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10.xml" ContentType="application/vnd.openxmlformats-officedocument.spreadsheetml.chart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2.xml" ContentType="application/vnd.openxmlformats-officedocument.spreadsheetml.chartsheet+xml"/>
  <Override PartName="/xl/chartsheets/sheet13.xml" ContentType="application/vnd.openxmlformats-officedocument.spreadsheetml.chartsheet+xml"/>
  <Override PartName="/xl/chartsheets/sheet14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chartsheets/sheet15.xml" ContentType="application/vnd.openxmlformats-officedocument.spreadsheetml.chartsheet+xml"/>
  <Override PartName="/xl/chartsheets/sheet16.xml" ContentType="application/vnd.openxmlformats-officedocument.spreadsheetml.chartsheet+xml"/>
  <Override PartName="/xl/chartsheets/sheet17.xml" ContentType="application/vnd.openxmlformats-officedocument.spreadsheetml.chartsheet+xml"/>
  <Override PartName="/xl/worksheets/sheet21.xml" ContentType="application/vnd.openxmlformats-officedocument.spreadsheetml.worksheet+xml"/>
  <Override PartName="/xl/chartsheets/sheet18.xml" ContentType="application/vnd.openxmlformats-officedocument.spreadsheetml.chartsheet+xml"/>
  <Override PartName="/xl/chartsheets/sheet19.xml" ContentType="application/vnd.openxmlformats-officedocument.spreadsheetml.chartsheet+xml"/>
  <Override PartName="/xl/worksheets/sheet22.xml" ContentType="application/vnd.openxmlformats-officedocument.spreadsheetml.worksheet+xml"/>
  <Override PartName="/xl/chartsheets/sheet20.xml" ContentType="application/vnd.openxmlformats-officedocument.spreadsheetml.chartsheet+xml"/>
  <Override PartName="/xl/chartsheets/sheet21.xml" ContentType="application/vnd.openxmlformats-officedocument.spreadsheetml.chart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chartsheets/sheet22.xml" ContentType="application/vnd.openxmlformats-officedocument.spreadsheetml.chartsheet+xml"/>
  <Override PartName="/xl/worksheets/sheet27.xml" ContentType="application/vnd.openxmlformats-officedocument.spreadsheetml.worksheet+xml"/>
  <Override PartName="/xl/chartsheets/sheet23.xml" ContentType="application/vnd.openxmlformats-officedocument.spreadsheetml.chartsheet+xml"/>
  <Override PartName="/xl/worksheets/sheet28.xml" ContentType="application/vnd.openxmlformats-officedocument.spreadsheetml.worksheet+xml"/>
  <Override PartName="/xl/chartsheets/sheet24.xml" ContentType="application/vnd.openxmlformats-officedocument.spreadsheetml.chartsheet+xml"/>
  <Override PartName="/xl/chartsheets/sheet25.xml" ContentType="application/vnd.openxmlformats-officedocument.spreadsheetml.chart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1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/Users/alladanilchuk/Documents/Public Debt IR/"/>
    </mc:Choice>
  </mc:AlternateContent>
  <xr:revisionPtr revIDLastSave="0" documentId="8_{C7BEDB7F-8B81-964A-A541-1D7E05841C60}" xr6:coauthVersionLast="47" xr6:coauthVersionMax="47" xr10:uidLastSave="{00000000-0000-0000-0000-000000000000}"/>
  <bookViews>
    <workbookView xWindow="3760" yWindow="620" windowWidth="23040" windowHeight="15480" tabRatio="917" activeTab="46" xr2:uid="{00000000-000D-0000-FFFF-FFFF00000000}"/>
  </bookViews>
  <sheets>
    <sheet name="MK_UAHD" sheetId="1" state="hidden" r:id="rId1"/>
    <sheet name="MK_USDD" sheetId="2" state="hidden" r:id="rId2"/>
    <sheet name="K_ALLD" sheetId="3" state="hidden" r:id="rId3"/>
    <sheet name="T_ALLD" sheetId="4" state="hidden" r:id="rId4"/>
    <sheet name="MTK2_UAH" sheetId="5" state="hidden" r:id="rId5"/>
    <sheet name="MTK2_USD" sheetId="6" state="hidden" r:id="rId6"/>
    <sheet name="MKT2_UAH" sheetId="7" r:id="rId7"/>
    <sheet name="MKT2_USD" sheetId="8" r:id="rId8"/>
    <sheet name="MT_UAHD" sheetId="9" state="hidden" r:id="rId9"/>
    <sheet name="MT_USDD" sheetId="10" state="hidden" r:id="rId10"/>
    <sheet name="MT_ALL" sheetId="11" state="hidden" r:id="rId11"/>
    <sheet name="MTM_ALL" sheetId="12" state="hidden" r:id="rId12"/>
    <sheet name="MK_ALL" sheetId="13" state="hidden" r:id="rId13"/>
    <sheet name="SRATED" sheetId="14" state="hidden" r:id="rId14"/>
    <sheet name="RATED" sheetId="15" state="hidden" r:id="rId15"/>
    <sheet name="RATEDS" sheetId="16" state="hidden" r:id="rId16"/>
    <sheet name="SRATE_M" sheetId="17" state="hidden" r:id="rId17"/>
    <sheet name="SRATE" sheetId="18" state="hidden" r:id="rId18"/>
    <sheet name="RATE" sheetId="20" r:id="rId19"/>
    <sheet name="RATE_CMP" sheetId="21" state="hidden" r:id="rId20"/>
    <sheet name="CURD" sheetId="22" state="hidden" r:id="rId21"/>
    <sheet name="CURDS" sheetId="23" state="hidden" r:id="rId22"/>
    <sheet name="CUR" sheetId="25" r:id="rId23"/>
    <sheet name="CUR_CMP" sheetId="26" state="hidden" r:id="rId24"/>
    <sheet name="CUR_M_EXT" sheetId="27" state="hidden" r:id="rId25"/>
    <sheet name="CUR_CMP_EXT" sheetId="28" state="hidden" r:id="rId26"/>
    <sheet name="DKT1" sheetId="29" state="hidden" r:id="rId27"/>
    <sheet name="DKT2" sheetId="30" r:id="rId28"/>
    <sheet name="DTK2" sheetId="31" r:id="rId29"/>
    <sheet name="DKRD" sheetId="32" state="hidden" r:id="rId30"/>
    <sheet name="DKR2DSTATE" sheetId="33" state="hidden" r:id="rId31"/>
    <sheet name="DKR2DGUAR" sheetId="34" state="hidden" r:id="rId32"/>
    <sheet name="DKR" sheetId="35" state="hidden" r:id="rId33"/>
    <sheet name="DKR2" sheetId="36" state="hidden" r:id="rId34"/>
    <sheet name="YT_ALL_USD_D" sheetId="37" state="hidden" r:id="rId35"/>
    <sheet name="YT_ALL_UAH_D" sheetId="38" state="hidden" r:id="rId36"/>
    <sheet name="YT_ALL_PER_D" sheetId="39" state="hidden" r:id="rId37"/>
    <sheet name="YT_ALL" sheetId="40" state="hidden" r:id="rId38"/>
    <sheet name="YTM_ALL_UAH_D" sheetId="41" state="hidden" r:id="rId39"/>
    <sheet name="YTM_ALL_USD_D" sheetId="42" state="hidden" r:id="rId40"/>
    <sheet name="YTM_ALL" sheetId="43" state="hidden" r:id="rId41"/>
    <sheet name="YKM_ALL_UAH_D" sheetId="44" state="hidden" r:id="rId42"/>
    <sheet name="YKM_ALL_USD_D" sheetId="45" state="hidden" r:id="rId43"/>
    <sheet name="YKM_ALL" sheetId="46" state="hidden" r:id="rId44"/>
    <sheet name="YK_ALL" sheetId="47" state="hidden" r:id="rId45"/>
    <sheet name="YKT2_UAH" sheetId="48" r:id="rId46"/>
    <sheet name="YKT2_USD" sheetId="49" r:id="rId47"/>
    <sheet name="KINDD" sheetId="50" state="hidden" r:id="rId48"/>
    <sheet name="KIND_CMP" sheetId="51" state="hidden" r:id="rId49"/>
    <sheet name="DTRD" sheetId="52" state="hidden" r:id="rId50"/>
    <sheet name="DTR" sheetId="53" state="hidden" r:id="rId51"/>
    <sheet name="DEBT_TERM1" sheetId="54" state="hidden" r:id="rId52"/>
    <sheet name="DEBT_TERM2" sheetId="55" state="hidden" r:id="rId53"/>
    <sheet name="DEBT_TERM" sheetId="56" state="hidden" r:id="rId54"/>
    <sheet name="K_ALL" sheetId="57" state="hidden" r:id="rId55"/>
    <sheet name="T_ALL" sheetId="58" state="hidden" r:id="rId56"/>
    <sheet name="YKT2_PRC" sheetId="59" state="hidden" r:id="rId57"/>
    <sheet name="TBL1" sheetId="60" state="hidden" r:id="rId58"/>
    <sheet name="DATA" sheetId="61" state="hidden" r:id="rId59"/>
    <sheet name="AVGRATE_DETAIL" sheetId="62" state="hidden" r:id="rId60"/>
  </sheets>
  <definedNames>
    <definedName name="AVGDTERM">DEBT_TERM!$A$8</definedName>
    <definedName name="CK_05">'DKT2'!$A$7</definedName>
    <definedName name="CK_05C6">DKR!$A$11</definedName>
    <definedName name="CK_05G6">DKR!$A$7</definedName>
    <definedName name="CKMDUAH">MKT2_UAH!$A$6</definedName>
    <definedName name="CKMDUSD">MKT2_USD!$A$6</definedName>
    <definedName name="CKMPERC">MK_ALL!$A$18</definedName>
    <definedName name="CKMUAH">MK_ALL!$A$6</definedName>
    <definedName name="CKMUSD">MK_ALL!$A$12</definedName>
    <definedName name="CKPERC">MK_ALL!#REF!</definedName>
    <definedName name="CKUAH">MK_ALL!#REF!</definedName>
    <definedName name="CKUSD">MK_ALL!#REF!</definedName>
    <definedName name="CUR_CMP1">CUR_M_EXT!$A$7</definedName>
    <definedName name="CUR_CMPD4">CUR_M_EXT!$B$5</definedName>
    <definedName name="CUR_CMPD5">CUR_M_EXT!$H$5</definedName>
    <definedName name="CUR_CMPEXT">CUR_CMP_EXT!$A$7</definedName>
    <definedName name="CUR_CMPEXTD4">CUR_CMP_EXT!$B$5</definedName>
    <definedName name="CUR_CMPEXTD5">CUR_CMP_EXT!$H$5</definedName>
    <definedName name="CUR_CMPEXTKD4">CUR_CMP_EXT!$B$24</definedName>
    <definedName name="CUR_CMPEXTKD5">CUR_CMP_EXT!$H$24</definedName>
    <definedName name="CUR_CMPEXTKIND">CUR_CMP_EXT!$A$26</definedName>
    <definedName name="CUR_CMPS1">CUR_CMP!$A$8</definedName>
    <definedName name="CUR_CMPS1D4">CUR_CMP!$B$6</definedName>
    <definedName name="CUR_CMPS1D5">CUR_CMP!$E$6</definedName>
    <definedName name="CUR_CMPS2">CUR_CMP!$A$24</definedName>
    <definedName name="CUR_CMPS2D4">CUR_CMP!$B$22</definedName>
    <definedName name="CUR_CMPS2D5">CUR_CMP!$E$22</definedName>
    <definedName name="CURNAME">#REF!</definedName>
    <definedName name="CURNAMECUR">CUR!$A$7</definedName>
    <definedName name="CURNAMEKIND">CUR!$A$23</definedName>
    <definedName name="DDELIMER">DATA!$B$5</definedName>
    <definedName name="DKRGUAR">'DKR2'!#REF!</definedName>
    <definedName name="DKRSTATE">'DKR2'!$A$8</definedName>
    <definedName name="DKT">'DKT1'!$A$7</definedName>
    <definedName name="DMLMLR">DATA!$F$5</definedName>
    <definedName name="DREPORTDATE">DATA!$B$3</definedName>
    <definedName name="DRUN">DATA!$A$1</definedName>
    <definedName name="DSESSION">DATA!$B$6</definedName>
    <definedName name="DT_05">'DTK2'!$A$7</definedName>
    <definedName name="DTKYPERC">YK_ALL!$A$18</definedName>
    <definedName name="DTKYUAH">YK_ALL!$A$6</definedName>
    <definedName name="DTKYUSD">YK_ALL!$A$12</definedName>
    <definedName name="DTMDUAH">MTK2_UAH!$A$6</definedName>
    <definedName name="DTMDUSD">MTK2_USD!$A$6</definedName>
    <definedName name="DTMPERC">MT_ALL!$A$18</definedName>
    <definedName name="DTMUAH">MT_ALL!$A$6</definedName>
    <definedName name="DTMUSD">MT_ALL!$A$12</definedName>
    <definedName name="DTR">DTR!$A$6</definedName>
    <definedName name="DTYPERC" localSheetId="44">YK_ALL!$A$18</definedName>
    <definedName name="DTYPERC">YT_ALL!$A$18</definedName>
    <definedName name="DTYUAH" localSheetId="44">YK_ALL!$A$6</definedName>
    <definedName name="DTYUAH">YT_ALL!$A$6</definedName>
    <definedName name="DTYUSD" localSheetId="44">YK_ALL!$A$12</definedName>
    <definedName name="DTYUSD">YT_ALL!$A$12</definedName>
    <definedName name="KINDCMP">KIND_CMP!$A$7</definedName>
    <definedName name="KINDKMPD4">KIND_CMP!$B$5</definedName>
    <definedName name="KINDKMPD5">KIND_CMP!$E$5</definedName>
    <definedName name="R0">#REF!</definedName>
    <definedName name="RATEGROUPKIND">SRATE!$A$14</definedName>
    <definedName name="RATEKIND">SRATE_M!$A$6</definedName>
    <definedName name="RATENAMEALL">#REF!</definedName>
    <definedName name="RATENAMESTRUCT1">RATE!$A$7</definedName>
    <definedName name="RATENAMESTRUCT2">RATE!$A$22</definedName>
    <definedName name="RATENAMESTRUCTCMP">RATE_CMP!$A$7</definedName>
    <definedName name="RATENAMESTRUCTCMP2">RATE_CMP!$A$20</definedName>
    <definedName name="RCMP2D4">RATE_CMP!$B$18</definedName>
    <definedName name="RCMP2D5">RATE_CMP!$E$18</definedName>
    <definedName name="RCMPD4">RATE_CMP!$B$5</definedName>
    <definedName name="RCMPD5">RATE_CMP!$E$5</definedName>
    <definedName name="REPORT_LANG">DATA!$A$10</definedName>
    <definedName name="REPORT_REGIME">DATA!$A$9</definedName>
    <definedName name="SRATED">SRATE!$A$7</definedName>
    <definedName name="STRMAXDATE">DATA!$B$4</definedName>
    <definedName name="STRPRESENTDATE">DATA!$C$3</definedName>
    <definedName name="VALUAH">DATA!$D$5</definedName>
    <definedName name="VALUSD">DATA!$C$5</definedName>
    <definedName name="VALVAL">DATA!$E$5</definedName>
    <definedName name="YKT2UФР">YKT2_UAH!$A$6</definedName>
    <definedName name="YKT2UAH">YKT2_UAH!$A$6</definedName>
    <definedName name="YKT2USD">YKT2_USD!$A$6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7" i="49" l="1"/>
  <c r="E8" i="61" l="1"/>
  <c r="D8" i="61"/>
  <c r="C8" i="61"/>
  <c r="E7" i="61"/>
  <c r="E5" i="61" s="1"/>
  <c r="D7" i="61"/>
  <c r="D5" i="61" s="1"/>
  <c r="C7" i="61"/>
  <c r="C5" i="61" s="1"/>
  <c r="G5" i="61"/>
  <c r="F5" i="61"/>
  <c r="J61" i="56"/>
  <c r="J60" i="56"/>
  <c r="J59" i="56"/>
  <c r="J58" i="56"/>
  <c r="J57" i="56"/>
  <c r="J56" i="56"/>
  <c r="J55" i="56"/>
  <c r="J54" i="56"/>
  <c r="J53" i="56"/>
  <c r="I53" i="56"/>
  <c r="J52" i="56"/>
  <c r="I52" i="56"/>
  <c r="J51" i="56"/>
  <c r="I51" i="56"/>
  <c r="J50" i="56"/>
  <c r="I50" i="56"/>
  <c r="J49" i="56"/>
  <c r="I49" i="56"/>
  <c r="J48" i="56"/>
  <c r="I48" i="56"/>
  <c r="J47" i="56"/>
  <c r="I47" i="56"/>
  <c r="J46" i="56"/>
  <c r="I46" i="56"/>
  <c r="J45" i="56"/>
  <c r="I45" i="56"/>
  <c r="J44" i="56"/>
  <c r="I44" i="56"/>
  <c r="J43" i="56"/>
  <c r="I43" i="56"/>
  <c r="J42" i="56"/>
  <c r="I42" i="56"/>
  <c r="J41" i="56"/>
  <c r="I41" i="56"/>
  <c r="J40" i="56"/>
  <c r="I40" i="56"/>
  <c r="J39" i="56"/>
  <c r="I39" i="56"/>
  <c r="J38" i="56"/>
  <c r="I38" i="56"/>
  <c r="J37" i="56"/>
  <c r="I37" i="56"/>
  <c r="J36" i="56"/>
  <c r="I36" i="56"/>
  <c r="J35" i="56"/>
  <c r="I35" i="56"/>
  <c r="J34" i="56"/>
  <c r="I34" i="56"/>
  <c r="J33" i="56"/>
  <c r="I33" i="56"/>
  <c r="J32" i="56"/>
  <c r="I32" i="56"/>
  <c r="J31" i="56"/>
  <c r="I31" i="56"/>
  <c r="J30" i="56"/>
  <c r="I30" i="56"/>
  <c r="J29" i="56"/>
  <c r="I29" i="56"/>
  <c r="J28" i="56"/>
  <c r="I28" i="56"/>
  <c r="J27" i="56"/>
  <c r="I27" i="56"/>
  <c r="J26" i="56"/>
  <c r="I26" i="56"/>
  <c r="J25" i="56"/>
  <c r="I25" i="56"/>
  <c r="J24" i="56"/>
  <c r="I24" i="56"/>
  <c r="J23" i="56"/>
  <c r="I23" i="56"/>
  <c r="J22" i="56"/>
  <c r="I22" i="56"/>
  <c r="J21" i="56"/>
  <c r="I21" i="56"/>
  <c r="J20" i="56"/>
  <c r="I20" i="56"/>
  <c r="J19" i="56"/>
  <c r="I19" i="56"/>
  <c r="J18" i="56"/>
  <c r="I18" i="56"/>
  <c r="J17" i="56"/>
  <c r="I17" i="56"/>
  <c r="J16" i="56"/>
  <c r="I16" i="56"/>
  <c r="J15" i="56"/>
  <c r="I15" i="56"/>
  <c r="J14" i="56"/>
  <c r="I14" i="56"/>
  <c r="J13" i="56"/>
  <c r="I13" i="56"/>
  <c r="J12" i="56"/>
  <c r="I12" i="56"/>
  <c r="J11" i="56"/>
  <c r="I11" i="56"/>
  <c r="J10" i="56"/>
  <c r="I10" i="56"/>
  <c r="J9" i="56"/>
  <c r="I9" i="56"/>
  <c r="A4" i="56"/>
  <c r="D6" i="53"/>
  <c r="C6" i="53"/>
  <c r="B6" i="53"/>
  <c r="I7" i="51"/>
  <c r="G7" i="51"/>
  <c r="F7" i="51"/>
  <c r="E7" i="51"/>
  <c r="D7" i="51"/>
  <c r="C7" i="51"/>
  <c r="B7" i="51"/>
  <c r="B1" i="51"/>
  <c r="G122" i="49"/>
  <c r="F122" i="49"/>
  <c r="E122" i="49"/>
  <c r="D122" i="49"/>
  <c r="C122" i="49"/>
  <c r="B122" i="49"/>
  <c r="G119" i="49"/>
  <c r="F119" i="49"/>
  <c r="F102" i="49" s="1"/>
  <c r="E119" i="49"/>
  <c r="D119" i="49"/>
  <c r="C119" i="49"/>
  <c r="B119" i="49"/>
  <c r="G111" i="49"/>
  <c r="F111" i="49"/>
  <c r="E111" i="49"/>
  <c r="D111" i="49"/>
  <c r="C111" i="49"/>
  <c r="B111" i="49"/>
  <c r="G109" i="49"/>
  <c r="F109" i="49"/>
  <c r="E109" i="49"/>
  <c r="D109" i="49"/>
  <c r="C109" i="49"/>
  <c r="B109" i="49"/>
  <c r="G103" i="49"/>
  <c r="G102" i="49" s="1"/>
  <c r="F103" i="49"/>
  <c r="E103" i="49"/>
  <c r="D103" i="49"/>
  <c r="C103" i="49"/>
  <c r="B103" i="49"/>
  <c r="B102" i="49" s="1"/>
  <c r="C102" i="49"/>
  <c r="G100" i="49"/>
  <c r="F100" i="49"/>
  <c r="E100" i="49"/>
  <c r="D100" i="49"/>
  <c r="C100" i="49"/>
  <c r="B100" i="49"/>
  <c r="B83" i="49" s="1"/>
  <c r="G92" i="49"/>
  <c r="F92" i="49"/>
  <c r="E92" i="49"/>
  <c r="D92" i="49"/>
  <c r="C92" i="49"/>
  <c r="B92" i="49"/>
  <c r="G84" i="49"/>
  <c r="G83" i="49" s="1"/>
  <c r="F84" i="49"/>
  <c r="F83" i="49" s="1"/>
  <c r="E84" i="49"/>
  <c r="E83" i="49" s="1"/>
  <c r="D84" i="49"/>
  <c r="C84" i="49"/>
  <c r="B84" i="49"/>
  <c r="G80" i="49"/>
  <c r="F80" i="49"/>
  <c r="E80" i="49"/>
  <c r="D80" i="49"/>
  <c r="C80" i="49"/>
  <c r="B80" i="49"/>
  <c r="G70" i="49"/>
  <c r="F70" i="49"/>
  <c r="E70" i="49"/>
  <c r="D70" i="49"/>
  <c r="C70" i="49"/>
  <c r="B70" i="49"/>
  <c r="G65" i="49"/>
  <c r="F65" i="49"/>
  <c r="E65" i="49"/>
  <c r="D65" i="49"/>
  <c r="D47" i="49" s="1"/>
  <c r="C65" i="49"/>
  <c r="B65" i="49"/>
  <c r="G56" i="49"/>
  <c r="F56" i="49"/>
  <c r="E56" i="49"/>
  <c r="D56" i="49"/>
  <c r="C56" i="49"/>
  <c r="B56" i="49"/>
  <c r="G48" i="49"/>
  <c r="G47" i="49" s="1"/>
  <c r="F48" i="49"/>
  <c r="E48" i="49"/>
  <c r="D48" i="49"/>
  <c r="C48" i="49"/>
  <c r="B48" i="49"/>
  <c r="G45" i="49"/>
  <c r="G8" i="49" s="1"/>
  <c r="G7" i="49" s="1"/>
  <c r="F45" i="49"/>
  <c r="E45" i="49"/>
  <c r="D45" i="49"/>
  <c r="C45" i="49"/>
  <c r="C8" i="49" s="1"/>
  <c r="B45" i="49"/>
  <c r="G9" i="49"/>
  <c r="F9" i="49"/>
  <c r="F8" i="49" s="1"/>
  <c r="E9" i="49"/>
  <c r="E8" i="49" s="1"/>
  <c r="D9" i="49"/>
  <c r="D8" i="49" s="1"/>
  <c r="C9" i="49"/>
  <c r="B9" i="49"/>
  <c r="B8" i="49"/>
  <c r="G122" i="48"/>
  <c r="F122" i="48"/>
  <c r="E122" i="48"/>
  <c r="D122" i="48"/>
  <c r="C122" i="48"/>
  <c r="B122" i="48"/>
  <c r="G119" i="48"/>
  <c r="F119" i="48"/>
  <c r="F102" i="48" s="1"/>
  <c r="E119" i="48"/>
  <c r="D119" i="48"/>
  <c r="C119" i="48"/>
  <c r="B119" i="48"/>
  <c r="G111" i="48"/>
  <c r="F111" i="48"/>
  <c r="E111" i="48"/>
  <c r="D111" i="48"/>
  <c r="C111" i="48"/>
  <c r="B111" i="48"/>
  <c r="G109" i="48"/>
  <c r="F109" i="48"/>
  <c r="E109" i="48"/>
  <c r="D109" i="48"/>
  <c r="C109" i="48"/>
  <c r="B109" i="48"/>
  <c r="B102" i="48" s="1"/>
  <c r="G103" i="48"/>
  <c r="G102" i="48" s="1"/>
  <c r="F103" i="48"/>
  <c r="E103" i="48"/>
  <c r="D103" i="48"/>
  <c r="C103" i="48"/>
  <c r="B103" i="48"/>
  <c r="E102" i="48"/>
  <c r="G100" i="48"/>
  <c r="F100" i="48"/>
  <c r="E100" i="48"/>
  <c r="D100" i="48"/>
  <c r="C100" i="48"/>
  <c r="B100" i="48"/>
  <c r="G92" i="48"/>
  <c r="F92" i="48"/>
  <c r="E92" i="48"/>
  <c r="D92" i="48"/>
  <c r="C92" i="48"/>
  <c r="B92" i="48"/>
  <c r="B83" i="48" s="1"/>
  <c r="G84" i="48"/>
  <c r="F84" i="48"/>
  <c r="F83" i="48" s="1"/>
  <c r="E84" i="48"/>
  <c r="E83" i="48" s="1"/>
  <c r="E82" i="48" s="1"/>
  <c r="D84" i="48"/>
  <c r="D83" i="48" s="1"/>
  <c r="C84" i="48"/>
  <c r="C83" i="48" s="1"/>
  <c r="B84" i="48"/>
  <c r="G80" i="48"/>
  <c r="F80" i="48"/>
  <c r="E80" i="48"/>
  <c r="D80" i="48"/>
  <c r="C80" i="48"/>
  <c r="B80" i="48"/>
  <c r="G70" i="48"/>
  <c r="F70" i="48"/>
  <c r="E70" i="48"/>
  <c r="D70" i="48"/>
  <c r="C70" i="48"/>
  <c r="C47" i="48" s="1"/>
  <c r="B70" i="48"/>
  <c r="G65" i="48"/>
  <c r="F65" i="48"/>
  <c r="E65" i="48"/>
  <c r="D65" i="48"/>
  <c r="C65" i="48"/>
  <c r="B65" i="48"/>
  <c r="G56" i="48"/>
  <c r="F56" i="48"/>
  <c r="E56" i="48"/>
  <c r="D56" i="48"/>
  <c r="D47" i="48" s="1"/>
  <c r="C56" i="48"/>
  <c r="B56" i="48"/>
  <c r="G48" i="48"/>
  <c r="G47" i="48" s="1"/>
  <c r="F48" i="48"/>
  <c r="F47" i="48" s="1"/>
  <c r="E48" i="48"/>
  <c r="E47" i="48" s="1"/>
  <c r="D48" i="48"/>
  <c r="C48" i="48"/>
  <c r="B48" i="48"/>
  <c r="G45" i="48"/>
  <c r="F45" i="48"/>
  <c r="F8" i="48" s="1"/>
  <c r="E45" i="48"/>
  <c r="D45" i="48"/>
  <c r="C45" i="48"/>
  <c r="B45" i="48"/>
  <c r="G9" i="48"/>
  <c r="F9" i="48"/>
  <c r="E9" i="48"/>
  <c r="E8" i="48" s="1"/>
  <c r="E7" i="48" s="1"/>
  <c r="E6" i="48" s="1"/>
  <c r="D9" i="48"/>
  <c r="D8" i="48" s="1"/>
  <c r="D7" i="48" s="1"/>
  <c r="C9" i="48"/>
  <c r="B9" i="48"/>
  <c r="B8" i="48"/>
  <c r="G18" i="47"/>
  <c r="F18" i="47"/>
  <c r="E18" i="47"/>
  <c r="D18" i="47"/>
  <c r="C18" i="47"/>
  <c r="B18" i="47"/>
  <c r="G12" i="47"/>
  <c r="F12" i="47"/>
  <c r="E12" i="47"/>
  <c r="D12" i="47"/>
  <c r="C12" i="47"/>
  <c r="B12" i="47"/>
  <c r="G6" i="47"/>
  <c r="F6" i="47"/>
  <c r="E6" i="47"/>
  <c r="D6" i="47"/>
  <c r="C6" i="47"/>
  <c r="B6" i="47"/>
  <c r="G20" i="46"/>
  <c r="G18" i="46" s="1"/>
  <c r="F20" i="46"/>
  <c r="E20" i="46"/>
  <c r="D20" i="46"/>
  <c r="C20" i="46"/>
  <c r="B20" i="46"/>
  <c r="A20" i="46"/>
  <c r="G19" i="46"/>
  <c r="F19" i="46"/>
  <c r="E19" i="46"/>
  <c r="E18" i="46" s="1"/>
  <c r="D19" i="46"/>
  <c r="D18" i="46" s="1"/>
  <c r="C19" i="46"/>
  <c r="B19" i="46"/>
  <c r="B18" i="46" s="1"/>
  <c r="A19" i="46"/>
  <c r="G17" i="46"/>
  <c r="F17" i="46"/>
  <c r="E17" i="46"/>
  <c r="D17" i="46"/>
  <c r="C17" i="46"/>
  <c r="B17" i="46"/>
  <c r="G14" i="46"/>
  <c r="F14" i="46"/>
  <c r="E14" i="46"/>
  <c r="E12" i="46" s="1"/>
  <c r="D14" i="46"/>
  <c r="C14" i="46"/>
  <c r="B14" i="46"/>
  <c r="A14" i="46"/>
  <c r="G13" i="46"/>
  <c r="G12" i="46" s="1"/>
  <c r="F13" i="46"/>
  <c r="F12" i="46" s="1"/>
  <c r="E13" i="46"/>
  <c r="D13" i="46"/>
  <c r="C13" i="46"/>
  <c r="C12" i="46" s="1"/>
  <c r="B13" i="46"/>
  <c r="B12" i="46" s="1"/>
  <c r="A13" i="46"/>
  <c r="G11" i="46"/>
  <c r="F11" i="46"/>
  <c r="E11" i="46"/>
  <c r="D11" i="46"/>
  <c r="C11" i="46"/>
  <c r="B11" i="46"/>
  <c r="G8" i="46"/>
  <c r="G6" i="46" s="1"/>
  <c r="F8" i="46"/>
  <c r="E8" i="46"/>
  <c r="D8" i="46"/>
  <c r="D6" i="46" s="1"/>
  <c r="C8" i="46"/>
  <c r="C6" i="46" s="1"/>
  <c r="B8" i="46"/>
  <c r="A8" i="46"/>
  <c r="G7" i="46"/>
  <c r="F7" i="46"/>
  <c r="F6" i="46" s="1"/>
  <c r="E7" i="46"/>
  <c r="E6" i="46" s="1"/>
  <c r="D7" i="46"/>
  <c r="C7" i="46"/>
  <c r="B7" i="46"/>
  <c r="B6" i="46" s="1"/>
  <c r="A7" i="46"/>
  <c r="G5" i="46"/>
  <c r="F5" i="46"/>
  <c r="E5" i="46"/>
  <c r="D5" i="46"/>
  <c r="C5" i="46"/>
  <c r="B5" i="46"/>
  <c r="G20" i="43"/>
  <c r="F20" i="43"/>
  <c r="E20" i="43"/>
  <c r="E18" i="43" s="1"/>
  <c r="D20" i="43"/>
  <c r="C20" i="43"/>
  <c r="B20" i="43"/>
  <c r="B18" i="43" s="1"/>
  <c r="A20" i="43"/>
  <c r="G19" i="43"/>
  <c r="F19" i="43"/>
  <c r="E19" i="43"/>
  <c r="D19" i="43"/>
  <c r="D18" i="43" s="1"/>
  <c r="C19" i="43"/>
  <c r="C18" i="43" s="1"/>
  <c r="B19" i="43"/>
  <c r="A19" i="43"/>
  <c r="G18" i="43"/>
  <c r="F18" i="43"/>
  <c r="G17" i="43"/>
  <c r="F17" i="43"/>
  <c r="E17" i="43"/>
  <c r="D17" i="43"/>
  <c r="C17" i="43"/>
  <c r="B17" i="43"/>
  <c r="G14" i="43"/>
  <c r="F14" i="43"/>
  <c r="E14" i="43"/>
  <c r="D14" i="43"/>
  <c r="C14" i="43"/>
  <c r="C12" i="43" s="1"/>
  <c r="B14" i="43"/>
  <c r="A14" i="43"/>
  <c r="G13" i="43"/>
  <c r="F13" i="43"/>
  <c r="E13" i="43"/>
  <c r="D13" i="43"/>
  <c r="C13" i="43"/>
  <c r="B13" i="43"/>
  <c r="A13" i="43"/>
  <c r="E12" i="43"/>
  <c r="D12" i="43"/>
  <c r="G11" i="43"/>
  <c r="F11" i="43"/>
  <c r="E11" i="43"/>
  <c r="D11" i="43"/>
  <c r="C11" i="43"/>
  <c r="B11" i="43"/>
  <c r="G8" i="43"/>
  <c r="F8" i="43"/>
  <c r="E8" i="43"/>
  <c r="D8" i="43"/>
  <c r="C8" i="43"/>
  <c r="B8" i="43"/>
  <c r="A8" i="43"/>
  <c r="G7" i="43"/>
  <c r="G6" i="43" s="1"/>
  <c r="F7" i="43"/>
  <c r="F6" i="43" s="1"/>
  <c r="E7" i="43"/>
  <c r="D7" i="43"/>
  <c r="C7" i="43"/>
  <c r="B7" i="43"/>
  <c r="A7" i="43"/>
  <c r="C6" i="43"/>
  <c r="B6" i="43"/>
  <c r="G5" i="43"/>
  <c r="F5" i="43"/>
  <c r="E5" i="43"/>
  <c r="D5" i="43"/>
  <c r="C5" i="43"/>
  <c r="B5" i="43"/>
  <c r="G18" i="40"/>
  <c r="F18" i="40"/>
  <c r="E18" i="40"/>
  <c r="D18" i="40"/>
  <c r="C18" i="40"/>
  <c r="B18" i="40"/>
  <c r="G12" i="40"/>
  <c r="F12" i="40"/>
  <c r="E12" i="40"/>
  <c r="D12" i="40"/>
  <c r="C12" i="40"/>
  <c r="B12" i="40"/>
  <c r="G6" i="40"/>
  <c r="F6" i="40"/>
  <c r="E6" i="40"/>
  <c r="D6" i="40"/>
  <c r="C6" i="40"/>
  <c r="B6" i="40"/>
  <c r="D17" i="36"/>
  <c r="C17" i="36"/>
  <c r="B17" i="36"/>
  <c r="D9" i="36"/>
  <c r="D8" i="36" s="1"/>
  <c r="C9" i="36"/>
  <c r="C8" i="36" s="1"/>
  <c r="B9" i="36"/>
  <c r="A3" i="36"/>
  <c r="A2" i="36"/>
  <c r="A1" i="36"/>
  <c r="D7" i="35"/>
  <c r="C7" i="35"/>
  <c r="B7" i="35"/>
  <c r="A2" i="35"/>
  <c r="D110" i="31"/>
  <c r="C110" i="31"/>
  <c r="B110" i="31"/>
  <c r="D107" i="31"/>
  <c r="C107" i="31"/>
  <c r="B107" i="31"/>
  <c r="D103" i="31"/>
  <c r="C103" i="31"/>
  <c r="B103" i="31"/>
  <c r="D96" i="31"/>
  <c r="C96" i="31"/>
  <c r="B96" i="31"/>
  <c r="D93" i="31"/>
  <c r="C93" i="31"/>
  <c r="B93" i="31"/>
  <c r="D85" i="31"/>
  <c r="C85" i="31"/>
  <c r="B85" i="31"/>
  <c r="D80" i="31"/>
  <c r="C80" i="31"/>
  <c r="B80" i="31"/>
  <c r="D72" i="31"/>
  <c r="D63" i="31" s="1"/>
  <c r="C72" i="31"/>
  <c r="B72" i="31"/>
  <c r="D64" i="31"/>
  <c r="C64" i="31"/>
  <c r="B64" i="31"/>
  <c r="D60" i="31"/>
  <c r="C60" i="31"/>
  <c r="B60" i="31"/>
  <c r="D52" i="31"/>
  <c r="C52" i="31"/>
  <c r="B52" i="31"/>
  <c r="D46" i="31"/>
  <c r="C46" i="31"/>
  <c r="B46" i="31"/>
  <c r="D43" i="31"/>
  <c r="D9" i="31" s="1"/>
  <c r="C43" i="31"/>
  <c r="B43" i="31"/>
  <c r="D10" i="31"/>
  <c r="C10" i="31"/>
  <c r="B10" i="31"/>
  <c r="B9" i="31" s="1"/>
  <c r="D110" i="30"/>
  <c r="C110" i="30"/>
  <c r="B110" i="30"/>
  <c r="D107" i="30"/>
  <c r="C107" i="30"/>
  <c r="B107" i="30"/>
  <c r="D103" i="30"/>
  <c r="C103" i="30"/>
  <c r="B103" i="30"/>
  <c r="D96" i="30"/>
  <c r="C96" i="30"/>
  <c r="B96" i="30"/>
  <c r="C95" i="30"/>
  <c r="D93" i="30"/>
  <c r="C93" i="30"/>
  <c r="B93" i="30"/>
  <c r="D85" i="30"/>
  <c r="C85" i="30"/>
  <c r="B85" i="30"/>
  <c r="D79" i="30"/>
  <c r="C79" i="30"/>
  <c r="B79" i="30"/>
  <c r="B78" i="30" s="1"/>
  <c r="D75" i="30"/>
  <c r="C75" i="30"/>
  <c r="B75" i="30"/>
  <c r="D67" i="30"/>
  <c r="C67" i="30"/>
  <c r="B67" i="30"/>
  <c r="D62" i="30"/>
  <c r="C62" i="30"/>
  <c r="B62" i="30"/>
  <c r="D54" i="30"/>
  <c r="C54" i="30"/>
  <c r="B54" i="30"/>
  <c r="D46" i="30"/>
  <c r="C46" i="30"/>
  <c r="B46" i="30"/>
  <c r="D43" i="30"/>
  <c r="C43" i="30"/>
  <c r="B43" i="30"/>
  <c r="D10" i="30"/>
  <c r="C10" i="30"/>
  <c r="B10" i="30"/>
  <c r="B9" i="30" s="1"/>
  <c r="D23" i="29"/>
  <c r="C23" i="29"/>
  <c r="B23" i="29"/>
  <c r="D19" i="29"/>
  <c r="C19" i="29"/>
  <c r="B19" i="29"/>
  <c r="B18" i="29" s="1"/>
  <c r="B7" i="29" s="1"/>
  <c r="D12" i="29"/>
  <c r="C12" i="29"/>
  <c r="B12" i="29"/>
  <c r="D9" i="29"/>
  <c r="C9" i="29"/>
  <c r="B9" i="29"/>
  <c r="B8" i="29" s="1"/>
  <c r="A2" i="29"/>
  <c r="N35" i="28"/>
  <c r="M35" i="28"/>
  <c r="M26" i="28" s="1"/>
  <c r="L35" i="28"/>
  <c r="K35" i="28"/>
  <c r="J35" i="28"/>
  <c r="I35" i="28"/>
  <c r="I26" i="28" s="1"/>
  <c r="H35" i="28"/>
  <c r="G35" i="28"/>
  <c r="F35" i="28"/>
  <c r="E35" i="28"/>
  <c r="D35" i="28"/>
  <c r="C35" i="28"/>
  <c r="B35" i="28"/>
  <c r="N27" i="28"/>
  <c r="M27" i="28"/>
  <c r="L27" i="28"/>
  <c r="L26" i="28" s="1"/>
  <c r="K27" i="28"/>
  <c r="K26" i="28" s="1"/>
  <c r="J27" i="28"/>
  <c r="J26" i="28" s="1"/>
  <c r="I27" i="28"/>
  <c r="H27" i="28"/>
  <c r="G27" i="28"/>
  <c r="G26" i="28" s="1"/>
  <c r="F27" i="28"/>
  <c r="F26" i="28" s="1"/>
  <c r="E27" i="28"/>
  <c r="E26" i="28" s="1"/>
  <c r="D27" i="28"/>
  <c r="D26" i="28" s="1"/>
  <c r="C27" i="28"/>
  <c r="B27" i="28"/>
  <c r="B26" i="28" s="1"/>
  <c r="M7" i="28"/>
  <c r="L7" i="28"/>
  <c r="K7" i="28"/>
  <c r="G7" i="28"/>
  <c r="F7" i="28"/>
  <c r="E7" i="28"/>
  <c r="N7" i="27"/>
  <c r="M7" i="27"/>
  <c r="L7" i="27"/>
  <c r="K7" i="27"/>
  <c r="G7" i="27"/>
  <c r="F7" i="27"/>
  <c r="E7" i="27"/>
  <c r="H32" i="26"/>
  <c r="G32" i="26"/>
  <c r="G24" i="26" s="1"/>
  <c r="F32" i="26"/>
  <c r="E32" i="26"/>
  <c r="D32" i="26"/>
  <c r="C32" i="26"/>
  <c r="C24" i="26" s="1"/>
  <c r="B32" i="26"/>
  <c r="H25" i="26"/>
  <c r="G25" i="26"/>
  <c r="F25" i="26"/>
  <c r="E25" i="26"/>
  <c r="D25" i="26"/>
  <c r="D24" i="26" s="1"/>
  <c r="C25" i="26"/>
  <c r="B25" i="26"/>
  <c r="E24" i="26"/>
  <c r="H8" i="26"/>
  <c r="G8" i="26"/>
  <c r="F8" i="26"/>
  <c r="E8" i="26"/>
  <c r="D8" i="26"/>
  <c r="C8" i="26"/>
  <c r="B8" i="26"/>
  <c r="D31" i="25"/>
  <c r="C31" i="25"/>
  <c r="B31" i="25"/>
  <c r="D24" i="25"/>
  <c r="C24" i="25"/>
  <c r="B24" i="25"/>
  <c r="B23" i="25" s="1"/>
  <c r="B21" i="25"/>
  <c r="D7" i="25"/>
  <c r="C7" i="25"/>
  <c r="B7" i="25"/>
  <c r="H27" i="21"/>
  <c r="G27" i="21"/>
  <c r="F27" i="21"/>
  <c r="F20" i="21" s="1"/>
  <c r="E27" i="21"/>
  <c r="D27" i="21"/>
  <c r="C27" i="21"/>
  <c r="B27" i="21"/>
  <c r="B20" i="21" s="1"/>
  <c r="H21" i="21"/>
  <c r="H20" i="21" s="1"/>
  <c r="G21" i="21"/>
  <c r="G20" i="21" s="1"/>
  <c r="F21" i="21"/>
  <c r="E21" i="21"/>
  <c r="D21" i="21"/>
  <c r="D20" i="21" s="1"/>
  <c r="C21" i="21"/>
  <c r="B21" i="21"/>
  <c r="C20" i="21"/>
  <c r="H7" i="21"/>
  <c r="G7" i="21"/>
  <c r="F7" i="21"/>
  <c r="E7" i="21"/>
  <c r="D7" i="21"/>
  <c r="C7" i="21"/>
  <c r="B7" i="21"/>
  <c r="D29" i="20"/>
  <c r="C29" i="20"/>
  <c r="B29" i="20"/>
  <c r="B22" i="20" s="1"/>
  <c r="D23" i="20"/>
  <c r="C23" i="20"/>
  <c r="B23" i="20"/>
  <c r="B20" i="20"/>
  <c r="D7" i="20"/>
  <c r="C7" i="20"/>
  <c r="B7" i="20"/>
  <c r="D18" i="18"/>
  <c r="C18" i="18"/>
  <c r="B18" i="18"/>
  <c r="D15" i="18"/>
  <c r="C15" i="18"/>
  <c r="C14" i="18" s="1"/>
  <c r="B15" i="18"/>
  <c r="B14" i="18"/>
  <c r="D9" i="18"/>
  <c r="C9" i="18"/>
  <c r="B9" i="18"/>
  <c r="A9" i="18"/>
  <c r="D8" i="18"/>
  <c r="C8" i="18"/>
  <c r="C7" i="18" s="1"/>
  <c r="B8" i="18"/>
  <c r="B7" i="18" s="1"/>
  <c r="A8" i="18"/>
  <c r="D7" i="18"/>
  <c r="A2" i="18"/>
  <c r="D6" i="17"/>
  <c r="C6" i="17"/>
  <c r="B6" i="17"/>
  <c r="A2" i="17"/>
  <c r="E18" i="13"/>
  <c r="D18" i="13"/>
  <c r="C18" i="13"/>
  <c r="B18" i="13"/>
  <c r="E12" i="13"/>
  <c r="D12" i="13"/>
  <c r="C12" i="13"/>
  <c r="B12" i="13"/>
  <c r="E6" i="13"/>
  <c r="D6" i="13"/>
  <c r="C6" i="13"/>
  <c r="B6" i="13"/>
  <c r="E20" i="12"/>
  <c r="D20" i="12"/>
  <c r="C20" i="12"/>
  <c r="B20" i="12"/>
  <c r="A20" i="12"/>
  <c r="E19" i="12"/>
  <c r="D19" i="12"/>
  <c r="C19" i="12"/>
  <c r="B19" i="12"/>
  <c r="A19" i="12"/>
  <c r="A18" i="12"/>
  <c r="E17" i="12"/>
  <c r="D17" i="12"/>
  <c r="C17" i="12"/>
  <c r="B17" i="12"/>
  <c r="E14" i="12"/>
  <c r="D14" i="12"/>
  <c r="C14" i="12"/>
  <c r="B14" i="12"/>
  <c r="A14" i="12"/>
  <c r="E13" i="12"/>
  <c r="D13" i="12"/>
  <c r="C13" i="12"/>
  <c r="B13" i="12"/>
  <c r="A13" i="12"/>
  <c r="A12" i="12"/>
  <c r="E11" i="12"/>
  <c r="D11" i="12"/>
  <c r="C11" i="12"/>
  <c r="B11" i="12"/>
  <c r="E8" i="12"/>
  <c r="D8" i="12"/>
  <c r="C8" i="12"/>
  <c r="B8" i="12"/>
  <c r="A8" i="12"/>
  <c r="E7" i="12"/>
  <c r="D7" i="12"/>
  <c r="C7" i="12"/>
  <c r="B7" i="12"/>
  <c r="A7" i="12"/>
  <c r="A6" i="12"/>
  <c r="E5" i="12"/>
  <c r="D5" i="12"/>
  <c r="C5" i="12"/>
  <c r="B5" i="12"/>
  <c r="E18" i="11"/>
  <c r="D18" i="11"/>
  <c r="C18" i="11"/>
  <c r="B18" i="11"/>
  <c r="E12" i="11"/>
  <c r="D12" i="11"/>
  <c r="C12" i="11"/>
  <c r="B12" i="11"/>
  <c r="E6" i="11"/>
  <c r="D6" i="11"/>
  <c r="C6" i="11"/>
  <c r="B6" i="11"/>
  <c r="E110" i="8"/>
  <c r="D110" i="8"/>
  <c r="C110" i="8"/>
  <c r="B110" i="8"/>
  <c r="E107" i="8"/>
  <c r="D107" i="8"/>
  <c r="C107" i="8"/>
  <c r="B107" i="8"/>
  <c r="E103" i="8"/>
  <c r="D103" i="8"/>
  <c r="C103" i="8"/>
  <c r="B103" i="8"/>
  <c r="E96" i="8"/>
  <c r="D96" i="8"/>
  <c r="C96" i="8"/>
  <c r="B96" i="8"/>
  <c r="E93" i="8"/>
  <c r="D93" i="8"/>
  <c r="C93" i="8"/>
  <c r="B93" i="8"/>
  <c r="E85" i="8"/>
  <c r="D85" i="8"/>
  <c r="C85" i="8"/>
  <c r="B85" i="8"/>
  <c r="E79" i="8"/>
  <c r="D79" i="8"/>
  <c r="C79" i="8"/>
  <c r="B79" i="8"/>
  <c r="E75" i="8"/>
  <c r="D75" i="8"/>
  <c r="C75" i="8"/>
  <c r="B75" i="8"/>
  <c r="E67" i="8"/>
  <c r="D67" i="8"/>
  <c r="C67" i="8"/>
  <c r="B67" i="8"/>
  <c r="E62" i="8"/>
  <c r="D62" i="8"/>
  <c r="C62" i="8"/>
  <c r="B62" i="8"/>
  <c r="E54" i="8"/>
  <c r="D54" i="8"/>
  <c r="C54" i="8"/>
  <c r="B54" i="8"/>
  <c r="E46" i="8"/>
  <c r="D46" i="8"/>
  <c r="C46" i="8"/>
  <c r="B46" i="8"/>
  <c r="E43" i="8"/>
  <c r="D43" i="8"/>
  <c r="C43" i="8"/>
  <c r="B43" i="8"/>
  <c r="E9" i="8"/>
  <c r="D9" i="8"/>
  <c r="C9" i="8"/>
  <c r="B9" i="8"/>
  <c r="E110" i="7"/>
  <c r="D110" i="7"/>
  <c r="C110" i="7"/>
  <c r="B110" i="7"/>
  <c r="E107" i="7"/>
  <c r="D107" i="7"/>
  <c r="C107" i="7"/>
  <c r="B107" i="7"/>
  <c r="E103" i="7"/>
  <c r="D103" i="7"/>
  <c r="C103" i="7"/>
  <c r="B103" i="7"/>
  <c r="E96" i="7"/>
  <c r="D96" i="7"/>
  <c r="C96" i="7"/>
  <c r="C95" i="7" s="1"/>
  <c r="B96" i="7"/>
  <c r="E93" i="7"/>
  <c r="D93" i="7"/>
  <c r="C93" i="7"/>
  <c r="B93" i="7"/>
  <c r="E85" i="7"/>
  <c r="D85" i="7"/>
  <c r="C85" i="7"/>
  <c r="B85" i="7"/>
  <c r="E79" i="7"/>
  <c r="D79" i="7"/>
  <c r="C79" i="7"/>
  <c r="B79" i="7"/>
  <c r="E75" i="7"/>
  <c r="D75" i="7"/>
  <c r="C75" i="7"/>
  <c r="B75" i="7"/>
  <c r="E67" i="7"/>
  <c r="D67" i="7"/>
  <c r="C67" i="7"/>
  <c r="B67" i="7"/>
  <c r="E62" i="7"/>
  <c r="D62" i="7"/>
  <c r="C62" i="7"/>
  <c r="B62" i="7"/>
  <c r="E54" i="7"/>
  <c r="D54" i="7"/>
  <c r="C54" i="7"/>
  <c r="B54" i="7"/>
  <c r="E46" i="7"/>
  <c r="D46" i="7"/>
  <c r="C46" i="7"/>
  <c r="B46" i="7"/>
  <c r="E43" i="7"/>
  <c r="D43" i="7"/>
  <c r="C43" i="7"/>
  <c r="B43" i="7"/>
  <c r="E9" i="7"/>
  <c r="D9" i="7"/>
  <c r="C9" i="7"/>
  <c r="B9" i="7"/>
  <c r="E110" i="6"/>
  <c r="D110" i="6"/>
  <c r="C110" i="6"/>
  <c r="B110" i="6"/>
  <c r="E107" i="6"/>
  <c r="D107" i="6"/>
  <c r="C107" i="6"/>
  <c r="B107" i="6"/>
  <c r="E103" i="6"/>
  <c r="D103" i="6"/>
  <c r="C103" i="6"/>
  <c r="B103" i="6"/>
  <c r="E96" i="6"/>
  <c r="D96" i="6"/>
  <c r="C96" i="6"/>
  <c r="B96" i="6"/>
  <c r="E93" i="6"/>
  <c r="D93" i="6"/>
  <c r="C93" i="6"/>
  <c r="B93" i="6"/>
  <c r="E85" i="6"/>
  <c r="D85" i="6"/>
  <c r="C85" i="6"/>
  <c r="B85" i="6"/>
  <c r="E80" i="6"/>
  <c r="D80" i="6"/>
  <c r="C80" i="6"/>
  <c r="B80" i="6"/>
  <c r="E72" i="6"/>
  <c r="D72" i="6"/>
  <c r="C72" i="6"/>
  <c r="B72" i="6"/>
  <c r="E64" i="6"/>
  <c r="D64" i="6"/>
  <c r="C64" i="6"/>
  <c r="B64" i="6"/>
  <c r="E60" i="6"/>
  <c r="D60" i="6"/>
  <c r="C60" i="6"/>
  <c r="B60" i="6"/>
  <c r="E52" i="6"/>
  <c r="D52" i="6"/>
  <c r="C52" i="6"/>
  <c r="B52" i="6"/>
  <c r="E46" i="6"/>
  <c r="D46" i="6"/>
  <c r="C46" i="6"/>
  <c r="B46" i="6"/>
  <c r="E43" i="6"/>
  <c r="D43" i="6"/>
  <c r="C43" i="6"/>
  <c r="B43" i="6"/>
  <c r="E9" i="6"/>
  <c r="D9" i="6"/>
  <c r="C9" i="6"/>
  <c r="B9" i="6"/>
  <c r="E110" i="5"/>
  <c r="D110" i="5"/>
  <c r="C110" i="5"/>
  <c r="B110" i="5"/>
  <c r="E107" i="5"/>
  <c r="D107" i="5"/>
  <c r="C107" i="5"/>
  <c r="B107" i="5"/>
  <c r="E103" i="5"/>
  <c r="D103" i="5"/>
  <c r="C103" i="5"/>
  <c r="B103" i="5"/>
  <c r="E96" i="5"/>
  <c r="D96" i="5"/>
  <c r="C96" i="5"/>
  <c r="B96" i="5"/>
  <c r="E93" i="5"/>
  <c r="D93" i="5"/>
  <c r="C93" i="5"/>
  <c r="B93" i="5"/>
  <c r="E85" i="5"/>
  <c r="D85" i="5"/>
  <c r="C85" i="5"/>
  <c r="B85" i="5"/>
  <c r="E80" i="5"/>
  <c r="D80" i="5"/>
  <c r="C80" i="5"/>
  <c r="B80" i="5"/>
  <c r="E72" i="5"/>
  <c r="D72" i="5"/>
  <c r="C72" i="5"/>
  <c r="B72" i="5"/>
  <c r="E64" i="5"/>
  <c r="D64" i="5"/>
  <c r="C64" i="5"/>
  <c r="B64" i="5"/>
  <c r="E60" i="5"/>
  <c r="D60" i="5"/>
  <c r="C60" i="5"/>
  <c r="B60" i="5"/>
  <c r="E52" i="5"/>
  <c r="D52" i="5"/>
  <c r="C52" i="5"/>
  <c r="B52" i="5"/>
  <c r="E46" i="5"/>
  <c r="D46" i="5"/>
  <c r="C46" i="5"/>
  <c r="B46" i="5"/>
  <c r="E43" i="5"/>
  <c r="D43" i="5"/>
  <c r="C43" i="5"/>
  <c r="B43" i="5"/>
  <c r="E9" i="5"/>
  <c r="D9" i="5"/>
  <c r="C9" i="5"/>
  <c r="B9" i="5"/>
  <c r="G10" i="40" l="1"/>
  <c r="A10" i="40" s="1"/>
  <c r="E4" i="6"/>
  <c r="G10" i="47"/>
  <c r="G6" i="49"/>
  <c r="D6" i="48"/>
  <c r="G4" i="40"/>
  <c r="A4" i="40" s="1"/>
  <c r="E4" i="13"/>
  <c r="A4" i="13" s="1"/>
  <c r="G4" i="47"/>
  <c r="E4" i="11"/>
  <c r="A4" i="11" s="1"/>
  <c r="E4" i="5"/>
  <c r="D82" i="48"/>
  <c r="F82" i="49"/>
  <c r="B82" i="49"/>
  <c r="G82" i="49"/>
  <c r="F82" i="48"/>
  <c r="E20" i="21"/>
  <c r="B8" i="36"/>
  <c r="B12" i="43"/>
  <c r="D12" i="46"/>
  <c r="F18" i="46"/>
  <c r="G8" i="48"/>
  <c r="G7" i="48" s="1"/>
  <c r="B47" i="49"/>
  <c r="B6" i="49" s="1"/>
  <c r="G83" i="48"/>
  <c r="G82" i="48" s="1"/>
  <c r="C102" i="48"/>
  <c r="C82" i="48" s="1"/>
  <c r="C47" i="49"/>
  <c r="C7" i="49" s="1"/>
  <c r="C6" i="49" s="1"/>
  <c r="E47" i="49"/>
  <c r="E7" i="49" s="1"/>
  <c r="E6" i="49" s="1"/>
  <c r="C83" i="49"/>
  <c r="C82" i="49" s="1"/>
  <c r="B24" i="26"/>
  <c r="B45" i="30"/>
  <c r="B8" i="30" s="1"/>
  <c r="C77" i="30"/>
  <c r="B45" i="31"/>
  <c r="B8" i="31" s="1"/>
  <c r="D22" i="20"/>
  <c r="C45" i="30"/>
  <c r="D78" i="30"/>
  <c r="E102" i="49"/>
  <c r="E82" i="49" s="1"/>
  <c r="N26" i="28"/>
  <c r="C95" i="31"/>
  <c r="B95" i="31"/>
  <c r="D18" i="12"/>
  <c r="F24" i="26"/>
  <c r="C8" i="29"/>
  <c r="C78" i="30"/>
  <c r="D95" i="30"/>
  <c r="B47" i="48"/>
  <c r="B7" i="48" s="1"/>
  <c r="D102" i="48"/>
  <c r="D102" i="49"/>
  <c r="H26" i="28"/>
  <c r="C26" i="28"/>
  <c r="C45" i="31"/>
  <c r="C22" i="20"/>
  <c r="H24" i="26"/>
  <c r="D18" i="29"/>
  <c r="D45" i="30"/>
  <c r="D6" i="43"/>
  <c r="E6" i="43"/>
  <c r="F12" i="43"/>
  <c r="G12" i="43"/>
  <c r="C18" i="46"/>
  <c r="C8" i="48"/>
  <c r="C7" i="48" s="1"/>
  <c r="F47" i="49"/>
  <c r="F7" i="49" s="1"/>
  <c r="F6" i="49" s="1"/>
  <c r="D83" i="49"/>
  <c r="F7" i="48"/>
  <c r="F6" i="48" s="1"/>
  <c r="D7" i="49"/>
  <c r="D78" i="7"/>
  <c r="B8" i="7"/>
  <c r="B78" i="7"/>
  <c r="E8" i="7"/>
  <c r="C8" i="7"/>
  <c r="C45" i="7"/>
  <c r="D8" i="7"/>
  <c r="B45" i="7"/>
  <c r="C78" i="7"/>
  <c r="C77" i="7" s="1"/>
  <c r="E95" i="7"/>
  <c r="E78" i="7"/>
  <c r="D45" i="7"/>
  <c r="E45" i="7"/>
  <c r="B95" i="7"/>
  <c r="D95" i="7"/>
  <c r="E8" i="8"/>
  <c r="E95" i="8"/>
  <c r="C8" i="8"/>
  <c r="B78" i="8"/>
  <c r="D78" i="8"/>
  <c r="D77" i="8" s="1"/>
  <c r="E78" i="8"/>
  <c r="E77" i="8" s="1"/>
  <c r="B95" i="8"/>
  <c r="D8" i="8"/>
  <c r="D95" i="8"/>
  <c r="B8" i="8"/>
  <c r="C45" i="8"/>
  <c r="C7" i="8" s="1"/>
  <c r="D45" i="8"/>
  <c r="B18" i="12"/>
  <c r="E6" i="12"/>
  <c r="B12" i="12"/>
  <c r="D6" i="12"/>
  <c r="E18" i="12"/>
  <c r="C6" i="12"/>
  <c r="C12" i="12"/>
  <c r="C18" i="12"/>
  <c r="B6" i="12"/>
  <c r="E12" i="12"/>
  <c r="D12" i="12"/>
  <c r="B8" i="6"/>
  <c r="C45" i="6"/>
  <c r="D95" i="6"/>
  <c r="E8" i="6"/>
  <c r="D8" i="6"/>
  <c r="C95" i="6"/>
  <c r="B95" i="6"/>
  <c r="D63" i="6"/>
  <c r="E95" i="6"/>
  <c r="B63" i="6"/>
  <c r="E45" i="6"/>
  <c r="E63" i="6"/>
  <c r="B45" i="6"/>
  <c r="C8" i="6"/>
  <c r="C7" i="6" s="1"/>
  <c r="C63" i="6"/>
  <c r="D45" i="6"/>
  <c r="C8" i="5"/>
  <c r="E95" i="5"/>
  <c r="D8" i="5"/>
  <c r="E8" i="5"/>
  <c r="D45" i="5"/>
  <c r="C95" i="5"/>
  <c r="B8" i="5"/>
  <c r="C45" i="5"/>
  <c r="C7" i="5" s="1"/>
  <c r="D63" i="5"/>
  <c r="B95" i="5"/>
  <c r="B45" i="5"/>
  <c r="E45" i="5"/>
  <c r="C63" i="5"/>
  <c r="E8" i="56"/>
  <c r="D6" i="36"/>
  <c r="H17" i="21"/>
  <c r="H4" i="21"/>
  <c r="D4" i="17"/>
  <c r="D4" i="53"/>
  <c r="I4" i="51"/>
  <c r="D5" i="29"/>
  <c r="N4" i="28"/>
  <c r="N4" i="27"/>
  <c r="H21" i="26"/>
  <c r="H5" i="26"/>
  <c r="D12" i="18"/>
  <c r="D14" i="18"/>
  <c r="C9" i="30"/>
  <c r="C8" i="30" s="1"/>
  <c r="C7" i="30" s="1"/>
  <c r="D5" i="35"/>
  <c r="B63" i="5"/>
  <c r="E63" i="5"/>
  <c r="E62" i="5" s="1"/>
  <c r="C23" i="25"/>
  <c r="D45" i="31"/>
  <c r="D8" i="31" s="1"/>
  <c r="D62" i="31"/>
  <c r="D95" i="31"/>
  <c r="D5" i="18"/>
  <c r="C18" i="29"/>
  <c r="D95" i="5"/>
  <c r="B45" i="8"/>
  <c r="E45" i="8"/>
  <c r="N23" i="28"/>
  <c r="N7" i="28" s="1"/>
  <c r="C7" i="29"/>
  <c r="C9" i="31"/>
  <c r="C8" i="31" s="1"/>
  <c r="B63" i="31"/>
  <c r="C78" i="8"/>
  <c r="D23" i="25"/>
  <c r="D8" i="29"/>
  <c r="D7" i="29" s="1"/>
  <c r="D9" i="30"/>
  <c r="C63" i="31"/>
  <c r="B82" i="48"/>
  <c r="E10" i="13"/>
  <c r="A10" i="13" s="1"/>
  <c r="E10" i="11"/>
  <c r="A10" i="11" s="1"/>
  <c r="C95" i="8"/>
  <c r="B95" i="30"/>
  <c r="B77" i="30" s="1"/>
  <c r="B7" i="30" l="1"/>
  <c r="D8" i="30"/>
  <c r="D82" i="49"/>
  <c r="D6" i="49" s="1"/>
  <c r="C62" i="5"/>
  <c r="B6" i="48"/>
  <c r="E7" i="6"/>
  <c r="B62" i="31"/>
  <c r="B7" i="31" s="1"/>
  <c r="B7" i="6"/>
  <c r="D7" i="8"/>
  <c r="C6" i="48"/>
  <c r="C62" i="31"/>
  <c r="C7" i="31" s="1"/>
  <c r="B7" i="7"/>
  <c r="D77" i="30"/>
  <c r="G6" i="48"/>
  <c r="D77" i="7"/>
  <c r="E7" i="7"/>
  <c r="D7" i="7"/>
  <c r="B77" i="7"/>
  <c r="C7" i="7"/>
  <c r="C6" i="7" s="1"/>
  <c r="E77" i="7"/>
  <c r="B77" i="8"/>
  <c r="E7" i="8"/>
  <c r="B7" i="8"/>
  <c r="B6" i="8" s="1"/>
  <c r="E6" i="8"/>
  <c r="C77" i="8"/>
  <c r="C6" i="8" s="1"/>
  <c r="D7" i="6"/>
  <c r="C62" i="6"/>
  <c r="D62" i="6"/>
  <c r="D6" i="6" s="1"/>
  <c r="C6" i="6"/>
  <c r="E62" i="6"/>
  <c r="E6" i="6" s="1"/>
  <c r="B62" i="6"/>
  <c r="E7" i="5"/>
  <c r="E6" i="5" s="1"/>
  <c r="D7" i="5"/>
  <c r="B7" i="5"/>
  <c r="B62" i="5"/>
  <c r="C6" i="5"/>
  <c r="D62" i="5"/>
  <c r="D6" i="5" s="1"/>
  <c r="D7" i="31"/>
  <c r="D6" i="8"/>
  <c r="E6" i="7" l="1"/>
  <c r="B6" i="6"/>
  <c r="B6" i="7"/>
  <c r="D7" i="30"/>
  <c r="D6" i="7"/>
  <c r="B6" i="5"/>
</calcChain>
</file>

<file path=xl/sharedStrings.xml><?xml version="1.0" encoding="utf-8"?>
<sst xmlns="http://schemas.openxmlformats.org/spreadsheetml/2006/main" count="1341" uniqueCount="349">
  <si>
    <t>Облігації Укравтодору (5 - річні)</t>
  </si>
  <si>
    <t>ЄВРО</t>
  </si>
  <si>
    <t>ОЗДП 2021 року</t>
  </si>
  <si>
    <t>Структура державного та гарантованого державою боргу
в розрізі термінів погашення</t>
  </si>
  <si>
    <t>оріг.</t>
  </si>
  <si>
    <t xml:space="preserve">            ОВДП (3 - місячні)</t>
  </si>
  <si>
    <t>Структура боргу за ознакою умовності
на кінець попереднього року та на звітну дату</t>
  </si>
  <si>
    <t>Середня ставка,
 %</t>
  </si>
  <si>
    <t>Единицы измерения</t>
  </si>
  <si>
    <t>1</t>
  </si>
  <si>
    <t>Зовнішній борг за позиками, одержаними від іноземних комерційних банків, інших іноземних фінансових установ</t>
  </si>
  <si>
    <t>Гарантований державою борг</t>
  </si>
  <si>
    <t>СПЗ</t>
  </si>
  <si>
    <t>Українська гривня</t>
  </si>
  <si>
    <t xml:space="preserve">            ОВДП (8 - річні)</t>
  </si>
  <si>
    <t>Сессия</t>
  </si>
  <si>
    <t xml:space="preserve">            ОВДП (18 - місячні)</t>
  </si>
  <si>
    <t>ОВДП (27 - річні)</t>
  </si>
  <si>
    <t>(в розрізі середнього терміну обігу та середньої ставки)</t>
  </si>
  <si>
    <t xml:space="preserve">    Державний борг</t>
  </si>
  <si>
    <t>ОЗДП 2018 року</t>
  </si>
  <si>
    <t>Великобританія</t>
  </si>
  <si>
    <t>Японія</t>
  </si>
  <si>
    <t>Анг. фунт стерлінгів</t>
  </si>
  <si>
    <t>ОВДП (16 - річні)</t>
  </si>
  <si>
    <t xml:space="preserve">            ОВДП (26 - річні)</t>
  </si>
  <si>
    <t>Національний банк України</t>
  </si>
  <si>
    <t xml:space="preserve">            Казначейські зобов'язання</t>
  </si>
  <si>
    <t>ОВДП (12 - місячні)</t>
  </si>
  <si>
    <t xml:space="preserve">            ОВДП (3 - річні)</t>
  </si>
  <si>
    <t xml:space="preserve">      Гарантований внутрішній борг</t>
  </si>
  <si>
    <t>ОВДП (12 - річні)</t>
  </si>
  <si>
    <t xml:space="preserve">            ОВДП (15 - річні)</t>
  </si>
  <si>
    <t xml:space="preserve">            ОВДП (22 - річні)</t>
  </si>
  <si>
    <t>Валютна структура боргу на кінець попереднього року та на звітну дату</t>
  </si>
  <si>
    <t>ОВДП (22 - річні)</t>
  </si>
  <si>
    <t xml:space="preserve">            ОВДП (11 - річні)</t>
  </si>
  <si>
    <t>ОВДП (7 - річні)</t>
  </si>
  <si>
    <t>%%</t>
  </si>
  <si>
    <t xml:space="preserve">            ОВДП (6 - місячні)</t>
  </si>
  <si>
    <t>2027-13.05.2062</t>
  </si>
  <si>
    <t>2. Заборгованість за позиками, одержаними від органів управління іноземних держав</t>
  </si>
  <si>
    <t>ОВДП (3 - річні)</t>
  </si>
  <si>
    <t>Борг, по якому сплата відсотків здійснюється за плаваючими процентними ставками</t>
  </si>
  <si>
    <t>Deutsche Bank</t>
  </si>
  <si>
    <t>Внутрішній борг</t>
  </si>
  <si>
    <t>Німеччина</t>
  </si>
  <si>
    <t>Європейський банк реконструкції та розвитку</t>
  </si>
  <si>
    <t>4. Заборгованість за випущеними цінними паперами на зовнішньому ринку</t>
  </si>
  <si>
    <t>USD</t>
  </si>
  <si>
    <t>FORMAT</t>
  </si>
  <si>
    <t>ОВДП (3 - місячні)</t>
  </si>
  <si>
    <t>IS_OVDP</t>
  </si>
  <si>
    <t xml:space="preserve">      Державний зовнішній борг</t>
  </si>
  <si>
    <t>ОЗДП 2019 року</t>
  </si>
  <si>
    <t>74978b8f-d2af-4cc4-8081-ee56bf3e20f6</t>
  </si>
  <si>
    <t>Зовнішній борг</t>
  </si>
  <si>
    <t>ПАТ "Державний експортно-імпортний банк України"</t>
  </si>
  <si>
    <t>Cargill</t>
  </si>
  <si>
    <t>Європейське співтоватиство з атомної енергії</t>
  </si>
  <si>
    <t>Зміна структури</t>
  </si>
  <si>
    <t xml:space="preserve">   Гарантований борг</t>
  </si>
  <si>
    <t>Державний борг</t>
  </si>
  <si>
    <t>Інші кредитори</t>
  </si>
  <si>
    <t xml:space="preserve">            ОВДП (9 - річні)</t>
  </si>
  <si>
    <t>Валютна структура державного боргу на кінець попереднього року та звітну дату</t>
  </si>
  <si>
    <t>Державний та гарантований державою борг України за станом на ReportDate 
(за ознакою умовності)</t>
  </si>
  <si>
    <t>UAH</t>
  </si>
  <si>
    <t>ОВДП (28 - річні)</t>
  </si>
  <si>
    <t>Облігації ДІУ (10 - річні)</t>
  </si>
  <si>
    <t>SHORT</t>
  </si>
  <si>
    <t xml:space="preserve">      Гарантований зовнішній борг</t>
  </si>
  <si>
    <t>ОВДП (17 - річні)</t>
  </si>
  <si>
    <t>ОВДП (24 - річні)</t>
  </si>
  <si>
    <t>Chase Manhattan Bank</t>
  </si>
  <si>
    <t xml:space="preserve">            ОВДП (27 - річні)</t>
  </si>
  <si>
    <t xml:space="preserve">      Державний внутрішній борг</t>
  </si>
  <si>
    <t>Внутрішній борг за випущеними цінними паперами</t>
  </si>
  <si>
    <t>Державний та гарантований державою борг України за станом на ReportDate 
(за типом боргу)</t>
  </si>
  <si>
    <t xml:space="preserve">            ОВДП (4 - річні)</t>
  </si>
  <si>
    <t>ОВДП (13 - річні)</t>
  </si>
  <si>
    <t xml:space="preserve">            ОВДП (16 - річні)</t>
  </si>
  <si>
    <t xml:space="preserve">            ОВДП (23 - річні)</t>
  </si>
  <si>
    <t>(за видами відсоткових ставок)</t>
  </si>
  <si>
    <t>ОВДП (23 - річні)</t>
  </si>
  <si>
    <t>ОВДП (30 - річні)</t>
  </si>
  <si>
    <t xml:space="preserve">            ОВДП (12 - річні)</t>
  </si>
  <si>
    <t>ОВДП (8 - річні)</t>
  </si>
  <si>
    <t>3</t>
  </si>
  <si>
    <t>ОВДП (4 - річні)</t>
  </si>
  <si>
    <t>Європейський Інвестиційний Банк</t>
  </si>
  <si>
    <t>Український індекс ставок за депозитами фізичних осіб</t>
  </si>
  <si>
    <t>млрд. дол.США</t>
  </si>
  <si>
    <t>Облігації Укренерго (5 - річні)</t>
  </si>
  <si>
    <t>IS_CHART_DATA</t>
  </si>
  <si>
    <t>Облігації Укравтодору (7 - річні)</t>
  </si>
  <si>
    <t>млрд. грн.</t>
  </si>
  <si>
    <t>Японська єна</t>
  </si>
  <si>
    <t>Облігації Укравтодору (3 - річні)</t>
  </si>
  <si>
    <t>NEFCO</t>
  </si>
  <si>
    <t>Борг, по якому сплата відсотків здійснюється за фіксованими процентними ставками</t>
  </si>
  <si>
    <t>Державний та гарантований державою борг України за поточний рік</t>
  </si>
  <si>
    <t>Державні цінні папери</t>
  </si>
  <si>
    <t>Польща</t>
  </si>
  <si>
    <t xml:space="preserve">         в т.ч. Облігації</t>
  </si>
  <si>
    <t>Внутрішня заборгованість, не віднесена до інших категорій</t>
  </si>
  <si>
    <t>2. Заборгованість перед банківськими та іншими фінансовими установами</t>
  </si>
  <si>
    <t>Ставка МВФ</t>
  </si>
  <si>
    <t>ОЗДП 2013 року</t>
  </si>
  <si>
    <t>Долар США</t>
  </si>
  <si>
    <t>Експортно-імпортний банк Китаю</t>
  </si>
  <si>
    <t>Росія</t>
  </si>
  <si>
    <t>2022.03.31-2022.12.31</t>
  </si>
  <si>
    <t>Середній термін до погашення, років.</t>
  </si>
  <si>
    <t xml:space="preserve">            ОВДП (6 - річні)</t>
  </si>
  <si>
    <t>ОВДП (29 - річні)</t>
  </si>
  <si>
    <t>UniCredit Bank</t>
  </si>
  <si>
    <t>АТ "БАНК КРЕДИТ ДНІПРО"</t>
  </si>
  <si>
    <t>Зовнішній борг за позиками, одержаними від органів управління іноземних держав</t>
  </si>
  <si>
    <t>ОВДП (18 - річні)</t>
  </si>
  <si>
    <t>ОВДП (25 - річні)</t>
  </si>
  <si>
    <t xml:space="preserve">            ОВДП (28 - річні)</t>
  </si>
  <si>
    <t xml:space="preserve">            ОВДП (9 - місячні)</t>
  </si>
  <si>
    <t>Середній термін обігу, років.</t>
  </si>
  <si>
    <t>Міжнародний банк реконструкції та розвитку</t>
  </si>
  <si>
    <t xml:space="preserve">            ОВДП (5 - річні)</t>
  </si>
  <si>
    <t>ОВДП (14 - річні)</t>
  </si>
  <si>
    <t xml:space="preserve">            ОВДП (17 - річні)</t>
  </si>
  <si>
    <t xml:space="preserve">            ОВДП (24 - річні)</t>
  </si>
  <si>
    <t>США</t>
  </si>
  <si>
    <t>3. Заборгованість, не віднесена до інших категорій</t>
  </si>
  <si>
    <t>тис.одиниць</t>
  </si>
  <si>
    <t>АБ "УКРГАЗБАНК"</t>
  </si>
  <si>
    <t>Дата отчета</t>
  </si>
  <si>
    <t>Фонд чистих технологій (МБРР)</t>
  </si>
  <si>
    <t>ОВДП (10 - річні)</t>
  </si>
  <si>
    <t>ОВДП (9 - річні)</t>
  </si>
  <si>
    <t xml:space="preserve">            ОВДП (13 - річні)</t>
  </si>
  <si>
    <t xml:space="preserve">            ОВДП (20 - річні)</t>
  </si>
  <si>
    <t>Міжнародний Валютний Фонд</t>
  </si>
  <si>
    <t xml:space="preserve">         в т.ч. ОВДП</t>
  </si>
  <si>
    <t>UKR</t>
  </si>
  <si>
    <t>ОВДП (20 - річні)</t>
  </si>
  <si>
    <t>Загальна сума державного та гарантованого державою боргу</t>
  </si>
  <si>
    <t>Central Storage Safety Project Trust</t>
  </si>
  <si>
    <t xml:space="preserve">            ОВДП (30 - річні)</t>
  </si>
  <si>
    <t>ОВДП (5 - річні)</t>
  </si>
  <si>
    <t>Державний та гарантований державою борг України</t>
  </si>
  <si>
    <t>Зовнішній борг за випущеними цінними паперами</t>
  </si>
  <si>
    <t>Фіксована</t>
  </si>
  <si>
    <t>ОВДП (6 - місячні)</t>
  </si>
  <si>
    <t xml:space="preserve">            ОВДП (1 - місячні)</t>
  </si>
  <si>
    <t>Канадський долар</t>
  </si>
  <si>
    <t>LIBOR</t>
  </si>
  <si>
    <t>В тому числі:</t>
  </si>
  <si>
    <t>2</t>
  </si>
  <si>
    <t>Європейський Союз</t>
  </si>
  <si>
    <t>(за типом кредитора)</t>
  </si>
  <si>
    <t>дол.США</t>
  </si>
  <si>
    <t>Зовнішній борг за позиками, одержаними від міжнародних фінансових організацій</t>
  </si>
  <si>
    <t>ОВДП (18 - місячні)</t>
  </si>
  <si>
    <t>грн.</t>
  </si>
  <si>
    <t xml:space="preserve">            ОВДП (12 - місячні)</t>
  </si>
  <si>
    <t>Credit Agricole Corporate and Investment Bank</t>
  </si>
  <si>
    <t>1. Заборгованість за позиками, одержаними від міжнародних фінансових організацій</t>
  </si>
  <si>
    <t>Внутрішній борг перед банківськими та іншими фінансовими установами</t>
  </si>
  <si>
    <t>5. Заборгованість, не віднесена до інших категорій</t>
  </si>
  <si>
    <t>31.12.2060</t>
  </si>
  <si>
    <t>ПАТ "Державний ощадний банк України"</t>
  </si>
  <si>
    <t>31.03.2022</t>
  </si>
  <si>
    <t>курс до USD</t>
  </si>
  <si>
    <t>Індекс споживчих цін (СРІ)</t>
  </si>
  <si>
    <t>АТ "ТАСКОМБАНК"</t>
  </si>
  <si>
    <t xml:space="preserve"> </t>
  </si>
  <si>
    <t>ОЗДП 2020 року</t>
  </si>
  <si>
    <t>Зовнішній борг, не віднесений до інших категорій</t>
  </si>
  <si>
    <t xml:space="preserve">            ОВДП (7 - річні)</t>
  </si>
  <si>
    <t>2023-2027</t>
  </si>
  <si>
    <t xml:space="preserve">            ОВДП (19 - річні)</t>
  </si>
  <si>
    <t>Облігації Укравтодору (12 - місячні)</t>
  </si>
  <si>
    <t>%</t>
  </si>
  <si>
    <t>ОВДП (19 - річні)</t>
  </si>
  <si>
    <t>ОВДП (26 - річні)</t>
  </si>
  <si>
    <t xml:space="preserve">            ОВДП (29 - річні)</t>
  </si>
  <si>
    <t>1. Заборгованість за випущеними цінними паперами на внутрішньому ринку</t>
  </si>
  <si>
    <t>ОВДП (15 - річні)</t>
  </si>
  <si>
    <t>АТ "ПУМБ"</t>
  </si>
  <si>
    <t xml:space="preserve">            ОВДП (18 - річні)</t>
  </si>
  <si>
    <t>Дата последнего погашения</t>
  </si>
  <si>
    <t xml:space="preserve">            ОВДП (25 - річні)</t>
  </si>
  <si>
    <t>Державний та гарантований державою борг України за останні 5 років</t>
  </si>
  <si>
    <t xml:space="preserve">            ОВДП (2 - річні)</t>
  </si>
  <si>
    <t>ОЗДП 2015 року</t>
  </si>
  <si>
    <t>ОВДП (11 - річні)</t>
  </si>
  <si>
    <t xml:space="preserve">            ОВДП (14 - річні)</t>
  </si>
  <si>
    <t xml:space="preserve">            ОВДП (21 - річні)</t>
  </si>
  <si>
    <t>курс до UAH</t>
  </si>
  <si>
    <t>Портфельні гарантії</t>
  </si>
  <si>
    <t>ОВДП (21 - річні)</t>
  </si>
  <si>
    <t>Структура боргу за типом ставки на кінець попереднього року та звітну дату</t>
  </si>
  <si>
    <t>ОВДП (6 - річні)</t>
  </si>
  <si>
    <t>Citibank, Deutsche Bank</t>
  </si>
  <si>
    <t xml:space="preserve">            ОВДП (10 - річні)</t>
  </si>
  <si>
    <t>EURIBOR</t>
  </si>
  <si>
    <t>Валютна структура боргу на кінець попереднього року та на звітну дату (розширений)</t>
  </si>
  <si>
    <t xml:space="preserve">         в т.ч. ОЗДП</t>
  </si>
  <si>
    <t>Франція</t>
  </si>
  <si>
    <t>ОВДП (2 - річні)</t>
  </si>
  <si>
    <t>3. Заборгованість за позиками, одержаними від іноземних комерційних банків, інших іноземних фінансових установ</t>
  </si>
  <si>
    <t>Облікова ставка НБУ</t>
  </si>
  <si>
    <t>ОЗДП 2017 року</t>
  </si>
  <si>
    <t>STOP</t>
  </si>
  <si>
    <t>State debt and State guaranteed debt of Ukraine for the last 5 years</t>
  </si>
  <si>
    <t>USD, billion</t>
  </si>
  <si>
    <t>Total amount of state debt and state guaranteed debt</t>
  </si>
  <si>
    <t>State debt</t>
  </si>
  <si>
    <t>Domestic debt</t>
  </si>
  <si>
    <t>1. Government securities issued on the domestic market</t>
  </si>
  <si>
    <t>T-bills (3 - months)</t>
  </si>
  <si>
    <t>T-bills (1 - month)</t>
  </si>
  <si>
    <t>T-bonds(10 - years)</t>
  </si>
  <si>
    <t>T-bonds (11 - years)</t>
  </si>
  <si>
    <t>T-bills (12 - months)</t>
  </si>
  <si>
    <t>T-bonds (12 - years)</t>
  </si>
  <si>
    <t>T-bonds (13 - years)</t>
  </si>
  <si>
    <t>T-bonds (14 - years)</t>
  </si>
  <si>
    <t>T-bonds (15 - years)</t>
  </si>
  <si>
    <t>T-bonds (16 - years)</t>
  </si>
  <si>
    <t>T-bonds (17 - years)</t>
  </si>
  <si>
    <t>T-bonds (18 - months)</t>
  </si>
  <si>
    <t>T-bonds(18 - years)</t>
  </si>
  <si>
    <t>T-bonds (19 - years)</t>
  </si>
  <si>
    <t>T-bonds (2 - years)</t>
  </si>
  <si>
    <t>T-bonds (20 - years)</t>
  </si>
  <si>
    <t>T-bonds (21 - years)</t>
  </si>
  <si>
    <t>T-bonds (22 - years)</t>
  </si>
  <si>
    <t>T-bonds (23 - years)</t>
  </si>
  <si>
    <t>T-bonds (24 - years)</t>
  </si>
  <si>
    <t>T-bonds (25 - years)</t>
  </si>
  <si>
    <t>T-bonds (26 - years)</t>
  </si>
  <si>
    <t>T-bonds (27 - years)</t>
  </si>
  <si>
    <t>T-bonds (28 - years)</t>
  </si>
  <si>
    <t>T-bonds (29 - years)</t>
  </si>
  <si>
    <t>T-bonds (3 - years)</t>
  </si>
  <si>
    <t>T-bons (30 - years)</t>
  </si>
  <si>
    <t>T-bonds (4 - years)</t>
  </si>
  <si>
    <t>T-bons (5 - years)</t>
  </si>
  <si>
    <t>T-bills  (6 - months)</t>
  </si>
  <si>
    <t>T-bonds (6 - years)</t>
  </si>
  <si>
    <t>T-bonds (7 - years)</t>
  </si>
  <si>
    <t>T-bonds (8 - years)</t>
  </si>
  <si>
    <t>T-bills (9 - months)</t>
  </si>
  <si>
    <t>T-bonds (9 - years)</t>
  </si>
  <si>
    <t>2. Domestic banks or commercial loans</t>
  </si>
  <si>
    <t>National bank of Ukraine</t>
  </si>
  <si>
    <t>External Debt</t>
  </si>
  <si>
    <t>1. IFO Loans</t>
  </si>
  <si>
    <t>EBRD</t>
  </si>
  <si>
    <t>EIB</t>
  </si>
  <si>
    <t>EU</t>
  </si>
  <si>
    <t>IBRD</t>
  </si>
  <si>
    <t>IMF</t>
  </si>
  <si>
    <t>Clean Technology Fund (IBRD)</t>
  </si>
  <si>
    <t>2. Official loans</t>
  </si>
  <si>
    <t>United Kingdom</t>
  </si>
  <si>
    <t>Canada</t>
  </si>
  <si>
    <t>Germany</t>
  </si>
  <si>
    <t>Poland</t>
  </si>
  <si>
    <t>Russia</t>
  </si>
  <si>
    <t>USA</t>
  </si>
  <si>
    <t>France</t>
  </si>
  <si>
    <t>Japan</t>
  </si>
  <si>
    <t>3. External banks or commercial loans</t>
  </si>
  <si>
    <t>4. Government securities issued on the external market</t>
  </si>
  <si>
    <t xml:space="preserve">Eurobonds issued in 2013 </t>
  </si>
  <si>
    <t>Eurobonds issued in 2014</t>
  </si>
  <si>
    <t>Eurobonds issued in 2015</t>
  </si>
  <si>
    <t>Eurobonds issued in 2016</t>
  </si>
  <si>
    <t>Eurobonds issued in 2017</t>
  </si>
  <si>
    <t>Eurobonds issued in 2018</t>
  </si>
  <si>
    <t>Eurobonds issued in 2019</t>
  </si>
  <si>
    <t>Eurobonds issued in 2020</t>
  </si>
  <si>
    <t>Eurobonds issued in 2021</t>
  </si>
  <si>
    <t>5. Other liabilities</t>
  </si>
  <si>
    <t xml:space="preserve">State guaranteed debt </t>
  </si>
  <si>
    <t>Domestic Debt</t>
  </si>
  <si>
    <t>1. Securities issued on the domestic market</t>
  </si>
  <si>
    <t>Government securities</t>
  </si>
  <si>
    <t>State Mortgage Institution Bonds (10 - years)</t>
  </si>
  <si>
    <t>State Mortgage Institution Bonds (5 - years)</t>
  </si>
  <si>
    <t>State Mortgage Institution Bonds (7 - years)</t>
  </si>
  <si>
    <t>Ukravtodor'' Bonds  (12 - monthss)</t>
  </si>
  <si>
    <t>'Ukravtodor'' Bonds  (3 - years)</t>
  </si>
  <si>
    <t>'Ukravtodor'' Bonds  (5 - years)</t>
  </si>
  <si>
    <t>Ukrgasbank</t>
  </si>
  <si>
    <t>Credit Dnipro Bank</t>
  </si>
  <si>
    <t xml:space="preserve">First Ukrainian International Bank </t>
  </si>
  <si>
    <t>Tascombank</t>
  </si>
  <si>
    <t>Ukreximbank</t>
  </si>
  <si>
    <t xml:space="preserve">State Savings Bank of Ukraine </t>
  </si>
  <si>
    <t>Portfolio guarantees</t>
  </si>
  <si>
    <t>Other creditors</t>
  </si>
  <si>
    <t>European Atomic Energy Community</t>
  </si>
  <si>
    <t>2. Official Loans</t>
  </si>
  <si>
    <t xml:space="preserve">Canada </t>
  </si>
  <si>
    <t>China Development Bank</t>
  </si>
  <si>
    <t>China EximBank</t>
  </si>
  <si>
    <t>Korea EximBank</t>
  </si>
  <si>
    <t>4. Securities issued on the external market</t>
  </si>
  <si>
    <t>7Y Ukravtodor eurobonds issued in 2021</t>
  </si>
  <si>
    <t>5Y Ukrenergo eurobonds issued in 2021</t>
  </si>
  <si>
    <t>"State debt and State guaranteed debt of  Ukraine for the current year</t>
  </si>
  <si>
    <t>UAH, billion</t>
  </si>
  <si>
    <t>Ukravtodor bonds (12 - months)</t>
  </si>
  <si>
    <t>Ukravtodor bonds (3 - years)</t>
  </si>
  <si>
    <t>Ukravtodor bonds (5 - years)</t>
  </si>
  <si>
    <t>State debt and State guaranteed debt of  Ukraine for the current year</t>
  </si>
  <si>
    <t>State debt and State guaranteed debt of Ukraine as of 31.03.2022</t>
  </si>
  <si>
    <t>(by interest rate types)</t>
  </si>
  <si>
    <t>billion, units</t>
  </si>
  <si>
    <t>Consumer Price Index (СРІ)</t>
  </si>
  <si>
    <t>NBU rate</t>
  </si>
  <si>
    <t>IMF rate</t>
  </si>
  <si>
    <t>Ukrainian Index of Retail Deposit Rates</t>
  </si>
  <si>
    <t>Fixed</t>
  </si>
  <si>
    <t>Including:</t>
  </si>
  <si>
    <t>State-guaranteed debt</t>
  </si>
  <si>
    <t>(by currency)</t>
  </si>
  <si>
    <t>GBP</t>
  </si>
  <si>
    <t>EUR</t>
  </si>
  <si>
    <t>SDR</t>
  </si>
  <si>
    <t>JPY</t>
  </si>
  <si>
    <t>State-Guaranteed debt</t>
  </si>
  <si>
    <t>State debt and State guaranteed debt  of Ukraine as of 31.03.2022</t>
  </si>
  <si>
    <t>(by conditionality)</t>
  </si>
  <si>
    <t xml:space="preserve"> State Debt</t>
  </si>
  <si>
    <t>T-bonds (10 - years)</t>
  </si>
  <si>
    <t>T-bonds (18 - years)</t>
  </si>
  <si>
    <t>T-bonds(28 - years)</t>
  </si>
  <si>
    <t>T-bonds(29 - years)</t>
  </si>
  <si>
    <t>T-bonds (30 - years)</t>
  </si>
  <si>
    <t>T-bonds (5 - years)</t>
  </si>
  <si>
    <t>T-bills (6 - months)</t>
  </si>
  <si>
    <t>NBU</t>
  </si>
  <si>
    <t>1. IFO loans</t>
  </si>
  <si>
    <t>3. Other liabilities</t>
  </si>
  <si>
    <t>by borrowing market (creditors)</t>
  </si>
  <si>
    <t>units, billion</t>
  </si>
  <si>
    <t>External debt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</si>
</sst>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;\-#,##0.00;"/>
    <numFmt numFmtId="165" formatCode="0.0000"/>
    <numFmt numFmtId="166" formatCode="dd\.mm\.yyyy;@"/>
  </numFmts>
  <fonts count="35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0"/>
      <name val="Arial Cyr"/>
      <charset val="204"/>
    </font>
    <font>
      <i/>
      <sz val="10"/>
      <name val="Arial Cyr"/>
      <charset val="204"/>
    </font>
    <font>
      <b/>
      <sz val="10"/>
      <name val="Calibri"/>
      <family val="2"/>
      <charset val="204"/>
      <scheme val="minor"/>
    </font>
    <font>
      <sz val="10.5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  <font>
      <i/>
      <sz val="10"/>
      <color theme="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0"/>
      <color indexed="9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b/>
      <sz val="12"/>
      <color theme="0"/>
      <name val="Calibri"/>
      <family val="2"/>
      <charset val="204"/>
      <scheme val="minor"/>
    </font>
    <font>
      <sz val="10.5"/>
      <color indexed="8"/>
      <name val="Calibri"/>
      <family val="2"/>
      <charset val="204"/>
      <scheme val="minor"/>
    </font>
    <font>
      <b/>
      <sz val="14"/>
      <name val="Calibri"/>
      <family val="2"/>
      <charset val="204"/>
      <scheme val="minor"/>
    </font>
    <font>
      <i/>
      <sz val="10"/>
      <name val="Calibri"/>
      <family val="2"/>
      <charset val="204"/>
      <scheme val="minor"/>
    </font>
    <font>
      <b/>
      <sz val="10"/>
      <color indexed="8"/>
      <name val="Calibri"/>
      <family val="2"/>
      <charset val="204"/>
      <scheme val="minor"/>
    </font>
    <font>
      <b/>
      <sz val="12"/>
      <color indexed="9"/>
      <name val="Calibri"/>
      <family val="2"/>
      <charset val="204"/>
      <scheme val="minor"/>
    </font>
    <font>
      <sz val="10"/>
      <color theme="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sz val="8"/>
      <name val="Arial Cyr"/>
      <charset val="204"/>
    </font>
    <font>
      <b/>
      <sz val="11"/>
      <color indexed="9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b/>
      <sz val="10"/>
      <color indexed="9"/>
      <name val="Calibri"/>
      <family val="2"/>
      <charset val="204"/>
      <scheme val="minor"/>
    </font>
    <font>
      <b/>
      <i/>
      <sz val="10"/>
      <name val="Calibri"/>
      <family val="2"/>
      <charset val="204"/>
      <scheme val="minor"/>
    </font>
    <font>
      <i/>
      <sz val="10"/>
      <color indexed="9"/>
      <name val="Calibri"/>
      <family val="2"/>
      <charset val="204"/>
      <scheme val="minor"/>
    </font>
    <font>
      <sz val="10"/>
      <name val="Arial Cyr"/>
      <charset val="204"/>
    </font>
    <font>
      <sz val="10"/>
      <color rgb="FF000000"/>
      <name val="Calibri"/>
      <family val="2"/>
      <charset val="204"/>
    </font>
    <font>
      <sz val="10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1"/>
      <name val="Calibri"/>
      <family val="2"/>
      <charset val="204"/>
    </font>
    <font>
      <sz val="10.5"/>
      <name val="Calibri"/>
      <family val="2"/>
      <charset val="204"/>
    </font>
  </fonts>
  <fills count="2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538DD5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rgb="FFCCFFFF"/>
        <bgColor rgb="FF00000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9" fontId="29" fillId="0" borderId="0" applyFont="0" applyFill="0" applyBorder="0" applyAlignment="0" applyProtection="0"/>
  </cellStyleXfs>
  <cellXfs count="278">
    <xf numFmtId="0" fontId="0" fillId="0" borderId="0" xfId="0"/>
    <xf numFmtId="0" fontId="1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1" fillId="0" borderId="0" xfId="0" applyFont="1" applyAlignment="1"/>
    <xf numFmtId="0" fontId="16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10" fontId="5" fillId="8" borderId="1" xfId="1" applyNumberFormat="1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left" wrapText="1" indent="3"/>
    </xf>
    <xf numFmtId="0" fontId="7" fillId="0" borderId="0" xfId="0" applyFont="1" applyAlignment="1"/>
    <xf numFmtId="164" fontId="8" fillId="9" borderId="1" xfId="8" applyNumberFormat="1" applyFont="1" applyFill="1" applyBorder="1" applyAlignment="1">
      <alignment horizontal="right"/>
    </xf>
    <xf numFmtId="49" fontId="9" fillId="8" borderId="1" xfId="0" applyNumberFormat="1" applyFont="1" applyFill="1" applyBorder="1" applyAlignment="1">
      <alignment horizontal="left" vertical="center" indent="4"/>
    </xf>
    <xf numFmtId="0" fontId="10" fillId="0" borderId="0" xfId="2" applyNumberFormat="1" applyFont="1" applyAlignment="1">
      <alignment horizontal="center" vertical="center"/>
    </xf>
    <xf numFmtId="164" fontId="11" fillId="8" borderId="1" xfId="4" applyNumberFormat="1" applyFont="1" applyFill="1" applyBorder="1" applyAlignment="1">
      <alignment horizontal="right" vertical="center"/>
    </xf>
    <xf numFmtId="10" fontId="8" fillId="9" borderId="1" xfId="13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7" fillId="0" borderId="0" xfId="0" applyNumberFormat="1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/>
    </xf>
    <xf numFmtId="0" fontId="7" fillId="0" borderId="0" xfId="0" applyFont="1"/>
    <xf numFmtId="49" fontId="11" fillId="8" borderId="1" xfId="4" applyNumberFormat="1" applyFont="1" applyFill="1" applyBorder="1" applyAlignment="1">
      <alignment horizontal="left" vertical="center" indent="2"/>
    </xf>
    <xf numFmtId="49" fontId="14" fillId="6" borderId="1" xfId="11" applyNumberFormat="1" applyFont="1" applyBorder="1" applyAlignment="1">
      <alignment horizontal="left" vertical="center"/>
    </xf>
    <xf numFmtId="49" fontId="15" fillId="8" borderId="1" xfId="0" applyNumberFormat="1" applyFont="1" applyFill="1" applyBorder="1" applyAlignment="1">
      <alignment horizontal="left" vertical="center" indent="1"/>
    </xf>
    <xf numFmtId="10" fontId="8" fillId="9" borderId="1" xfId="9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>
      <alignment horizontal="right"/>
    </xf>
    <xf numFmtId="10" fontId="8" fillId="9" borderId="1" xfId="0" applyNumberFormat="1" applyFont="1" applyFill="1" applyBorder="1" applyAlignment="1">
      <alignment horizontal="right"/>
    </xf>
    <xf numFmtId="10" fontId="15" fillId="8" borderId="1" xfId="0" applyNumberFormat="1" applyFont="1" applyFill="1" applyBorder="1" applyAlignment="1">
      <alignment horizontal="right" vertical="center"/>
    </xf>
    <xf numFmtId="10" fontId="9" fillId="8" borderId="1" xfId="13" applyNumberFormat="1" applyFont="1" applyFill="1" applyBorder="1" applyAlignment="1">
      <alignment horizontal="right"/>
    </xf>
    <xf numFmtId="0" fontId="17" fillId="0" borderId="1" xfId="0" applyFont="1" applyBorder="1" applyAlignment="1">
      <alignment horizontal="right"/>
    </xf>
    <xf numFmtId="4" fontId="18" fillId="8" borderId="1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left" indent="4"/>
    </xf>
    <xf numFmtId="49" fontId="5" fillId="10" borderId="1" xfId="3" applyNumberFormat="1" applyFont="1" applyFill="1" applyBorder="1" applyAlignment="1">
      <alignment horizontal="left" vertical="center"/>
    </xf>
    <xf numFmtId="49" fontId="9" fillId="8" borderId="1" xfId="0" applyNumberFormat="1" applyFont="1" applyFill="1" applyBorder="1" applyAlignment="1">
      <alignment horizontal="left" indent="1"/>
    </xf>
    <xf numFmtId="49" fontId="13" fillId="0" borderId="0" xfId="0" applyNumberFormat="1" applyFont="1"/>
    <xf numFmtId="4" fontId="19" fillId="11" borderId="1" xfId="0" applyNumberFormat="1" applyFont="1" applyFill="1" applyBorder="1" applyAlignment="1"/>
    <xf numFmtId="49" fontId="6" fillId="0" borderId="1" xfId="0" applyNumberFormat="1" applyFont="1" applyBorder="1" applyAlignment="1">
      <alignment horizontal="left" vertical="center"/>
    </xf>
    <xf numFmtId="10" fontId="9" fillId="8" borderId="1" xfId="0" applyNumberFormat="1" applyFont="1" applyFill="1" applyBorder="1" applyAlignment="1">
      <alignment horizontal="right"/>
    </xf>
    <xf numFmtId="10" fontId="2" fillId="6" borderId="1" xfId="13" applyNumberFormat="1" applyFont="1" applyFill="1" applyBorder="1" applyAlignment="1">
      <alignment horizontal="right" vertical="center"/>
    </xf>
    <xf numFmtId="49" fontId="18" fillId="8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164" fontId="11" fillId="9" borderId="1" xfId="10" applyNumberFormat="1" applyFont="1" applyFill="1" applyBorder="1" applyAlignment="1">
      <alignment horizontal="right" vertical="center"/>
    </xf>
    <xf numFmtId="49" fontId="6" fillId="9" borderId="1" xfId="7" applyNumberFormat="1" applyFont="1" applyFill="1" applyBorder="1" applyAlignment="1">
      <alignment horizontal="left" vertical="center" indent="3"/>
    </xf>
    <xf numFmtId="10" fontId="6" fillId="12" borderId="1" xfId="0" applyNumberFormat="1" applyFont="1" applyFill="1" applyBorder="1" applyAlignment="1"/>
    <xf numFmtId="10" fontId="11" fillId="8" borderId="1" xfId="0" applyNumberFormat="1" applyFont="1" applyFill="1" applyBorder="1" applyAlignment="1"/>
    <xf numFmtId="165" fontId="2" fillId="6" borderId="1" xfId="11" applyNumberFormat="1" applyBorder="1" applyAlignment="1">
      <alignment horizontal="right"/>
    </xf>
    <xf numFmtId="4" fontId="2" fillId="13" borderId="1" xfId="12" applyNumberFormat="1" applyFont="1" applyFill="1" applyBorder="1" applyAlignment="1">
      <alignment horizontal="right"/>
    </xf>
    <xf numFmtId="4" fontId="12" fillId="0" borderId="0" xfId="0" applyNumberFormat="1" applyFont="1" applyAlignment="1">
      <alignment horizontal="center" vertical="center"/>
    </xf>
    <xf numFmtId="49" fontId="8" fillId="9" borderId="1" xfId="8" applyNumberFormat="1" applyFont="1" applyFill="1" applyBorder="1" applyAlignment="1">
      <alignment horizontal="left" indent="1"/>
    </xf>
    <xf numFmtId="0" fontId="11" fillId="8" borderId="1" xfId="0" applyFont="1" applyFill="1" applyBorder="1" applyAlignment="1">
      <alignment horizontal="left" indent="2"/>
    </xf>
    <xf numFmtId="164" fontId="2" fillId="14" borderId="1" xfId="12" applyNumberFormat="1" applyFont="1" applyFill="1" applyBorder="1" applyAlignment="1">
      <alignment horizontal="right" vertical="center"/>
    </xf>
    <xf numFmtId="4" fontId="13" fillId="8" borderId="1" xfId="5" applyNumberFormat="1" applyFont="1" applyFill="1" applyBorder="1" applyAlignment="1">
      <alignment horizontal="right" vertical="center"/>
    </xf>
    <xf numFmtId="10" fontId="11" fillId="10" borderId="1" xfId="0" applyNumberFormat="1" applyFont="1" applyFill="1" applyBorder="1" applyAlignment="1"/>
    <xf numFmtId="10" fontId="8" fillId="9" borderId="1" xfId="8" applyNumberFormat="1" applyFont="1" applyFill="1" applyBorder="1" applyAlignment="1">
      <alignment horizontal="right"/>
    </xf>
    <xf numFmtId="4" fontId="9" fillId="8" borderId="1" xfId="0" applyNumberFormat="1" applyFont="1" applyFill="1" applyBorder="1" applyAlignment="1">
      <alignment horizontal="center" vertical="center"/>
    </xf>
    <xf numFmtId="0" fontId="17" fillId="0" borderId="0" xfId="2" applyNumberFormat="1" applyFont="1" applyAlignment="1">
      <alignment horizontal="center" vertical="center"/>
    </xf>
    <xf numFmtId="49" fontId="5" fillId="8" borderId="1" xfId="1" applyNumberFormat="1" applyFont="1" applyFill="1" applyBorder="1" applyAlignment="1">
      <alignment horizontal="left" vertical="center" wrapText="1"/>
    </xf>
    <xf numFmtId="49" fontId="5" fillId="8" borderId="1" xfId="1" applyNumberFormat="1" applyFont="1" applyFill="1" applyBorder="1" applyAlignment="1">
      <alignment wrapText="1"/>
    </xf>
    <xf numFmtId="10" fontId="2" fillId="6" borderId="1" xfId="11" applyNumberFormat="1" applyBorder="1" applyAlignment="1">
      <alignment horizontal="right"/>
    </xf>
    <xf numFmtId="164" fontId="11" fillId="10" borderId="1" xfId="3" applyNumberFormat="1" applyFont="1" applyFill="1" applyBorder="1" applyAlignment="1">
      <alignment horizontal="right" vertical="center"/>
    </xf>
    <xf numFmtId="4" fontId="14" fillId="6" borderId="1" xfId="11" applyNumberFormat="1" applyFont="1" applyBorder="1" applyAlignment="1">
      <alignment horizontal="right" vertical="center"/>
    </xf>
    <xf numFmtId="165" fontId="8" fillId="9" borderId="1" xfId="8" applyNumberFormat="1" applyFont="1" applyFill="1" applyBorder="1" applyAlignment="1">
      <alignment horizontal="right"/>
    </xf>
    <xf numFmtId="0" fontId="5" fillId="8" borderId="1" xfId="1" applyNumberFormat="1" applyFont="1" applyFill="1" applyBorder="1" applyAlignment="1">
      <alignment horizontal="center" vertical="center"/>
    </xf>
    <xf numFmtId="4" fontId="19" fillId="11" borderId="1" xfId="8" applyNumberFormat="1" applyFont="1" applyFill="1" applyBorder="1" applyAlignment="1"/>
    <xf numFmtId="49" fontId="11" fillId="9" borderId="1" xfId="9" applyNumberFormat="1" applyFont="1" applyFill="1" applyBorder="1" applyAlignment="1">
      <alignment horizontal="left" vertical="center" wrapText="1" indent="2"/>
    </xf>
    <xf numFmtId="0" fontId="11" fillId="9" borderId="1" xfId="0" applyFont="1" applyFill="1" applyBorder="1" applyAlignment="1">
      <alignment horizontal="left" indent="2"/>
    </xf>
    <xf numFmtId="0" fontId="13" fillId="0" borderId="0" xfId="0" applyFont="1" applyAlignment="1">
      <alignment horizontal="right"/>
    </xf>
    <xf numFmtId="10" fontId="14" fillId="13" borderId="1" xfId="13" applyNumberFormat="1" applyFont="1" applyFill="1" applyBorder="1" applyAlignment="1">
      <alignment horizontal="right" vertical="center"/>
    </xf>
    <xf numFmtId="4" fontId="8" fillId="9" borderId="1" xfId="9" applyNumberFormat="1" applyFont="1" applyFill="1" applyBorder="1" applyAlignment="1">
      <alignment horizontal="right" vertical="center"/>
    </xf>
    <xf numFmtId="49" fontId="20" fillId="6" borderId="1" xfId="11" applyNumberFormat="1" applyFont="1" applyBorder="1" applyAlignment="1">
      <alignment horizontal="left" vertical="center" wrapText="1"/>
    </xf>
    <xf numFmtId="4" fontId="5" fillId="8" borderId="1" xfId="1" applyNumberFormat="1" applyFont="1" applyFill="1" applyBorder="1" applyAlignment="1">
      <alignment horizontal="center" vertical="center"/>
    </xf>
    <xf numFmtId="0" fontId="21" fillId="0" borderId="0" xfId="0" applyFont="1" applyAlignment="1"/>
    <xf numFmtId="164" fontId="22" fillId="15" borderId="1" xfId="2" applyNumberFormat="1" applyFont="1" applyFill="1" applyBorder="1" applyAlignment="1">
      <alignment horizontal="right" vertical="center"/>
    </xf>
    <xf numFmtId="10" fontId="6" fillId="12" borderId="1" xfId="13" applyNumberFormat="1" applyFont="1" applyFill="1" applyBorder="1" applyAlignment="1">
      <alignment horizontal="right" vertical="center"/>
    </xf>
    <xf numFmtId="10" fontId="11" fillId="8" borderId="1" xfId="13" applyNumberFormat="1" applyFont="1" applyFill="1" applyBorder="1" applyAlignment="1">
      <alignment horizontal="right" vertical="center"/>
    </xf>
    <xf numFmtId="165" fontId="8" fillId="9" borderId="1" xfId="0" applyNumberFormat="1" applyFont="1" applyFill="1" applyBorder="1" applyAlignment="1"/>
    <xf numFmtId="49" fontId="2" fillId="6" borderId="1" xfId="11" applyNumberFormat="1" applyBorder="1" applyAlignment="1">
      <alignment horizontal="left"/>
    </xf>
    <xf numFmtId="10" fontId="14" fillId="14" borderId="1" xfId="13" applyNumberFormat="1" applyFont="1" applyFill="1" applyBorder="1" applyAlignment="1">
      <alignment horizontal="right" vertical="center"/>
    </xf>
    <xf numFmtId="10" fontId="9" fillId="8" borderId="1" xfId="0" applyNumberFormat="1" applyFont="1" applyFill="1" applyBorder="1" applyAlignment="1"/>
    <xf numFmtId="164" fontId="6" fillId="9" borderId="1" xfId="7" applyNumberFormat="1" applyFont="1" applyFill="1" applyBorder="1" applyAlignment="1">
      <alignment horizontal="right" vertical="center"/>
    </xf>
    <xf numFmtId="49" fontId="5" fillId="8" borderId="1" xfId="1" applyNumberFormat="1" applyFont="1" applyFill="1" applyBorder="1" applyAlignment="1">
      <alignment horizontal="center" vertical="center"/>
    </xf>
    <xf numFmtId="10" fontId="2" fillId="14" borderId="1" xfId="12" applyNumberFormat="1" applyFill="1" applyBorder="1" applyAlignment="1">
      <alignment horizontal="right" vertical="center"/>
    </xf>
    <xf numFmtId="0" fontId="23" fillId="0" borderId="0" xfId="0" applyFont="1" applyAlignment="1">
      <alignment horizontal="center" vertical="center"/>
    </xf>
    <xf numFmtId="0" fontId="21" fillId="0" borderId="0" xfId="0" applyFont="1"/>
    <xf numFmtId="4" fontId="8" fillId="9" borderId="1" xfId="0" applyNumberFormat="1" applyFont="1" applyFill="1" applyBorder="1" applyAlignment="1">
      <alignment horizontal="right"/>
    </xf>
    <xf numFmtId="164" fontId="9" fillId="8" borderId="1" xfId="0" applyNumberFormat="1" applyFont="1" applyFill="1" applyBorder="1" applyAlignment="1">
      <alignment horizontal="right" vertical="center"/>
    </xf>
    <xf numFmtId="10" fontId="11" fillId="10" borderId="1" xfId="13" applyNumberFormat="1" applyFont="1" applyFill="1" applyBorder="1" applyAlignment="1">
      <alignment horizontal="right" vertical="center"/>
    </xf>
    <xf numFmtId="4" fontId="15" fillId="8" borderId="1" xfId="0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/>
    <xf numFmtId="10" fontId="8" fillId="9" borderId="1" xfId="0" applyNumberFormat="1" applyFont="1" applyFill="1" applyBorder="1" applyAlignment="1"/>
    <xf numFmtId="0" fontId="11" fillId="10" borderId="1" xfId="0" applyFont="1" applyFill="1" applyBorder="1" applyAlignment="1">
      <alignment horizontal="left" indent="1"/>
    </xf>
    <xf numFmtId="49" fontId="11" fillId="10" borderId="1" xfId="3" applyNumberFormat="1" applyFont="1" applyFill="1" applyBorder="1" applyAlignment="1">
      <alignment horizontal="left" vertical="center" indent="1"/>
    </xf>
    <xf numFmtId="0" fontId="9" fillId="8" borderId="1" xfId="0" applyFont="1" applyFill="1" applyBorder="1" applyAlignment="1">
      <alignment horizontal="left" indent="2"/>
    </xf>
    <xf numFmtId="0" fontId="5" fillId="0" borderId="1" xfId="1" applyFont="1" applyBorder="1"/>
    <xf numFmtId="49" fontId="5" fillId="0" borderId="1" xfId="0" applyNumberFormat="1" applyFont="1" applyBorder="1"/>
    <xf numFmtId="4" fontId="9" fillId="8" borderId="1" xfId="0" applyNumberFormat="1" applyFont="1" applyFill="1" applyBorder="1" applyAlignment="1">
      <alignment horizontal="right"/>
    </xf>
    <xf numFmtId="49" fontId="5" fillId="16" borderId="1" xfId="1" applyNumberFormat="1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left" indent="3"/>
    </xf>
    <xf numFmtId="4" fontId="2" fillId="6" borderId="1" xfId="11" applyNumberFormat="1" applyBorder="1" applyAlignment="1">
      <alignment horizontal="right"/>
    </xf>
    <xf numFmtId="0" fontId="17" fillId="0" borderId="1" xfId="0" applyFont="1" applyBorder="1"/>
    <xf numFmtId="0" fontId="17" fillId="0" borderId="0" xfId="0" applyFont="1" applyAlignment="1"/>
    <xf numFmtId="0" fontId="5" fillId="0" borderId="0" xfId="1" applyFont="1"/>
    <xf numFmtId="4" fontId="6" fillId="12" borderId="1" xfId="0" applyNumberFormat="1" applyFont="1" applyFill="1" applyBorder="1" applyAlignment="1"/>
    <xf numFmtId="49" fontId="24" fillId="17" borderId="1" xfId="12" applyNumberFormat="1" applyFont="1" applyFill="1" applyBorder="1" applyAlignment="1">
      <alignment horizontal="left" vertical="center" wrapText="1" indent="1"/>
    </xf>
    <xf numFmtId="4" fontId="11" fillId="8" borderId="1" xfId="0" applyNumberFormat="1" applyFont="1" applyFill="1" applyBorder="1" applyAlignment="1"/>
    <xf numFmtId="0" fontId="13" fillId="0" borderId="0" xfId="4" applyNumberFormat="1" applyFont="1" applyAlignment="1">
      <alignment horizontal="center" vertical="center"/>
    </xf>
    <xf numFmtId="164" fontId="2" fillId="6" borderId="1" xfId="11" applyNumberFormat="1" applyBorder="1" applyAlignment="1">
      <alignment horizontal="right" vertical="center"/>
    </xf>
    <xf numFmtId="0" fontId="8" fillId="9" borderId="1" xfId="0" applyFont="1" applyFill="1" applyBorder="1" applyAlignment="1">
      <alignment horizontal="left" indent="1"/>
    </xf>
    <xf numFmtId="10" fontId="2" fillId="13" borderId="1" xfId="13" applyNumberFormat="1" applyFont="1" applyFill="1" applyBorder="1" applyAlignment="1">
      <alignment horizontal="right"/>
    </xf>
    <xf numFmtId="0" fontId="13" fillId="0" borderId="1" xfId="0" applyFont="1" applyBorder="1"/>
    <xf numFmtId="165" fontId="5" fillId="8" borderId="1" xfId="1" applyNumberFormat="1" applyFont="1" applyFill="1" applyBorder="1" applyAlignment="1"/>
    <xf numFmtId="49" fontId="24" fillId="11" borderId="1" xfId="11" applyNumberFormat="1" applyFont="1" applyFill="1" applyBorder="1" applyAlignment="1">
      <alignment horizontal="left" vertical="center" wrapText="1" indent="1"/>
    </xf>
    <xf numFmtId="0" fontId="4" fillId="0" borderId="0" xfId="0" applyFont="1" applyAlignment="1">
      <alignment horizontal="right"/>
    </xf>
    <xf numFmtId="49" fontId="2" fillId="14" borderId="1" xfId="12" applyNumberFormat="1" applyFill="1" applyBorder="1" applyAlignment="1">
      <alignment horizontal="left" vertical="center"/>
    </xf>
    <xf numFmtId="0" fontId="13" fillId="0" borderId="0" xfId="0" applyFont="1" applyAlignment="1"/>
    <xf numFmtId="0" fontId="13" fillId="0" borderId="0" xfId="0" applyFont="1" applyAlignment="1">
      <alignment horizontal="left" vertical="center"/>
    </xf>
    <xf numFmtId="165" fontId="17" fillId="0" borderId="0" xfId="0" applyNumberFormat="1" applyFont="1" applyAlignment="1">
      <alignment horizontal="right"/>
    </xf>
    <xf numFmtId="0" fontId="17" fillId="0" borderId="0" xfId="0" applyFont="1"/>
    <xf numFmtId="0" fontId="25" fillId="0" borderId="0" xfId="2" applyNumberFormat="1" applyFont="1" applyFill="1" applyAlignment="1">
      <alignment horizontal="center" vertical="center"/>
    </xf>
    <xf numFmtId="4" fontId="11" fillId="10" borderId="1" xfId="0" applyNumberFormat="1" applyFont="1" applyFill="1" applyBorder="1" applyAlignment="1"/>
    <xf numFmtId="49" fontId="2" fillId="14" borderId="1" xfId="12" applyNumberFormat="1" applyFont="1" applyFill="1" applyBorder="1" applyAlignment="1">
      <alignment horizontal="left" vertical="center"/>
    </xf>
    <xf numFmtId="4" fontId="8" fillId="9" borderId="1" xfId="8" applyNumberFormat="1" applyFont="1" applyFill="1" applyBorder="1" applyAlignment="1">
      <alignment horizontal="right"/>
    </xf>
    <xf numFmtId="49" fontId="13" fillId="0" borderId="1" xfId="0" applyNumberFormat="1" applyFont="1" applyBorder="1" applyAlignment="1">
      <alignment horizontal="left" indent="1"/>
    </xf>
    <xf numFmtId="4" fontId="11" fillId="9" borderId="1" xfId="0" applyNumberFormat="1" applyFont="1" applyFill="1" applyBorder="1" applyAlignment="1"/>
    <xf numFmtId="0" fontId="5" fillId="0" borderId="0" xfId="1" applyNumberFormat="1" applyFont="1" applyAlignment="1">
      <alignment horizontal="center" vertical="center"/>
    </xf>
    <xf numFmtId="10" fontId="9" fillId="8" borderId="1" xfId="13" applyNumberFormat="1" applyFont="1" applyFill="1" applyBorder="1" applyAlignment="1">
      <alignment horizontal="right" vertical="center"/>
    </xf>
    <xf numFmtId="164" fontId="8" fillId="9" borderId="1" xfId="9" applyNumberFormat="1" applyFont="1" applyFill="1" applyBorder="1" applyAlignment="1">
      <alignment horizontal="right"/>
    </xf>
    <xf numFmtId="0" fontId="9" fillId="8" borderId="1" xfId="0" applyFont="1" applyFill="1" applyBorder="1" applyAlignment="1">
      <alignment horizontal="left" indent="1"/>
    </xf>
    <xf numFmtId="0" fontId="21" fillId="0" borderId="0" xfId="0" applyFont="1" applyAlignment="1">
      <alignment horizontal="center"/>
    </xf>
    <xf numFmtId="0" fontId="13" fillId="0" borderId="0" xfId="0" applyFont="1"/>
    <xf numFmtId="10" fontId="5" fillId="8" borderId="1" xfId="1" applyNumberFormat="1" applyFont="1" applyFill="1" applyBorder="1" applyAlignment="1"/>
    <xf numFmtId="49" fontId="9" fillId="8" borderId="1" xfId="0" applyNumberFormat="1" applyFont="1" applyFill="1" applyBorder="1" applyAlignment="1">
      <alignment horizontal="left" vertical="center" indent="1"/>
    </xf>
    <xf numFmtId="10" fontId="17" fillId="0" borderId="0" xfId="0" applyNumberFormat="1" applyFont="1" applyAlignment="1">
      <alignment horizontal="right"/>
    </xf>
    <xf numFmtId="0" fontId="10" fillId="0" borderId="0" xfId="2" applyNumberFormat="1" applyFont="1" applyAlignment="1"/>
    <xf numFmtId="10" fontId="9" fillId="8" borderId="1" xfId="0" applyNumberFormat="1" applyFont="1" applyFill="1" applyBorder="1" applyAlignment="1">
      <alignment horizontal="right" vertical="center"/>
    </xf>
    <xf numFmtId="165" fontId="9" fillId="8" borderId="1" xfId="0" applyNumberFormat="1" applyFont="1" applyFill="1" applyBorder="1" applyAlignment="1">
      <alignment horizontal="right" vertical="center"/>
    </xf>
    <xf numFmtId="0" fontId="10" fillId="0" borderId="0" xfId="2" applyNumberFormat="1" applyFont="1"/>
    <xf numFmtId="0" fontId="13" fillId="0" borderId="0" xfId="3" applyNumberFormat="1" applyFont="1" applyAlignment="1">
      <alignment horizontal="center" vertical="center"/>
    </xf>
    <xf numFmtId="166" fontId="5" fillId="0" borderId="1" xfId="0" applyNumberFormat="1" applyFont="1" applyBorder="1"/>
    <xf numFmtId="4" fontId="8" fillId="9" borderId="1" xfId="0" applyNumberFormat="1" applyFont="1" applyFill="1" applyBorder="1" applyAlignment="1"/>
    <xf numFmtId="165" fontId="2" fillId="6" borderId="1" xfId="11" applyNumberFormat="1" applyBorder="1" applyAlignment="1">
      <alignment horizontal="right" vertical="center"/>
    </xf>
    <xf numFmtId="49" fontId="6" fillId="9" borderId="1" xfId="0" applyNumberFormat="1" applyFont="1" applyFill="1" applyBorder="1" applyAlignment="1">
      <alignment horizontal="left" vertical="center" indent="3"/>
    </xf>
    <xf numFmtId="0" fontId="13" fillId="0" borderId="0" xfId="0" applyNumberFormat="1" applyFont="1" applyAlignment="1">
      <alignment horizontal="center" vertical="center"/>
    </xf>
    <xf numFmtId="0" fontId="20" fillId="0" borderId="0" xfId="3" applyNumberFormat="1" applyFont="1" applyAlignment="1">
      <alignment horizontal="center" vertical="center"/>
    </xf>
    <xf numFmtId="166" fontId="5" fillId="8" borderId="1" xfId="1" applyNumberFormat="1" applyFont="1" applyFill="1" applyBorder="1" applyAlignment="1">
      <alignment horizontal="center" vertical="center"/>
    </xf>
    <xf numFmtId="10" fontId="13" fillId="8" borderId="1" xfId="0" applyNumberFormat="1" applyFont="1" applyFill="1" applyBorder="1" applyAlignment="1"/>
    <xf numFmtId="4" fontId="12" fillId="0" borderId="0" xfId="0" applyNumberFormat="1" applyFont="1" applyAlignment="1"/>
    <xf numFmtId="164" fontId="14" fillId="13" borderId="1" xfId="12" applyNumberFormat="1" applyFont="1" applyFill="1" applyBorder="1" applyAlignment="1">
      <alignment horizontal="right" vertical="center"/>
    </xf>
    <xf numFmtId="4" fontId="7" fillId="0" borderId="0" xfId="0" applyNumberFormat="1" applyFont="1" applyAlignment="1"/>
    <xf numFmtId="0" fontId="17" fillId="0" borderId="0" xfId="2" applyNumberFormat="1" applyFont="1" applyAlignment="1"/>
    <xf numFmtId="4" fontId="9" fillId="8" borderId="1" xfId="0" applyNumberFormat="1" applyFont="1" applyFill="1" applyBorder="1" applyAlignment="1"/>
    <xf numFmtId="10" fontId="14" fillId="6" borderId="1" xfId="13" applyNumberFormat="1" applyFont="1" applyFill="1" applyBorder="1" applyAlignment="1">
      <alignment horizontal="right" vertical="center"/>
    </xf>
    <xf numFmtId="10" fontId="2" fillId="6" borderId="1" xfId="11" applyNumberFormat="1" applyBorder="1" applyAlignment="1">
      <alignment horizontal="right" vertical="center"/>
    </xf>
    <xf numFmtId="0" fontId="19" fillId="11" borderId="1" xfId="0" applyFont="1" applyFill="1" applyBorder="1" applyAlignment="1"/>
    <xf numFmtId="4" fontId="2" fillId="14" borderId="1" xfId="12" applyNumberFormat="1" applyFill="1" applyBorder="1" applyAlignment="1">
      <alignment horizontal="right" vertical="center"/>
    </xf>
    <xf numFmtId="0" fontId="13" fillId="8" borderId="1" xfId="5" applyNumberFormat="1" applyFont="1" applyFill="1" applyBorder="1" applyAlignment="1">
      <alignment horizontal="left" vertical="center" indent="3"/>
    </xf>
    <xf numFmtId="0" fontId="24" fillId="17" borderId="1" xfId="0" applyFont="1" applyFill="1" applyBorder="1" applyAlignment="1">
      <alignment horizontal="left" indent="1"/>
    </xf>
    <xf numFmtId="0" fontId="6" fillId="9" borderId="1" xfId="0" applyFont="1" applyFill="1" applyBorder="1" applyAlignment="1">
      <alignment horizontal="left" indent="3"/>
    </xf>
    <xf numFmtId="4" fontId="7" fillId="0" borderId="0" xfId="0" applyNumberFormat="1" applyFont="1"/>
    <xf numFmtId="10" fontId="13" fillId="8" borderId="1" xfId="4" applyNumberFormat="1" applyFont="1" applyFill="1" applyBorder="1" applyAlignment="1">
      <alignment horizontal="right" vertical="center"/>
    </xf>
    <xf numFmtId="49" fontId="9" fillId="8" borderId="1" xfId="0" applyNumberFormat="1" applyFont="1" applyFill="1" applyBorder="1" applyAlignment="1">
      <alignment horizontal="left" vertical="center"/>
    </xf>
    <xf numFmtId="0" fontId="17" fillId="0" borderId="0" xfId="2" applyNumberFormat="1" applyFont="1"/>
    <xf numFmtId="0" fontId="8" fillId="9" borderId="1" xfId="0" applyFont="1" applyFill="1" applyBorder="1" applyAlignment="1">
      <alignment horizontal="right" indent="1"/>
    </xf>
    <xf numFmtId="49" fontId="8" fillId="9" borderId="1" xfId="9" applyNumberFormat="1" applyFont="1" applyFill="1" applyBorder="1" applyAlignment="1">
      <alignment horizontal="left" indent="1"/>
    </xf>
    <xf numFmtId="0" fontId="13" fillId="0" borderId="0" xfId="0" applyFont="1" applyAlignment="1">
      <alignment horizontal="center"/>
    </xf>
    <xf numFmtId="0" fontId="11" fillId="8" borderId="1" xfId="0" applyFont="1" applyFill="1" applyBorder="1" applyAlignment="1">
      <alignment horizontal="left" wrapText="1" indent="2"/>
    </xf>
    <xf numFmtId="164" fontId="14" fillId="14" borderId="1" xfId="12" applyNumberFormat="1" applyFont="1" applyFill="1" applyBorder="1" applyAlignment="1">
      <alignment horizontal="right" vertical="center"/>
    </xf>
    <xf numFmtId="49" fontId="13" fillId="0" borderId="0" xfId="0" applyNumberFormat="1" applyFont="1" applyAlignment="1">
      <alignment horizontal="left"/>
    </xf>
    <xf numFmtId="10" fontId="8" fillId="9" borderId="1" xfId="9" applyNumberFormat="1" applyFont="1" applyFill="1" applyBorder="1" applyAlignment="1">
      <alignment horizontal="right"/>
    </xf>
    <xf numFmtId="0" fontId="12" fillId="0" borderId="0" xfId="0" applyFont="1" applyAlignment="1">
      <alignment horizontal="center" vertical="center"/>
    </xf>
    <xf numFmtId="164" fontId="20" fillId="6" borderId="1" xfId="11" applyNumberFormat="1" applyFont="1" applyBorder="1" applyAlignment="1">
      <alignment horizontal="right" vertical="center"/>
    </xf>
    <xf numFmtId="10" fontId="5" fillId="8" borderId="1" xfId="1" applyNumberFormat="1" applyFont="1" applyFill="1" applyBorder="1" applyAlignment="1">
      <alignment horizontal="center"/>
    </xf>
    <xf numFmtId="4" fontId="5" fillId="8" borderId="1" xfId="1" applyNumberFormat="1" applyFont="1" applyFill="1" applyBorder="1" applyAlignment="1"/>
    <xf numFmtId="4" fontId="17" fillId="0" borderId="0" xfId="0" applyNumberFormat="1" applyFont="1" applyAlignment="1">
      <alignment horizontal="right"/>
    </xf>
    <xf numFmtId="4" fontId="18" fillId="8" borderId="1" xfId="0" applyNumberFormat="1" applyFont="1" applyFill="1" applyBorder="1" applyAlignment="1">
      <alignment horizontal="center" vertical="center"/>
    </xf>
    <xf numFmtId="49" fontId="13" fillId="8" borderId="1" xfId="5" applyNumberFormat="1" applyFont="1" applyFill="1" applyBorder="1" applyAlignment="1">
      <alignment horizontal="left" vertical="center" indent="3"/>
    </xf>
    <xf numFmtId="49" fontId="2" fillId="6" borderId="1" xfId="11" applyNumberFormat="1" applyBorder="1" applyAlignment="1">
      <alignment horizontal="left" vertical="center"/>
    </xf>
    <xf numFmtId="10" fontId="6" fillId="9" borderId="1" xfId="0" applyNumberFormat="1" applyFont="1" applyFill="1" applyBorder="1" applyAlignment="1"/>
    <xf numFmtId="4" fontId="24" fillId="17" borderId="1" xfId="0" applyNumberFormat="1" applyFont="1" applyFill="1" applyBorder="1" applyAlignment="1"/>
    <xf numFmtId="0" fontId="19" fillId="11" borderId="1" xfId="8" applyFont="1" applyFill="1" applyBorder="1" applyAlignment="1"/>
    <xf numFmtId="49" fontId="18" fillId="8" borderId="1" xfId="0" applyNumberFormat="1" applyFont="1" applyFill="1" applyBorder="1" applyAlignment="1">
      <alignment horizontal="center" vertical="center"/>
    </xf>
    <xf numFmtId="164" fontId="6" fillId="9" borderId="1" xfId="0" applyNumberFormat="1" applyFont="1" applyFill="1" applyBorder="1" applyAlignment="1">
      <alignment horizontal="right" vertical="center"/>
    </xf>
    <xf numFmtId="0" fontId="24" fillId="11" borderId="1" xfId="0" applyFont="1" applyFill="1" applyBorder="1" applyAlignment="1">
      <alignment horizontal="left" indent="1"/>
    </xf>
    <xf numFmtId="10" fontId="14" fillId="13" borderId="1" xfId="12" applyNumberFormat="1" applyFont="1" applyFill="1" applyBorder="1" applyAlignment="1">
      <alignment horizontal="right" vertical="center"/>
    </xf>
    <xf numFmtId="164" fontId="6" fillId="12" borderId="1" xfId="6" applyNumberFormat="1" applyFont="1" applyFill="1" applyBorder="1" applyAlignment="1">
      <alignment horizontal="right" vertical="center"/>
    </xf>
    <xf numFmtId="0" fontId="14" fillId="14" borderId="1" xfId="12" applyNumberFormat="1" applyFont="1" applyFill="1" applyBorder="1" applyAlignment="1">
      <alignment horizontal="left" vertical="center"/>
    </xf>
    <xf numFmtId="166" fontId="5" fillId="0" borderId="1" xfId="1" applyNumberFormat="1" applyFont="1" applyBorder="1" applyAlignment="1">
      <alignment horizontal="center" vertical="center"/>
    </xf>
    <xf numFmtId="165" fontId="13" fillId="0" borderId="0" xfId="0" applyNumberFormat="1" applyFont="1" applyAlignment="1"/>
    <xf numFmtId="164" fontId="2" fillId="13" borderId="1" xfId="12" applyNumberFormat="1" applyFont="1" applyFill="1" applyBorder="1" applyAlignment="1">
      <alignment horizontal="right"/>
    </xf>
    <xf numFmtId="49" fontId="27" fillId="10" borderId="1" xfId="2" applyNumberFormat="1" applyFont="1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5" fillId="8" borderId="1" xfId="1" applyNumberFormat="1" applyFont="1" applyFill="1" applyBorder="1" applyAlignment="1">
      <alignment horizontal="center" vertical="center" wrapText="1"/>
    </xf>
    <xf numFmtId="4" fontId="9" fillId="8" borderId="1" xfId="0" applyNumberFormat="1" applyFont="1" applyFill="1" applyBorder="1" applyAlignment="1">
      <alignment horizontal="right" vertical="center"/>
    </xf>
    <xf numFmtId="4" fontId="9" fillId="0" borderId="0" xfId="0" applyNumberFormat="1" applyFont="1" applyFill="1" applyBorder="1" applyAlignment="1">
      <alignment horizontal="right" vertical="center"/>
    </xf>
    <xf numFmtId="49" fontId="17" fillId="0" borderId="0" xfId="0" applyNumberFormat="1" applyFont="1" applyAlignment="1">
      <alignment horizontal="right"/>
    </xf>
    <xf numFmtId="165" fontId="13" fillId="0" borderId="0" xfId="0" applyNumberFormat="1" applyFont="1"/>
    <xf numFmtId="164" fontId="11" fillId="9" borderId="1" xfId="9" applyNumberFormat="1" applyFont="1" applyFill="1" applyBorder="1" applyAlignment="1">
      <alignment horizontal="right" vertical="center"/>
    </xf>
    <xf numFmtId="10" fontId="13" fillId="0" borderId="1" xfId="0" applyNumberFormat="1" applyFont="1" applyBorder="1"/>
    <xf numFmtId="0" fontId="11" fillId="10" borderId="1" xfId="0" applyFont="1" applyFill="1" applyBorder="1" applyAlignment="1">
      <alignment horizontal="left" wrapText="1" indent="1"/>
    </xf>
    <xf numFmtId="10" fontId="14" fillId="14" borderId="1" xfId="12" applyNumberFormat="1" applyFont="1" applyFill="1" applyBorder="1" applyAlignment="1">
      <alignment horizontal="right" vertical="center"/>
    </xf>
    <xf numFmtId="10" fontId="13" fillId="0" borderId="0" xfId="0" applyNumberFormat="1" applyFont="1" applyAlignment="1"/>
    <xf numFmtId="0" fontId="5" fillId="0" borderId="0" xfId="0" applyFont="1"/>
    <xf numFmtId="49" fontId="0" fillId="0" borderId="0" xfId="0" applyNumberFormat="1"/>
    <xf numFmtId="4" fontId="13" fillId="8" borderId="1" xfId="0" applyNumberFormat="1" applyFont="1" applyFill="1" applyBorder="1" applyAlignment="1"/>
    <xf numFmtId="4" fontId="24" fillId="11" borderId="1" xfId="0" applyNumberFormat="1" applyFont="1" applyFill="1" applyBorder="1" applyAlignment="1"/>
    <xf numFmtId="0" fontId="28" fillId="0" borderId="0" xfId="0" applyFont="1" applyAlignment="1">
      <alignment horizontal="right"/>
    </xf>
    <xf numFmtId="0" fontId="13" fillId="0" borderId="0" xfId="5" applyNumberFormat="1" applyFont="1" applyAlignment="1">
      <alignment horizontal="center" vertical="center"/>
    </xf>
    <xf numFmtId="49" fontId="5" fillId="16" borderId="1" xfId="1" applyNumberFormat="1" applyFont="1" applyFill="1" applyBorder="1" applyAlignment="1">
      <alignment horizontal="center" vertical="center" wrapText="1"/>
    </xf>
    <xf numFmtId="4" fontId="13" fillId="0" borderId="0" xfId="0" applyNumberFormat="1" applyFont="1" applyFill="1" applyAlignment="1"/>
    <xf numFmtId="10" fontId="13" fillId="0" borderId="0" xfId="0" applyNumberFormat="1" applyFont="1"/>
    <xf numFmtId="49" fontId="14" fillId="13" borderId="1" xfId="12" applyNumberFormat="1" applyFont="1" applyFill="1" applyBorder="1" applyAlignment="1">
      <alignment horizontal="left" vertical="center"/>
    </xf>
    <xf numFmtId="4" fontId="2" fillId="6" borderId="1" xfId="11" applyNumberFormat="1" applyBorder="1" applyAlignment="1">
      <alignment horizontal="right" vertical="center"/>
    </xf>
    <xf numFmtId="49" fontId="13" fillId="0" borderId="1" xfId="0" applyNumberFormat="1" applyFont="1" applyBorder="1" applyAlignment="1">
      <alignment horizontal="left" vertical="center" indent="1"/>
    </xf>
    <xf numFmtId="10" fontId="6" fillId="9" borderId="1" xfId="13" applyNumberFormat="1" applyFont="1" applyFill="1" applyBorder="1" applyAlignment="1">
      <alignment horizontal="right" vertical="center"/>
    </xf>
    <xf numFmtId="4" fontId="5" fillId="8" borderId="1" xfId="1" applyNumberFormat="1" applyFont="1" applyFill="1" applyBorder="1" applyAlignment="1">
      <alignment horizontal="center"/>
    </xf>
    <xf numFmtId="0" fontId="5" fillId="0" borderId="0" xfId="1" applyNumberFormat="1" applyFont="1" applyAlignment="1"/>
    <xf numFmtId="49" fontId="20" fillId="6" borderId="1" xfId="11" applyNumberFormat="1" applyFont="1" applyBorder="1" applyAlignment="1">
      <alignment horizontal="left" vertical="center"/>
    </xf>
    <xf numFmtId="4" fontId="20" fillId="6" borderId="1" xfId="11" applyNumberFormat="1" applyFont="1" applyBorder="1"/>
    <xf numFmtId="164" fontId="24" fillId="11" borderId="1" xfId="11" applyNumberFormat="1" applyFont="1" applyFill="1" applyBorder="1" applyAlignment="1">
      <alignment horizontal="right" vertical="center"/>
    </xf>
    <xf numFmtId="4" fontId="13" fillId="8" borderId="1" xfId="4" applyNumberFormat="1" applyFont="1" applyFill="1" applyBorder="1" applyAlignment="1">
      <alignment horizontal="right" vertical="center"/>
    </xf>
    <xf numFmtId="0" fontId="13" fillId="0" borderId="0" xfId="0" applyFont="1" applyAlignment="1">
      <alignment wrapText="1"/>
    </xf>
    <xf numFmtId="10" fontId="2" fillId="14" borderId="1" xfId="13" applyNumberFormat="1" applyFont="1" applyFill="1" applyBorder="1" applyAlignment="1">
      <alignment horizontal="right" vertical="center"/>
    </xf>
    <xf numFmtId="164" fontId="14" fillId="6" borderId="1" xfId="11" applyNumberFormat="1" applyFont="1" applyBorder="1" applyAlignment="1">
      <alignment horizontal="right" vertical="center"/>
    </xf>
    <xf numFmtId="0" fontId="5" fillId="0" borderId="0" xfId="1" applyNumberFormat="1" applyFont="1"/>
    <xf numFmtId="49" fontId="20" fillId="6" borderId="1" xfId="11" applyNumberFormat="1" applyFont="1" applyBorder="1"/>
    <xf numFmtId="4" fontId="8" fillId="9" borderId="1" xfId="9" applyNumberFormat="1" applyFont="1" applyFill="1" applyBorder="1" applyAlignment="1">
      <alignment horizontal="right"/>
    </xf>
    <xf numFmtId="49" fontId="14" fillId="14" borderId="1" xfId="12" applyNumberFormat="1" applyFont="1" applyFill="1" applyBorder="1" applyAlignment="1">
      <alignment horizontal="left" vertical="center"/>
    </xf>
    <xf numFmtId="164" fontId="24" fillId="17" borderId="1" xfId="12" applyNumberFormat="1" applyFont="1" applyFill="1" applyBorder="1" applyAlignment="1">
      <alignment horizontal="right" vertical="center"/>
    </xf>
    <xf numFmtId="0" fontId="13" fillId="0" borderId="0" xfId="3" applyNumberFormat="1" applyFont="1" applyAlignment="1"/>
    <xf numFmtId="10" fontId="2" fillId="13" borderId="1" xfId="12" applyNumberFormat="1" applyFont="1" applyFill="1" applyBorder="1" applyAlignment="1">
      <alignment horizontal="right"/>
    </xf>
    <xf numFmtId="0" fontId="22" fillId="15" borderId="1" xfId="2" applyNumberFormat="1" applyFont="1" applyFill="1" applyBorder="1" applyAlignment="1">
      <alignment horizontal="left" vertical="center" wrapText="1"/>
    </xf>
    <xf numFmtId="0" fontId="13" fillId="0" borderId="0" xfId="0" applyNumberFormat="1" applyFont="1" applyAlignment="1"/>
    <xf numFmtId="49" fontId="9" fillId="8" borderId="1" xfId="0" applyNumberFormat="1" applyFont="1" applyFill="1" applyBorder="1" applyAlignment="1">
      <alignment horizontal="left" indent="2"/>
    </xf>
    <xf numFmtId="0" fontId="5" fillId="0" borderId="0" xfId="1" applyFont="1" applyAlignment="1">
      <alignment horizontal="center" vertical="center"/>
    </xf>
    <xf numFmtId="0" fontId="13" fillId="0" borderId="0" xfId="3" applyNumberFormat="1" applyFont="1"/>
    <xf numFmtId="4" fontId="6" fillId="9" borderId="1" xfId="0" applyNumberFormat="1" applyFont="1" applyFill="1" applyBorder="1" applyAlignment="1"/>
    <xf numFmtId="0" fontId="13" fillId="0" borderId="0" xfId="0" applyNumberFormat="1" applyFont="1"/>
    <xf numFmtId="0" fontId="5" fillId="0" borderId="1" xfId="1" applyFont="1" applyBorder="1" applyAlignment="1">
      <alignment horizontal="center" vertical="center"/>
    </xf>
    <xf numFmtId="0" fontId="17" fillId="0" borderId="0" xfId="0" applyFont="1" applyAlignment="1">
      <alignment horizontal="left"/>
    </xf>
    <xf numFmtId="4" fontId="13" fillId="0" borderId="1" xfId="0" applyNumberFormat="1" applyFont="1" applyBorder="1"/>
    <xf numFmtId="164" fontId="9" fillId="8" borderId="1" xfId="0" applyNumberFormat="1" applyFont="1" applyFill="1" applyBorder="1" applyAlignment="1">
      <alignment horizontal="right"/>
    </xf>
    <xf numFmtId="4" fontId="14" fillId="14" borderId="1" xfId="12" applyNumberFormat="1" applyFont="1" applyFill="1" applyBorder="1" applyAlignment="1">
      <alignment horizontal="right" vertical="center"/>
    </xf>
    <xf numFmtId="4" fontId="13" fillId="0" borderId="0" xfId="0" applyNumberFormat="1" applyFont="1" applyAlignment="1"/>
    <xf numFmtId="4" fontId="14" fillId="13" borderId="1" xfId="12" applyNumberFormat="1" applyFont="1" applyFill="1" applyBorder="1" applyAlignment="1">
      <alignment horizontal="right" vertical="center"/>
    </xf>
    <xf numFmtId="165" fontId="5" fillId="8" borderId="1" xfId="1" applyNumberFormat="1" applyFont="1" applyFill="1" applyBorder="1" applyAlignment="1">
      <alignment horizontal="center" vertical="center"/>
    </xf>
    <xf numFmtId="49" fontId="8" fillId="9" borderId="1" xfId="9" applyNumberFormat="1" applyFont="1" applyFill="1" applyBorder="1" applyAlignment="1">
      <alignment horizontal="left" vertical="center" indent="1"/>
    </xf>
    <xf numFmtId="4" fontId="20" fillId="6" borderId="1" xfId="11" applyNumberFormat="1" applyFont="1" applyBorder="1" applyAlignment="1">
      <alignment horizontal="right" vertical="center"/>
    </xf>
    <xf numFmtId="49" fontId="22" fillId="15" borderId="1" xfId="2" applyNumberFormat="1" applyFont="1" applyFill="1" applyBorder="1" applyAlignment="1">
      <alignment horizontal="left" vertical="center" wrapText="1"/>
    </xf>
    <xf numFmtId="4" fontId="13" fillId="0" borderId="0" xfId="0" applyNumberFormat="1" applyFont="1"/>
    <xf numFmtId="10" fontId="13" fillId="8" borderId="1" xfId="5" applyNumberFormat="1" applyFont="1" applyFill="1" applyBorder="1" applyAlignment="1">
      <alignment horizontal="right" vertical="center"/>
    </xf>
    <xf numFmtId="49" fontId="2" fillId="13" borderId="1" xfId="12" applyNumberFormat="1" applyFont="1" applyFill="1" applyBorder="1" applyAlignment="1">
      <alignment horizontal="left"/>
    </xf>
    <xf numFmtId="166" fontId="0" fillId="0" borderId="0" xfId="0" applyNumberFormat="1"/>
    <xf numFmtId="49" fontId="5" fillId="8" borderId="1" xfId="4" applyNumberFormat="1" applyFont="1" applyFill="1" applyBorder="1" applyAlignment="1">
      <alignment horizontal="left" vertical="center"/>
    </xf>
    <xf numFmtId="0" fontId="12" fillId="0" borderId="0" xfId="0" applyFont="1" applyAlignment="1"/>
    <xf numFmtId="49" fontId="19" fillId="10" borderId="1" xfId="11" applyNumberFormat="1" applyFont="1" applyFill="1" applyBorder="1" applyAlignment="1">
      <alignment horizontal="left" vertical="center"/>
    </xf>
    <xf numFmtId="4" fontId="19" fillId="10" borderId="1" xfId="11" applyNumberFormat="1" applyFont="1" applyFill="1" applyBorder="1" applyAlignment="1">
      <alignment horizontal="right" vertical="center"/>
    </xf>
    <xf numFmtId="164" fontId="19" fillId="10" borderId="1" xfId="0" applyNumberFormat="1" applyFont="1" applyFill="1" applyBorder="1" applyAlignment="1">
      <alignment horizontal="right" vertical="center"/>
    </xf>
    <xf numFmtId="166" fontId="18" fillId="8" borderId="3" xfId="0" applyNumberFormat="1" applyFont="1" applyFill="1" applyBorder="1" applyAlignment="1">
      <alignment horizontal="center" vertical="center"/>
    </xf>
    <xf numFmtId="166" fontId="18" fillId="8" borderId="4" xfId="0" applyNumberFormat="1" applyFont="1" applyFill="1" applyBorder="1" applyAlignment="1">
      <alignment horizontal="center" vertical="center"/>
    </xf>
    <xf numFmtId="166" fontId="18" fillId="8" borderId="2" xfId="0" applyNumberFormat="1" applyFont="1" applyFill="1" applyBorder="1" applyAlignment="1">
      <alignment horizontal="center" vertical="center"/>
    </xf>
    <xf numFmtId="14" fontId="18" fillId="8" borderId="3" xfId="0" applyNumberFormat="1" applyFont="1" applyFill="1" applyBorder="1" applyAlignment="1">
      <alignment horizontal="center" vertical="center"/>
    </xf>
    <xf numFmtId="14" fontId="18" fillId="8" borderId="4" xfId="0" applyNumberFormat="1" applyFont="1" applyFill="1" applyBorder="1" applyAlignment="1">
      <alignment horizontal="center" vertical="center"/>
    </xf>
    <xf numFmtId="14" fontId="18" fillId="8" borderId="2" xfId="0" applyNumberFormat="1" applyFont="1" applyFill="1" applyBorder="1" applyAlignment="1">
      <alignment horizontal="center" vertical="center"/>
    </xf>
    <xf numFmtId="0" fontId="26" fillId="0" borderId="0" xfId="0" applyFont="1" applyAlignment="1">
      <alignment horizontal="center" wrapText="1"/>
    </xf>
    <xf numFmtId="0" fontId="12" fillId="0" borderId="0" xfId="0" applyFont="1" applyAlignment="1"/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30" fillId="18" borderId="1" xfId="0" applyFont="1" applyFill="1" applyBorder="1" applyAlignment="1">
      <alignment horizontal="left" indent="4"/>
    </xf>
    <xf numFmtId="0" fontId="31" fillId="18" borderId="1" xfId="0" applyFont="1" applyFill="1" applyBorder="1" applyAlignment="1">
      <alignment horizontal="left" indent="3"/>
    </xf>
    <xf numFmtId="49" fontId="2" fillId="13" borderId="1" xfId="12" applyNumberFormat="1" applyFill="1" applyBorder="1" applyAlignment="1">
      <alignment horizontal="left"/>
    </xf>
    <xf numFmtId="0" fontId="32" fillId="19" borderId="1" xfId="0" applyFont="1" applyFill="1" applyBorder="1" applyAlignment="1">
      <alignment horizontal="left" vertical="center"/>
    </xf>
    <xf numFmtId="49" fontId="33" fillId="20" borderId="5" xfId="0" applyNumberFormat="1" applyFont="1" applyFill="1" applyBorder="1" applyAlignment="1">
      <alignment horizontal="left" vertical="center" indent="1"/>
    </xf>
    <xf numFmtId="49" fontId="33" fillId="18" borderId="5" xfId="0" applyNumberFormat="1" applyFont="1" applyFill="1" applyBorder="1" applyAlignment="1">
      <alignment horizontal="left" vertical="center" indent="2"/>
    </xf>
    <xf numFmtId="49" fontId="34" fillId="21" borderId="5" xfId="0" applyNumberFormat="1" applyFont="1" applyFill="1" applyBorder="1" applyAlignment="1">
      <alignment horizontal="left" vertical="center" indent="3"/>
    </xf>
    <xf numFmtId="49" fontId="30" fillId="18" borderId="5" xfId="0" applyNumberFormat="1" applyFont="1" applyFill="1" applyBorder="1" applyAlignment="1">
      <alignment horizontal="left" vertical="center" indent="4"/>
    </xf>
    <xf numFmtId="0" fontId="30" fillId="18" borderId="5" xfId="0" applyFont="1" applyFill="1" applyBorder="1" applyAlignment="1">
      <alignment horizontal="left" indent="4"/>
    </xf>
    <xf numFmtId="0" fontId="34" fillId="21" borderId="5" xfId="0" applyFont="1" applyFill="1" applyBorder="1" applyAlignment="1">
      <alignment horizontal="left" indent="3"/>
    </xf>
    <xf numFmtId="0" fontId="33" fillId="18" borderId="5" xfId="0" applyFont="1" applyFill="1" applyBorder="1" applyAlignment="1">
      <alignment horizontal="left" indent="2"/>
    </xf>
    <xf numFmtId="0" fontId="33" fillId="20" borderId="5" xfId="0" applyFont="1" applyFill="1" applyBorder="1" applyAlignment="1">
      <alignment horizontal="left" indent="1"/>
    </xf>
  </cellXfs>
  <cellStyles count="14">
    <cellStyle name="20% — акцент1" xfId="6" builtinId="30"/>
    <cellStyle name="20% — акцент2" xfId="7" builtinId="34"/>
    <cellStyle name="40% – Акцентування1 2" xfId="10" xr:uid="{00000000-0005-0000-0000-000003000000}"/>
    <cellStyle name="40% — акцент1" xfId="8" builtinId="31"/>
    <cellStyle name="40% — акцент2" xfId="9" builtinId="35"/>
    <cellStyle name="Акцент1" xfId="11" builtinId="29"/>
    <cellStyle name="Акцент2" xfId="12" builtinId="33"/>
    <cellStyle name="Обычный" xfId="0" builtinId="0"/>
    <cellStyle name="Процентный" xfId="13" builtinId="5"/>
    <cellStyle name="УровеньСтрок_1" xfId="1" builtinId="1" iLevel="0"/>
    <cellStyle name="УровеньСтрок_2" xfId="2" builtinId="1" iLevel="1"/>
    <cellStyle name="УровеньСтрок_3" xfId="3" builtinId="1" iLevel="2"/>
    <cellStyle name="УровеньСтрок_4" xfId="4" builtinId="1" iLevel="3"/>
    <cellStyle name="УровеньСтрок_5" xfId="5" builtinId="1" iLevel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worksheet" Target="worksheets/sheet9.xml"/><Relationship Id="rId26" Type="http://schemas.openxmlformats.org/officeDocument/2006/relationships/worksheet" Target="worksheets/sheet15.xml"/><Relationship Id="rId39" Type="http://schemas.openxmlformats.org/officeDocument/2006/relationships/chartsheet" Target="chartsheets/sheet18.xml"/><Relationship Id="rId21" Type="http://schemas.openxmlformats.org/officeDocument/2006/relationships/chartsheet" Target="chartsheets/sheet10.xml"/><Relationship Id="rId34" Type="http://schemas.openxmlformats.org/officeDocument/2006/relationships/worksheet" Target="worksheets/sheet20.xml"/><Relationship Id="rId42" Type="http://schemas.openxmlformats.org/officeDocument/2006/relationships/chartsheet" Target="chartsheets/sheet20.xml"/><Relationship Id="rId47" Type="http://schemas.openxmlformats.org/officeDocument/2006/relationships/worksheet" Target="worksheets/sheet26.xml"/><Relationship Id="rId50" Type="http://schemas.openxmlformats.org/officeDocument/2006/relationships/chartsheet" Target="chartsheets/sheet23.xml"/><Relationship Id="rId55" Type="http://schemas.openxmlformats.org/officeDocument/2006/relationships/worksheet" Target="worksheets/sheet30.xml"/><Relationship Id="rId63" Type="http://schemas.openxmlformats.org/officeDocument/2006/relationships/sharedStrings" Target="sharedStrings.xml"/><Relationship Id="rId7" Type="http://schemas.openxmlformats.org/officeDocument/2006/relationships/worksheet" Target="worksheets/sheet3.xml"/><Relationship Id="rId2" Type="http://schemas.openxmlformats.org/officeDocument/2006/relationships/chartsheet" Target="chartsheets/sheet2.xml"/><Relationship Id="rId16" Type="http://schemas.openxmlformats.org/officeDocument/2006/relationships/chartsheet" Target="chartsheets/sheet9.xml"/><Relationship Id="rId29" Type="http://schemas.openxmlformats.org/officeDocument/2006/relationships/worksheet" Target="worksheets/sheet18.xml"/><Relationship Id="rId11" Type="http://schemas.openxmlformats.org/officeDocument/2006/relationships/worksheet" Target="worksheets/sheet5.xml"/><Relationship Id="rId24" Type="http://schemas.openxmlformats.org/officeDocument/2006/relationships/worksheet" Target="worksheets/sheet13.xml"/><Relationship Id="rId32" Type="http://schemas.openxmlformats.org/officeDocument/2006/relationships/chartsheet" Target="chartsheets/sheet14.xml"/><Relationship Id="rId37" Type="http://schemas.openxmlformats.org/officeDocument/2006/relationships/chartsheet" Target="chartsheets/sheet17.xml"/><Relationship Id="rId40" Type="http://schemas.openxmlformats.org/officeDocument/2006/relationships/chartsheet" Target="chartsheets/sheet19.xml"/><Relationship Id="rId45" Type="http://schemas.openxmlformats.org/officeDocument/2006/relationships/worksheet" Target="worksheets/sheet24.xml"/><Relationship Id="rId53" Type="http://schemas.openxmlformats.org/officeDocument/2006/relationships/chartsheet" Target="chartsheets/sheet25.xml"/><Relationship Id="rId58" Type="http://schemas.openxmlformats.org/officeDocument/2006/relationships/worksheet" Target="worksheets/sheet33.xml"/><Relationship Id="rId5" Type="http://schemas.openxmlformats.org/officeDocument/2006/relationships/worksheet" Target="worksheets/sheet1.xml"/><Relationship Id="rId61" Type="http://schemas.openxmlformats.org/officeDocument/2006/relationships/theme" Target="theme/theme1.xml"/><Relationship Id="rId19" Type="http://schemas.openxmlformats.org/officeDocument/2006/relationships/worksheet" Target="worksheets/sheet10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worksheet" Target="worksheets/sheet16.xml"/><Relationship Id="rId30" Type="http://schemas.openxmlformats.org/officeDocument/2006/relationships/chartsheet" Target="chartsheets/sheet12.xml"/><Relationship Id="rId35" Type="http://schemas.openxmlformats.org/officeDocument/2006/relationships/chartsheet" Target="chartsheets/sheet15.xml"/><Relationship Id="rId43" Type="http://schemas.openxmlformats.org/officeDocument/2006/relationships/chartsheet" Target="chartsheets/sheet21.xml"/><Relationship Id="rId48" Type="http://schemas.openxmlformats.org/officeDocument/2006/relationships/chartsheet" Target="chartsheets/sheet22.xml"/><Relationship Id="rId56" Type="http://schemas.openxmlformats.org/officeDocument/2006/relationships/worksheet" Target="worksheets/sheet31.xml"/><Relationship Id="rId64" Type="http://schemas.openxmlformats.org/officeDocument/2006/relationships/calcChain" Target="calcChain.xml"/><Relationship Id="rId8" Type="http://schemas.openxmlformats.org/officeDocument/2006/relationships/worksheet" Target="worksheets/sheet4.xml"/><Relationship Id="rId51" Type="http://schemas.openxmlformats.org/officeDocument/2006/relationships/worksheet" Target="worksheets/sheet28.xml"/><Relationship Id="rId3" Type="http://schemas.openxmlformats.org/officeDocument/2006/relationships/chartsheet" Target="chartsheets/sheet3.xml"/><Relationship Id="rId12" Type="http://schemas.openxmlformats.org/officeDocument/2006/relationships/worksheet" Target="worksheets/sheet6.xml"/><Relationship Id="rId17" Type="http://schemas.openxmlformats.org/officeDocument/2006/relationships/worksheet" Target="worksheets/sheet8.xml"/><Relationship Id="rId25" Type="http://schemas.openxmlformats.org/officeDocument/2006/relationships/worksheet" Target="worksheets/sheet14.xml"/><Relationship Id="rId33" Type="http://schemas.openxmlformats.org/officeDocument/2006/relationships/worksheet" Target="worksheets/sheet19.xml"/><Relationship Id="rId38" Type="http://schemas.openxmlformats.org/officeDocument/2006/relationships/worksheet" Target="worksheets/sheet21.xml"/><Relationship Id="rId46" Type="http://schemas.openxmlformats.org/officeDocument/2006/relationships/worksheet" Target="worksheets/sheet25.xml"/><Relationship Id="rId59" Type="http://schemas.openxmlformats.org/officeDocument/2006/relationships/worksheet" Target="worksheets/sheet34.xml"/><Relationship Id="rId20" Type="http://schemas.openxmlformats.org/officeDocument/2006/relationships/worksheet" Target="worksheets/sheet11.xml"/><Relationship Id="rId41" Type="http://schemas.openxmlformats.org/officeDocument/2006/relationships/worksheet" Target="worksheets/sheet22.xml"/><Relationship Id="rId54" Type="http://schemas.openxmlformats.org/officeDocument/2006/relationships/worksheet" Target="worksheets/sheet29.xml"/><Relationship Id="rId62" Type="http://schemas.openxmlformats.org/officeDocument/2006/relationships/styles" Target="style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2.xml"/><Relationship Id="rId15" Type="http://schemas.openxmlformats.org/officeDocument/2006/relationships/chartsheet" Target="chartsheets/sheet8.xml"/><Relationship Id="rId23" Type="http://schemas.openxmlformats.org/officeDocument/2006/relationships/worksheet" Target="worksheets/sheet12.xml"/><Relationship Id="rId28" Type="http://schemas.openxmlformats.org/officeDocument/2006/relationships/worksheet" Target="worksheets/sheet17.xml"/><Relationship Id="rId36" Type="http://schemas.openxmlformats.org/officeDocument/2006/relationships/chartsheet" Target="chartsheets/sheet16.xml"/><Relationship Id="rId49" Type="http://schemas.openxmlformats.org/officeDocument/2006/relationships/worksheet" Target="worksheets/sheet27.xml"/><Relationship Id="rId57" Type="http://schemas.openxmlformats.org/officeDocument/2006/relationships/worksheet" Target="worksheets/sheet32.xml"/><Relationship Id="rId10" Type="http://schemas.openxmlformats.org/officeDocument/2006/relationships/chartsheet" Target="chartsheets/sheet6.xml"/><Relationship Id="rId31" Type="http://schemas.openxmlformats.org/officeDocument/2006/relationships/chartsheet" Target="chartsheets/sheet13.xml"/><Relationship Id="rId44" Type="http://schemas.openxmlformats.org/officeDocument/2006/relationships/worksheet" Target="worksheets/sheet23.xml"/><Relationship Id="rId52" Type="http://schemas.openxmlformats.org/officeDocument/2006/relationships/chartsheet" Target="chartsheets/sheet24.xml"/><Relationship Id="rId60" Type="http://schemas.openxmlformats.org/officeDocument/2006/relationships/worksheet" Target="worksheets/sheet35.xml"/><Relationship Id="rId4" Type="http://schemas.openxmlformats.org/officeDocument/2006/relationships/chartsheet" Target="chartsheets/sheet4.xml"/><Relationship Id="rId9" Type="http://schemas.openxmlformats.org/officeDocument/2006/relationships/chartsheet" Target="chartsheets/sheet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8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3367174280879865"/>
          <c:w val="0.86157024793388426"/>
          <c:h val="0.80033840947546531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MK_ALL!$A$7</c:f>
              <c:strCache>
                <c:ptCount val="1"/>
                <c:pt idx="0">
                  <c:v>Державний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MK_ALL!$B$7:$E$7</c:f>
              <c:numCache>
                <c:formatCode>#,##0.00</c:formatCode>
                <c:ptCount val="4"/>
                <c:pt idx="0">
                  <c:v>2362.7201507571899</c:v>
                </c:pt>
                <c:pt idx="1">
                  <c:v>2424.6875148950699</c:v>
                </c:pt>
                <c:pt idx="2">
                  <c:v>2406.1543742120002</c:v>
                </c:pt>
                <c:pt idx="3">
                  <c:v>2524.1833490268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F-48D9-8649-362D9FEE5C00}"/>
            </c:ext>
          </c:extLst>
        </c:ser>
        <c:ser>
          <c:idx val="2"/>
          <c:order val="1"/>
          <c:tx>
            <c:strRef>
              <c:f>MK_ALL!$A$8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MK_ALL!$B$8:$E$8</c:f>
              <c:numCache>
                <c:formatCode>#,##0.00</c:formatCode>
                <c:ptCount val="4"/>
                <c:pt idx="0">
                  <c:v>309.33840958982</c:v>
                </c:pt>
                <c:pt idx="1">
                  <c:v>320.75465236434002</c:v>
                </c:pt>
                <c:pt idx="2">
                  <c:v>323.82975332294001</c:v>
                </c:pt>
                <c:pt idx="3">
                  <c:v>307.84468806671998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FF-48D9-8649-362D9FEE5C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8561951"/>
        <c:axId val="1"/>
        <c:axId val="0"/>
      </c:bar3DChart>
      <c:dateAx>
        <c:axId val="15085619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5085619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05787849424713"/>
          <c:y val="0.51030352397172929"/>
          <c:w val="9.1942121505752872E-2"/>
          <c:h val="0.1419588773973786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#REF!</c:f>
          <c:strCache>
            <c:ptCount val="1"/>
            <c:pt idx="0">
              <c:v>#REF!</c:v>
            </c:pt>
          </c:strCache>
        </c:strRef>
      </c:tx>
      <c:layout>
        <c:manualLayout>
          <c:xMode val="edge"/>
          <c:yMode val="edge"/>
          <c:x val="0.1818181620884433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480-4B2C-99B7-B6DCCEE86F5B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480-4B2C-99B7-B6DCCEE86F5B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3480-4B2C-99B7-B6DCCEE86F5B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3480-4B2C-99B7-B6DCCEE86F5B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8-3480-4B2C-99B7-B6DCCEE86F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CUR!$B$21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2975206387368674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6528925619834711"/>
          <c:y val="0.32656514382402707"/>
          <c:w val="0.66942148760330578"/>
          <c:h val="0.4365482233502537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45B-4253-B0AC-5665E9DF1F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45B-4253-B0AC-5665E9DF1F6C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CUR!$A$25:$A$30</c:f>
              <c:strCache>
                <c:ptCount val="6"/>
                <c:pt idx="0">
                  <c:v>GBP</c:v>
                </c:pt>
                <c:pt idx="1">
                  <c:v>USD</c:v>
                </c:pt>
                <c:pt idx="2">
                  <c:v>EUR</c:v>
                </c:pt>
                <c:pt idx="3">
                  <c:v>SDR</c:v>
                </c:pt>
                <c:pt idx="4">
                  <c:v>UAH</c:v>
                </c:pt>
                <c:pt idx="5">
                  <c:v>JPY</c:v>
                </c:pt>
              </c:strCache>
            </c:strRef>
          </c:cat>
          <c:val>
            <c:numRef>
              <c:f>CUR!$B$25:$B$30</c:f>
              <c:numCache>
                <c:formatCode>#,##0.00</c:formatCode>
                <c:ptCount val="6"/>
                <c:pt idx="0">
                  <c:v>2.762470169E-2</c:v>
                </c:pt>
                <c:pt idx="1">
                  <c:v>29.87165242691</c:v>
                </c:pt>
                <c:pt idx="2">
                  <c:v>13.46688721294</c:v>
                </c:pt>
                <c:pt idx="3">
                  <c:v>10.06267656741</c:v>
                </c:pt>
                <c:pt idx="4">
                  <c:v>32.385398042010003</c:v>
                </c:pt>
                <c:pt idx="5">
                  <c:v>0.46817353451999999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45B-4253-B0AC-5665E9DF1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DKR!$A$2</c:f>
          <c:strCache>
            <c:ptCount val="1"/>
            <c:pt idx="0">
              <c:v>Державний та 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98A-4D34-925D-14721DB5BAC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98A-4D34-925D-14721DB5BAC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8A-4D34-925D-14721DB5BAC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DKR!$A$8:$A$15</c:f>
              <c:strCache>
                <c:ptCount val="8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 за позиками, одержаними від органів управління іноземних держав</c:v>
                </c:pt>
                <c:pt idx="7">
                  <c:v>Зовнішній борг, не віднесений до інших категорій</c:v>
                </c:pt>
              </c:strCache>
            </c:strRef>
          </c:cat>
          <c:val>
            <c:numRef>
              <c:f>DKR!$B$8:$B$15</c:f>
              <c:numCache>
                <c:formatCode>#,##0.00</c:formatCode>
                <c:ptCount val="8"/>
                <c:pt idx="0">
                  <c:v>36.430459064559997</c:v>
                </c:pt>
                <c:pt idx="1">
                  <c:v>1.17673120918</c:v>
                </c:pt>
                <c:pt idx="2">
                  <c:v>3.2632139999999998E-5</c:v>
                </c:pt>
                <c:pt idx="3">
                  <c:v>24.291794779229999</c:v>
                </c:pt>
                <c:pt idx="4">
                  <c:v>2.8168554165000002</c:v>
                </c:pt>
                <c:pt idx="5">
                  <c:v>26.14613034389</c:v>
                </c:pt>
                <c:pt idx="6">
                  <c:v>1.4675076118499999</c:v>
                </c:pt>
                <c:pt idx="7">
                  <c:v>4.4757433474799999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98A-4D34-925D-14721DB5BA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'DKR2'!$A$1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C2E-405D-A1B2-E3EE9FBFA4D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C2E-405D-A1B2-E3EE9FBFA4DC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2E-405D-A1B2-E3EE9FBFA4DC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'DKR2'!$A$10:$A$16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Зовнішній борг за випущеними цінними паперами</c:v>
                </c:pt>
                <c:pt idx="3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4">
                  <c:v>Зовнішній борг за позиками, одержаними від міжнародних фінансових організацій</c:v>
                </c:pt>
                <c:pt idx="5">
                  <c:v>Зовнішній борг за позиками, одержаними від органів управління іноземних держав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'DKR2'!$B$10:$B$16</c:f>
              <c:numCache>
                <c:formatCode>#,##0.00</c:formatCode>
                <c:ptCount val="7"/>
                <c:pt idx="0">
                  <c:v>35.851806715739997</c:v>
                </c:pt>
                <c:pt idx="1">
                  <c:v>6.215957616E-2</c:v>
                </c:pt>
                <c:pt idx="2">
                  <c:v>22.766794779230001</c:v>
                </c:pt>
                <c:pt idx="3">
                  <c:v>1.7850162193000001</c:v>
                </c:pt>
                <c:pt idx="4">
                  <c:v>19.985971543760002</c:v>
                </c:pt>
                <c:pt idx="5">
                  <c:v>1.4675076118499999</c:v>
                </c:pt>
                <c:pt idx="6">
                  <c:v>4.3631560394399997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C2E-405D-A1B2-E3EE9FBFA4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'DKR2'!$A$2</c:f>
          <c:strCache>
            <c:ptCount val="1"/>
            <c:pt idx="0">
              <c:v>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2407024458033748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9834710743801653"/>
          <c:y val="0.34856175972927245"/>
          <c:w val="0.60330578512396693"/>
          <c:h val="0.39086294416243655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A500-480E-8A49-5603E5BA2E75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A500-480E-8A49-5603E5BA2E75}"/>
              </c:ext>
            </c:extLst>
          </c:dPt>
          <c:dLbls>
            <c:dLbl>
              <c:idx val="0"/>
              <c:layout>
                <c:manualLayout>
                  <c:x val="1.2647170626016634E-2"/>
                  <c:y val="-1.915948323718426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500-480E-8A49-5603E5BA2E75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'DKR2'!$A$18:$A$24</c:f>
              <c:strCache>
                <c:ptCount val="7"/>
                <c:pt idx="0">
                  <c:v>Внутрішній борг за випущеними цінними паперами</c:v>
                </c:pt>
                <c:pt idx="1">
                  <c:v>Внутрішній борг перед банківськими та іншими фінансовими установами</c:v>
                </c:pt>
                <c:pt idx="2">
                  <c:v>Внутрішня заборгованість, не віднесена до інших категорій</c:v>
                </c:pt>
                <c:pt idx="3">
                  <c:v>Зовнішній борг за випущеними цінними паперами</c:v>
                </c:pt>
                <c:pt idx="4">
                  <c:v>Зовнішній борг за позиками, одержаними від іноземних комерційних банків, інших іноземних фінансових установ</c:v>
                </c:pt>
                <c:pt idx="5">
                  <c:v>Зовнішній борг за позиками, одержаними від міжнародних фінансових організацій</c:v>
                </c:pt>
                <c:pt idx="6">
                  <c:v>Зовнішній борг, не віднесений до інших категорій</c:v>
                </c:pt>
              </c:strCache>
            </c:strRef>
          </c:cat>
          <c:val>
            <c:numRef>
              <c:f>'DKR2'!$B$18:$B$24</c:f>
              <c:numCache>
                <c:formatCode>#,##0.00</c:formatCode>
                <c:ptCount val="7"/>
                <c:pt idx="0">
                  <c:v>0.57865234882000005</c:v>
                </c:pt>
                <c:pt idx="1">
                  <c:v>1.11457163302</c:v>
                </c:pt>
                <c:pt idx="2">
                  <c:v>3.2632139999999998E-5</c:v>
                </c:pt>
                <c:pt idx="3">
                  <c:v>1.5249999999999999</c:v>
                </c:pt>
                <c:pt idx="4">
                  <c:v>1.0318391972000001</c:v>
                </c:pt>
                <c:pt idx="5">
                  <c:v>6.1601588001299996</c:v>
                </c:pt>
                <c:pt idx="6">
                  <c:v>0.11258730804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500-480E-8A49-5603E5BA2E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YT_ALL!$A$10</c:f>
          <c:strCache>
            <c:ptCount val="1"/>
            <c:pt idx="0">
              <c:v>Державний та гарантований державою борг України за останні 5 років (млрд. дол. США)</c:v>
            </c:pt>
          </c:strCache>
        </c:strRef>
      </c:tx>
      <c:layout>
        <c:manualLayout>
          <c:xMode val="edge"/>
          <c:yMode val="edge"/>
          <c:x val="0.13421837628658195"/>
          <c:y val="3.074838099545650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8.6776859504132234E-2"/>
          <c:y val="0.10490693739424704"/>
          <c:w val="0.77685950413223137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37.60722290588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4F-4FA2-AF78-3FC05E194D7C}"/>
            </c:ext>
          </c:extLst>
        </c:ser>
        <c:ser>
          <c:idx val="1"/>
          <c:order val="1"/>
          <c:tx>
            <c:strRef>
              <c:f>YT_ALL!$A$14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59.198031498950002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4F-4FA2-AF78-3FC05E194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5787855"/>
        <c:axId val="1"/>
        <c:axId val="0"/>
      </c:bar3DChart>
      <c:dateAx>
        <c:axId val="1255787855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55787855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YT_ALL!$A$4</c:f>
          <c:strCache>
            <c:ptCount val="1"/>
            <c:pt idx="0">
              <c:v>Державний та гарантований державою борг України за останні 5 років (млрд. грн)</c:v>
            </c:pt>
          </c:strCache>
        </c:strRef>
      </c:tx>
      <c:layout>
        <c:manualLayout>
          <c:xMode val="edge"/>
          <c:yMode val="edge"/>
          <c:x val="0.13993313805057647"/>
          <c:y val="2.239328961164449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9.4008264462809923E-2"/>
          <c:y val="0.10490693739424704"/>
          <c:w val="0.76962809917355368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1100.1955453954099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91-43CA-AA2E-FB8186B1F89A}"/>
            </c:ext>
          </c:extLst>
        </c:ser>
        <c:ser>
          <c:idx val="1"/>
          <c:order val="1"/>
          <c:tx>
            <c:strRef>
              <c:f>YT_ALL!$A$8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1731.8324916981101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91-43CA-AA2E-FB8186B1F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55790767"/>
        <c:axId val="1"/>
        <c:axId val="0"/>
      </c:bar3DChart>
      <c:dateAx>
        <c:axId val="125579076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5579076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944214729105088"/>
          <c:y val="0.13197969543147209"/>
          <c:w val="0.11983475695320922"/>
          <c:h val="7.2758037225042288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Динаміка державного боргу за останні 5 років</a:t>
            </a:r>
          </a:p>
          <a:p>
            <a:pPr>
              <a:defRPr/>
            </a:pPr>
            <a:r>
              <a:rPr lang="uk-UA" sz="1000" b="1"/>
              <a:t>(відсотокова структура)</a:t>
            </a:r>
          </a:p>
        </c:rich>
      </c:tx>
      <c:layout>
        <c:manualLayout>
          <c:xMode val="edge"/>
          <c:yMode val="edge"/>
          <c:x val="0.30785127040092064"/>
          <c:y val="2.03045685279187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63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79028925619834711"/>
          <c:h val="0.82741116751269039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YT_ALL!$A$19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YT_ALL!$B$19:$G$19</c:f>
              <c:numCache>
                <c:formatCode>0.00%</c:formatCode>
                <c:ptCount val="6"/>
                <c:pt idx="0">
                  <c:v>0.35797800000000002</c:v>
                </c:pt>
                <c:pt idx="1">
                  <c:v>0.35574699999999998</c:v>
                </c:pt>
                <c:pt idx="2">
                  <c:v>0.41978199999999999</c:v>
                </c:pt>
                <c:pt idx="3">
                  <c:v>0.404779</c:v>
                </c:pt>
                <c:pt idx="4">
                  <c:v>0.41600799999999999</c:v>
                </c:pt>
                <c:pt idx="5">
                  <c:v>0.38848300000000002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7C-46B9-823E-E506BEA8487D}"/>
            </c:ext>
          </c:extLst>
        </c:ser>
        <c:ser>
          <c:idx val="1"/>
          <c:order val="1"/>
          <c:tx>
            <c:strRef>
              <c:f>YT_ALL!$A$20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YT_ALL!$B$17:$G$17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YT_ALL!$B$20:$G$20</c:f>
              <c:numCache>
                <c:formatCode>0.00%</c:formatCode>
                <c:ptCount val="6"/>
                <c:pt idx="0">
                  <c:v>0.64202199999999998</c:v>
                </c:pt>
                <c:pt idx="1">
                  <c:v>0.64425299999999996</c:v>
                </c:pt>
                <c:pt idx="2">
                  <c:v>0.58021800000000001</c:v>
                </c:pt>
                <c:pt idx="3">
                  <c:v>0.595221</c:v>
                </c:pt>
                <c:pt idx="4">
                  <c:v>0.58399199999999996</c:v>
                </c:pt>
                <c:pt idx="5">
                  <c:v>0.61151699999999998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7C-46B9-823E-E506BEA848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3881407"/>
        <c:axId val="1"/>
        <c:axId val="0"/>
      </c:bar3DChart>
      <c:dateAx>
        <c:axId val="1203881407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03881407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128095932165668"/>
          <c:y val="8.9678688641077212E-2"/>
          <c:w val="0.11983475695320922"/>
          <c:h val="7.275803722504230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8CB-4F63-B3E2-04E691903B9C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8CB-4F63-B3E2-04E691903B9C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8CB-4F63-B3E2-04E691903B9C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CB-4F63-B3E2-04E691903B9C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8CB-4F63-B3E2-04E691903B9C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CB-4F63-B3E2-04E691903B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2168.4215676641802</c:v>
                </c:pt>
                <c:pt idx="2">
                  <c:v>1998.29589995677</c:v>
                </c:pt>
                <c:pt idx="3">
                  <c:v>2551.8817251684204</c:v>
                </c:pt>
                <c:pt idx="4">
                  <c:v>2672.0585603470099</c:v>
                </c:pt>
                <c:pt idx="5">
                  <c:v>2832.0280370935197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8CB-4F63-B3E2-04E691903B9C}"/>
            </c:ext>
          </c:extLst>
        </c:ser>
        <c:ser>
          <c:idx val="1"/>
          <c:order val="1"/>
          <c:tx>
            <c:strRef>
              <c:f>YTM_ALL!$A$7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CB-4F63-B3E2-04E691903B9C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8CB-4F63-B3E2-04E691903B9C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CB-4F63-B3E2-04E691903B9C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8CB-4F63-B3E2-04E691903B9C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8CB-4F63-B3E2-04E691903B9C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8CB-4F63-B3E2-04E691903B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YTM_ALL!$B$7:$G$7</c:f>
              <c:numCache>
                <c:formatCode>#,##0.00</c:formatCode>
                <c:ptCount val="6"/>
                <c:pt idx="0">
                  <c:v>766.67894097356998</c:v>
                </c:pt>
                <c:pt idx="1">
                  <c:v>771.41054367665004</c:v>
                </c:pt>
                <c:pt idx="2">
                  <c:v>838.84791941263995</c:v>
                </c:pt>
                <c:pt idx="3">
                  <c:v>1032.9472373353101</c:v>
                </c:pt>
                <c:pt idx="4">
                  <c:v>1111.5978612510701</c:v>
                </c:pt>
                <c:pt idx="5">
                  <c:v>1100.1955453954099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8CB-4F63-B3E2-04E691903B9C}"/>
            </c:ext>
          </c:extLst>
        </c:ser>
        <c:ser>
          <c:idx val="0"/>
          <c:order val="2"/>
          <c:tx>
            <c:strRef>
              <c:f>YTM_ALL!$A$8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8CB-4F63-B3E2-04E691903B9C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8CB-4F63-B3E2-04E691903B9C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8CB-4F63-B3E2-04E691903B9C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38CB-4F63-B3E2-04E691903B9C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38CB-4F63-B3E2-04E691903B9C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38CB-4F63-B3E2-04E691903B9C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YTM_ALL!$B$8:$G$8</c:f>
              <c:numCache>
                <c:formatCode>#,##0.00</c:formatCode>
                <c:ptCount val="6"/>
                <c:pt idx="0">
                  <c:v>1375.0116470265</c:v>
                </c:pt>
                <c:pt idx="1">
                  <c:v>1397.0110239875301</c:v>
                </c:pt>
                <c:pt idx="2">
                  <c:v>1159.4479805441299</c:v>
                </c:pt>
                <c:pt idx="3">
                  <c:v>1518.9344878331101</c:v>
                </c:pt>
                <c:pt idx="4">
                  <c:v>1560.4606990959401</c:v>
                </c:pt>
                <c:pt idx="5">
                  <c:v>1731.8324916981101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38CB-4F63-B3E2-04E691903B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203882239"/>
        <c:axId val="1"/>
        <c:axId val="0"/>
      </c:bar3DChart>
      <c:dateAx>
        <c:axId val="120388223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20388223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YTM_ALL!$A$12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4AB-4F6E-A979-2538372E85FE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AB-4F6E-A979-2538372E85FE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AB-4F6E-A979-2538372E85FE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AB-4F6E-A979-2538372E85FE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AB-4F6E-A979-2538372E85FE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AB-4F6E-A979-2538372E85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84.365406859519993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96.805254404830009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AB-4F6E-A979-2538372E85FE}"/>
            </c:ext>
          </c:extLst>
        </c:ser>
        <c:ser>
          <c:idx val="1"/>
          <c:order val="1"/>
          <c:tx>
            <c:strRef>
              <c:f>YTM_ALL!$A$13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4AB-4F6E-A979-2538372E85FE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4AB-4F6E-A979-2538372E85FE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4AB-4F6E-A979-2538372E85FE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4AB-4F6E-A979-2538372E85FE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4AB-4F6E-A979-2538372E85FE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4AB-4F6E-A979-2538372E85FE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YTM_ALL!$B$11:$G$11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YTM_ALL!$B$13:$G$13</c:f>
              <c:numCache>
                <c:formatCode>#,##0.00</c:formatCode>
                <c:ptCount val="6"/>
                <c:pt idx="0">
                  <c:v>27.315810366209998</c:v>
                </c:pt>
                <c:pt idx="1">
                  <c:v>27.860560115839998</c:v>
                </c:pt>
                <c:pt idx="2">
                  <c:v>35.415048399980002</c:v>
                </c:pt>
                <c:pt idx="3">
                  <c:v>36.532691437769998</c:v>
                </c:pt>
                <c:pt idx="4">
                  <c:v>40.750410996870002</c:v>
                </c:pt>
                <c:pt idx="5">
                  <c:v>37.60722290588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94AB-4F6E-A979-2538372E85FE}"/>
            </c:ext>
          </c:extLst>
        </c:ser>
        <c:ser>
          <c:idx val="0"/>
          <c:order val="2"/>
          <c:tx>
            <c:strRef>
              <c:f>YTM_ALL!$A$14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YTM_ALL!$B$11:$G$11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YTM_ALL!$B$14:$G$14</c:f>
              <c:numCache>
                <c:formatCode>#,##0.00</c:formatCode>
                <c:ptCount val="6"/>
                <c:pt idx="0">
                  <c:v>48.989942718110001</c:v>
                </c:pt>
                <c:pt idx="1">
                  <c:v>50.45498786009</c:v>
                </c:pt>
                <c:pt idx="2">
                  <c:v>48.950358459539999</c:v>
                </c:pt>
                <c:pt idx="3">
                  <c:v>53.72081259622</c:v>
                </c:pt>
                <c:pt idx="4">
                  <c:v>57.205413080649997</c:v>
                </c:pt>
                <c:pt idx="5">
                  <c:v>59.198031498950002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4AB-4F6E-A979-2538372E85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171551"/>
        <c:axId val="1"/>
        <c:axId val="0"/>
      </c:bar3DChart>
      <c:dateAx>
        <c:axId val="1514171551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5141715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MK_ALL!$A$10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1892559448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60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3.5123966942148761E-2"/>
          <c:y val="0.10490693739424704"/>
          <c:w val="0.86157024793388426"/>
          <c:h val="0.82910321489001693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MK_ALL!$A$13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MK_ALL!$B$11:$E$11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MK_ALL!$B$13:$E$13</c:f>
              <c:numCache>
                <c:formatCode>#,##0.00</c:formatCode>
                <c:ptCount val="4"/>
                <c:pt idx="0">
                  <c:v>86.615691312519999</c:v>
                </c:pt>
                <c:pt idx="1">
                  <c:v>84.237629886609994</c:v>
                </c:pt>
                <c:pt idx="2">
                  <c:v>82.247909724769997</c:v>
                </c:pt>
                <c:pt idx="3">
                  <c:v>86.282412485479995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E7-46A6-89BE-D54672E6E68D}"/>
            </c:ext>
          </c:extLst>
        </c:ser>
        <c:ser>
          <c:idx val="2"/>
          <c:order val="1"/>
          <c:tx>
            <c:strRef>
              <c:f>MK_ALL!$A$14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invertIfNegative val="0"/>
          <c:cat>
            <c:numRef>
              <c:f>MK_ALL!$B$11:$E$11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MK_ALL!$B$14:$E$14</c:f>
              <c:numCache>
                <c:formatCode>#,##0.00</c:formatCode>
                <c:ptCount val="4"/>
                <c:pt idx="0">
                  <c:v>11.340132765</c:v>
                </c:pt>
                <c:pt idx="1">
                  <c:v>11.143543868769999</c:v>
                </c:pt>
                <c:pt idx="2">
                  <c:v>11.069248342050001</c:v>
                </c:pt>
                <c:pt idx="3">
                  <c:v>10.52284191935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E7-46A6-89BE-D54672E6E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08561535"/>
        <c:axId val="1"/>
        <c:axId val="0"/>
      </c:bar3DChart>
      <c:dateAx>
        <c:axId val="1508561535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months"/>
        <c:majorUnit val="1"/>
        <c:majorTimeUnit val="months"/>
        <c:minorUnit val="1"/>
        <c:minorTimeUnit val="day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508561535"/>
        <c:crosses val="autoZero"/>
        <c:crossBetween val="between"/>
      </c:valAx>
      <c:spPr>
        <a:noFill/>
        <a:ln w="25400">
          <a:noFill/>
        </a:ln>
      </c:spPr>
    </c:plotArea>
    <c:legend>
      <c:legendPos val="tr"/>
      <c:layout>
        <c:manualLayout>
          <c:xMode val="edge"/>
          <c:yMode val="edge"/>
          <c:x val="0.90805787849424713"/>
          <c:y val="0.45421124083627479"/>
          <c:w val="9.1942121505752872E-2"/>
          <c:h val="0.12523996412674121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(млрд.грн.)</a:t>
            </a:r>
          </a:p>
        </c:rich>
      </c:tx>
      <c:layout>
        <c:manualLayout>
          <c:xMode val="edge"/>
          <c:yMode val="edge"/>
          <c:x val="0.22605363984674329"/>
          <c:y val="1.940298507462686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5019157088122604E-2"/>
          <c:y val="0.12835820895522387"/>
          <c:w val="0.95498084291187735"/>
          <c:h val="0.80597014925373134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YKM_ALL!$A$6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1.7715616399497443E-3"/>
                  <c:y val="0.115347211624119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F54-48D3-9550-222E199F31A1}"/>
                </c:ext>
              </c:extLst>
            </c:dLbl>
            <c:dLbl>
              <c:idx val="1"/>
              <c:layout>
                <c:manualLayout>
                  <c:x val="-6.464552535656871E-4"/>
                  <c:y val="0.1143084985820078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54-48D3-9550-222E199F31A1}"/>
                </c:ext>
              </c:extLst>
            </c:dLbl>
            <c:dLbl>
              <c:idx val="2"/>
              <c:layout>
                <c:manualLayout>
                  <c:x val="1.971803822169247E-5"/>
                  <c:y val="0.116206000789559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F54-48D3-9550-222E199F31A1}"/>
                </c:ext>
              </c:extLst>
            </c:dLbl>
            <c:dLbl>
              <c:idx val="3"/>
              <c:layout>
                <c:manualLayout>
                  <c:x val="2.1026788307360817E-3"/>
                  <c:y val="0.107962517096313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54-48D3-9550-222E199F31A1}"/>
                </c:ext>
              </c:extLst>
            </c:dLbl>
            <c:dLbl>
              <c:idx val="4"/>
              <c:layout>
                <c:manualLayout>
                  <c:x val="3.2276847229298533E-3"/>
                  <c:y val="0.102454745396588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F54-48D3-9550-222E199F31A1}"/>
                </c:ext>
              </c:extLst>
            </c:dLbl>
            <c:dLbl>
              <c:idx val="5"/>
              <c:layout>
                <c:manualLayout>
                  <c:x val="4.3527911093139658E-3"/>
                  <c:y val="0.117380118530916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F54-48D3-9550-222E199F31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YKM_ALL!$B$6:$G$6</c:f>
              <c:numCache>
                <c:formatCode>#\ ##0.00;\-#\ ##0.00;</c:formatCode>
                <c:ptCount val="6"/>
                <c:pt idx="0">
                  <c:v>2141.69058800007</c:v>
                </c:pt>
                <c:pt idx="1">
                  <c:v>2168.4215676641797</c:v>
                </c:pt>
                <c:pt idx="2">
                  <c:v>1998.29589995677</c:v>
                </c:pt>
                <c:pt idx="3">
                  <c:v>2551.88172516842</c:v>
                </c:pt>
                <c:pt idx="4">
                  <c:v>2672.0585603470099</c:v>
                </c:pt>
                <c:pt idx="5">
                  <c:v>2832.0280370935197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F54-48D3-9550-222E199F31A1}"/>
            </c:ext>
          </c:extLst>
        </c:ser>
        <c:ser>
          <c:idx val="1"/>
          <c:order val="1"/>
          <c:tx>
            <c:strRef>
              <c:f>YKM_ALL!$A$7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-2.4436529229394699E-4"/>
                  <c:y val="0.10701626451660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F54-48D3-9550-222E199F31A1}"/>
                </c:ext>
              </c:extLst>
            </c:dLbl>
            <c:dLbl>
              <c:idx val="1"/>
              <c:layout>
                <c:manualLayout>
                  <c:x val="1.8384950060301565E-3"/>
                  <c:y val="0.1107412817498822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F54-48D3-9550-222E199F31A1}"/>
                </c:ext>
              </c:extLst>
            </c:dLbl>
            <c:dLbl>
              <c:idx val="2"/>
              <c:layout>
                <c:manualLayout>
                  <c:x val="2.0057469862839929E-3"/>
                  <c:y val="0.131078261973425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54-48D3-9550-222E199F31A1}"/>
                </c:ext>
              </c:extLst>
            </c:dLbl>
            <c:dLbl>
              <c:idx val="3"/>
              <c:layout>
                <c:manualLayout>
                  <c:x val="3.6297746842015935E-3"/>
                  <c:y val="0.1235911189623639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F54-48D3-9550-222E199F31A1}"/>
                </c:ext>
              </c:extLst>
            </c:dLbl>
            <c:dLbl>
              <c:idx val="4"/>
              <c:layout>
                <c:manualLayout>
                  <c:x val="3.7970266644554297E-3"/>
                  <c:y val="0.1291455820424396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F54-48D3-9550-222E199F31A1}"/>
                </c:ext>
              </c:extLst>
            </c:dLbl>
            <c:dLbl>
              <c:idx val="5"/>
              <c:layout>
                <c:manualLayout>
                  <c:x val="4.9221330508395422E-3"/>
                  <c:y val="0.1186978208484097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F54-48D3-9550-222E199F31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YKM_ALL!$B$7:$G$7</c:f>
              <c:numCache>
                <c:formatCode>#,##0.00</c:formatCode>
                <c:ptCount val="6"/>
                <c:pt idx="0">
                  <c:v>1833.7098309171599</c:v>
                </c:pt>
                <c:pt idx="1">
                  <c:v>1860.2910955853999</c:v>
                </c:pt>
                <c:pt idx="2">
                  <c:v>1761.36913148087</c:v>
                </c:pt>
                <c:pt idx="3">
                  <c:v>2259.2315015926201</c:v>
                </c:pt>
                <c:pt idx="4">
                  <c:v>2362.7201507571899</c:v>
                </c:pt>
                <c:pt idx="5">
                  <c:v>2524.1833490268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F54-48D3-9550-222E199F31A1}"/>
            </c:ext>
          </c:extLst>
        </c:ser>
        <c:ser>
          <c:idx val="0"/>
          <c:order val="2"/>
          <c:tx>
            <c:strRef>
              <c:f>YKM_ALL!$A$8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3.2487615504134406E-4"/>
                  <c:y val="6.034202741742103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F54-48D3-9550-222E199F31A1}"/>
                </c:ext>
              </c:extLst>
            </c:dLbl>
            <c:dLbl>
              <c:idx val="1"/>
              <c:layout>
                <c:manualLayout>
                  <c:x val="1.4499825414254013E-3"/>
                  <c:y val="7.19960510304211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F54-48D3-9550-222E199F31A1}"/>
                </c:ext>
              </c:extLst>
            </c:dLbl>
            <c:dLbl>
              <c:idx val="2"/>
              <c:layout>
                <c:manualLayout>
                  <c:x val="2.1161558332127807E-3"/>
                  <c:y val="6.54971846406438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F54-48D3-9550-222E199F31A1}"/>
                </c:ext>
              </c:extLst>
            </c:dLbl>
            <c:dLbl>
              <c:idx val="3"/>
              <c:layout>
                <c:manualLayout>
                  <c:x val="2.2834078134666173E-3"/>
                  <c:y val="7.36959112796803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1F54-48D3-9550-222E199F31A1}"/>
                </c:ext>
              </c:extLst>
            </c:dLbl>
            <c:dLbl>
              <c:idx val="4"/>
              <c:layout>
                <c:manualLayout>
                  <c:x val="4.3662681117906648E-3"/>
                  <c:y val="7.60665123207754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1F54-48D3-9550-222E199F31A1}"/>
                </c:ext>
              </c:extLst>
            </c:dLbl>
            <c:dLbl>
              <c:idx val="5"/>
              <c:layout>
                <c:manualLayout>
                  <c:x val="5.4913744981747777E-3"/>
                  <c:y val="7.9051586947641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1F54-48D3-9550-222E199F31A1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50"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YKM_ALL!$B$5:$G$5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YKM_ALL!$B$8:$G$8</c:f>
              <c:numCache>
                <c:formatCode>#,##0.00</c:formatCode>
                <c:ptCount val="6"/>
                <c:pt idx="0">
                  <c:v>307.98075708290997</c:v>
                </c:pt>
                <c:pt idx="1">
                  <c:v>308.13047207877997</c:v>
                </c:pt>
                <c:pt idx="2">
                  <c:v>236.92676847589999</c:v>
                </c:pt>
                <c:pt idx="3">
                  <c:v>292.6502235758</c:v>
                </c:pt>
                <c:pt idx="4">
                  <c:v>309.33840958982</c:v>
                </c:pt>
                <c:pt idx="5">
                  <c:v>307.84468806671998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1F54-48D3-9550-222E199F31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170719"/>
        <c:axId val="1"/>
        <c:axId val="0"/>
      </c:bar3DChart>
      <c:dateAx>
        <c:axId val="151417071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51417071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095785440613028"/>
          <c:y val="8.8059701492537307E-2"/>
          <c:w val="0.1954022988505747"/>
          <c:h val="0.1611940298507462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 за останні 5 років</a:t>
            </a:r>
          </a:p>
          <a:p>
            <a:pPr>
              <a:defRPr/>
            </a:pPr>
            <a:r>
              <a:rPr lang="uk-UA" sz="1200" b="1"/>
              <a:t>(млрд.дол.США)</a:t>
            </a:r>
          </a:p>
        </c:rich>
      </c:tx>
      <c:layout>
        <c:manualLayout>
          <c:xMode val="edge"/>
          <c:yMode val="edge"/>
          <c:x val="0.22792022792022792"/>
          <c:y val="1.9287833827893175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hPercent val="56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noFill/>
        <a:ln w="12700">
          <a:solidFill>
            <a:srgbClr val="808080"/>
          </a:solidFill>
        </a:ln>
      </c:spPr>
    </c:sideWall>
    <c:backWall>
      <c:thickness val="0"/>
      <c:spPr>
        <a:noFill/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4.653371320037987E-2"/>
          <c:y val="0.12759643916913946"/>
          <c:w val="0.93637226970560306"/>
          <c:h val="0.8086053412462908"/>
        </c:manualLayout>
      </c:layout>
      <c:bar3DChart>
        <c:barDir val="col"/>
        <c:grouping val="clustered"/>
        <c:varyColors val="0"/>
        <c:ser>
          <c:idx val="2"/>
          <c:order val="0"/>
          <c:tx>
            <c:strRef>
              <c:f>YKM_ALL!$A$12</c:f>
              <c:strCache>
                <c:ptCount val="1"/>
                <c:pt idx="0">
                  <c:v>Загальна сума державного та гарантованого державою боргу</c:v>
                </c:pt>
              </c:strCache>
            </c:strRef>
          </c:tx>
          <c:spPr>
            <a:solidFill>
              <a:srgbClr val="FFFF99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1.325502777470269E-3"/>
                  <c:y val="0.108663191792035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CE0-4CB8-B254-D26097CD27BF}"/>
                </c:ext>
              </c:extLst>
            </c:dLbl>
            <c:dLbl>
              <c:idx val="1"/>
              <c:layout>
                <c:manualLayout>
                  <c:x val="1.6977235398857701E-3"/>
                  <c:y val="0.101244794165922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E0-4CB8-B254-D26097CD27BF}"/>
                </c:ext>
              </c:extLst>
            </c:dLbl>
            <c:dLbl>
              <c:idx val="2"/>
              <c:layout>
                <c:manualLayout>
                  <c:x val="3.0196119186356031E-3"/>
                  <c:y val="9.74170581585318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E0-4CB8-B254-D26097CD27BF}"/>
                </c:ext>
              </c:extLst>
            </c:dLbl>
            <c:dLbl>
              <c:idx val="3"/>
              <c:layout>
                <c:manualLayout>
                  <c:x val="4.341500297385381E-3"/>
                  <c:y val="9.38250967835375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E0-4CB8-B254-D26097CD27BF}"/>
                </c:ext>
              </c:extLst>
            </c:dLbl>
            <c:dLbl>
              <c:idx val="4"/>
              <c:layout>
                <c:manualLayout>
                  <c:x val="5.6633886761351584E-3"/>
                  <c:y val="9.130860342754289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E0-4CB8-B254-D26097CD27BF}"/>
                </c:ext>
              </c:extLst>
            </c:dLbl>
            <c:dLbl>
              <c:idx val="5"/>
              <c:layout>
                <c:manualLayout>
                  <c:x val="6.0356094385507425E-3"/>
                  <c:y val="0.1016943601041007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E0-4CB8-B254-D26097CD27B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 i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YKM_ALL!$B$12:$G$12</c:f>
              <c:numCache>
                <c:formatCode>#\ ##0.00;\-#\ ##0.00;</c:formatCode>
                <c:ptCount val="6"/>
                <c:pt idx="0">
                  <c:v>76.305753084320003</c:v>
                </c:pt>
                <c:pt idx="1">
                  <c:v>78.315547975930002</c:v>
                </c:pt>
                <c:pt idx="2">
                  <c:v>84.365406859520007</c:v>
                </c:pt>
                <c:pt idx="3">
                  <c:v>90.253504033989998</c:v>
                </c:pt>
                <c:pt idx="4">
                  <c:v>97.955824077519992</c:v>
                </c:pt>
                <c:pt idx="5">
                  <c:v>96.805254404829995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CE0-4CB8-B254-D26097CD27BF}"/>
            </c:ext>
          </c:extLst>
        </c:ser>
        <c:ser>
          <c:idx val="1"/>
          <c:order val="1"/>
          <c:tx>
            <c:strRef>
              <c:f>YKM_ALL!$A$13</c:f>
              <c:strCache>
                <c:ptCount val="1"/>
                <c:pt idx="0">
                  <c:v>Державний борг</c:v>
                </c:pt>
              </c:strCache>
            </c:strRef>
          </c:tx>
          <c:spPr>
            <a:solidFill>
              <a:srgbClr val="00CCFF"/>
            </a:solidFill>
            <a:ln w="12700">
              <a:solidFill>
                <a:srgbClr val="000000"/>
              </a:solidFill>
            </a:ln>
          </c:spPr>
          <c:invertIfNegative val="0"/>
          <c:dLbls>
            <c:dLbl>
              <c:idx val="0"/>
              <c:layout>
                <c:manualLayout>
                  <c:x val="2.0706480357976878E-3"/>
                  <c:y val="0.1188972457689522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E0-4CB8-B254-D26097CD27BF}"/>
                </c:ext>
              </c:extLst>
            </c:dLbl>
            <c:dLbl>
              <c:idx val="1"/>
              <c:layout>
                <c:manualLayout>
                  <c:x val="3.3925364145474652E-3"/>
                  <c:y val="0.1203809252941747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CE0-4CB8-B254-D26097CD27BF}"/>
                </c:ext>
              </c:extLst>
            </c:dLbl>
            <c:dLbl>
              <c:idx val="2"/>
              <c:layout>
                <c:manualLayout>
                  <c:x val="3.7647571769629938E-3"/>
                  <c:y val="9.974875782893873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E0-4CB8-B254-D26097CD27BF}"/>
                </c:ext>
              </c:extLst>
            </c:dLbl>
            <c:dLbl>
              <c:idx val="3"/>
              <c:layout>
                <c:manualLayout>
                  <c:x val="6.1125029282715522E-3"/>
                  <c:y val="0.1084235906771742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CE0-4CB8-B254-D26097CD27BF}"/>
                </c:ext>
              </c:extLst>
            </c:dLbl>
            <c:dLbl>
              <c:idx val="4"/>
              <c:layout>
                <c:manualLayout>
                  <c:x val="5.5350560743528321E-3"/>
                  <c:y val="9.04396862053865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CE0-4CB8-B254-D26097CD27BF}"/>
                </c:ext>
              </c:extLst>
            </c:dLbl>
            <c:dLbl>
              <c:idx val="5"/>
              <c:layout>
                <c:manualLayout>
                  <c:x val="7.8066120694369138E-3"/>
                  <c:y val="0.1008254428819445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CE0-4CB8-B254-D26097CD27BF}"/>
                </c:ext>
              </c:extLst>
            </c:dLbl>
            <c:numFmt formatCode="#,##0.0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b="1"/>
                </a:pPr>
                <a:endParaRPr lang="ru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YKM_ALL!$B$11:$G$11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YKM_ALL!$B$13:$G$13</c:f>
              <c:numCache>
                <c:formatCode>#,##0.00</c:formatCode>
                <c:ptCount val="6"/>
                <c:pt idx="0">
                  <c:v>65.332784469559996</c:v>
                </c:pt>
                <c:pt idx="1">
                  <c:v>67.186989245079999</c:v>
                </c:pt>
                <c:pt idx="2">
                  <c:v>74.362672420240003</c:v>
                </c:pt>
                <c:pt idx="3">
                  <c:v>79.903217077660003</c:v>
                </c:pt>
                <c:pt idx="4">
                  <c:v>86.615691312519999</c:v>
                </c:pt>
                <c:pt idx="5">
                  <c:v>86.282412485479995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CE0-4CB8-B254-D26097CD27BF}"/>
            </c:ext>
          </c:extLst>
        </c:ser>
        <c:ser>
          <c:idx val="0"/>
          <c:order val="2"/>
          <c:tx>
            <c:strRef>
              <c:f>YKM_ALL!$A$14</c:f>
              <c:strCache>
                <c:ptCount val="1"/>
                <c:pt idx="0">
                  <c:v>Гарантований державою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YKM_ALL!$B$11:$G$11</c:f>
              <c:numCache>
                <c:formatCode>\d\d\.\m\m\.\y\y\y\y;@</c:formatCode>
                <c:ptCount val="6"/>
                <c:pt idx="0">
                  <c:v>43100</c:v>
                </c:pt>
                <c:pt idx="1">
                  <c:v>43465</c:v>
                </c:pt>
                <c:pt idx="2">
                  <c:v>43830</c:v>
                </c:pt>
                <c:pt idx="3">
                  <c:v>44196</c:v>
                </c:pt>
                <c:pt idx="4">
                  <c:v>44561</c:v>
                </c:pt>
                <c:pt idx="5">
                  <c:v>44651</c:v>
                </c:pt>
              </c:numCache>
            </c:numRef>
          </c:cat>
          <c:val>
            <c:numRef>
              <c:f>YKM_ALL!$B$14:$G$14</c:f>
              <c:numCache>
                <c:formatCode>#,##0.00</c:formatCode>
                <c:ptCount val="6"/>
                <c:pt idx="0">
                  <c:v>10.972968614759999</c:v>
                </c:pt>
                <c:pt idx="1">
                  <c:v>11.128558730849999</c:v>
                </c:pt>
                <c:pt idx="2">
                  <c:v>10.002734439279999</c:v>
                </c:pt>
                <c:pt idx="3">
                  <c:v>10.350286956330001</c:v>
                </c:pt>
                <c:pt idx="4">
                  <c:v>11.340132765</c:v>
                </c:pt>
                <c:pt idx="5">
                  <c:v>10.52284191935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E0-4CB8-B254-D26097CD27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14172799"/>
        <c:axId val="1"/>
        <c:axId val="0"/>
      </c:bar3DChart>
      <c:dateAx>
        <c:axId val="1514172799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"/>
        <c:crosses val="autoZero"/>
        <c:auto val="1"/>
        <c:lblOffset val="100"/>
        <c:baseTimeUnit val="years"/>
        <c:majorUnit val="1"/>
        <c:majorTimeUnit val="years"/>
        <c:minorUnit val="1"/>
        <c:minorTimeUnit val="years"/>
      </c:date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125"/>
            </a:pPr>
            <a:endParaRPr lang="ru-ES"/>
          </a:p>
        </c:txPr>
        <c:crossAx val="1514172799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5593542260208924"/>
          <c:y val="5.637982195845697E-2"/>
          <c:w val="0.20892687559354228"/>
          <c:h val="0.154302670623145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100">
          <a:solidFill>
            <a:srgbClr val="000000"/>
          </a:solidFill>
          <a:latin typeface="Arial Cyr"/>
        </a:defRPr>
      </a:pPr>
      <a:endParaRPr lang="ru-ES"/>
    </a:p>
  </c:txPr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KIND_CMP!$B$1</c:f>
          <c:strCache>
            <c:ptCount val="1"/>
            <c:pt idx="0">
              <c:v>Державний та гарантований державою борг України за станом на 31.03.2022</c:v>
            </c:pt>
          </c:strCache>
        </c:strRef>
      </c:tx>
      <c:layout>
        <c:manualLayout>
          <c:xMode val="edge"/>
          <c:yMode val="edge"/>
          <c:x val="0.18181816207824072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685950413223143"/>
          <c:y val="0.39932318104906939"/>
          <c:w val="0.4462809917355372"/>
          <c:h val="0.29103214890016921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DAFF-4E4D-A3FB-17401B032A43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DAFF-4E4D-A3FB-17401B032A43}"/>
              </c:ext>
            </c:extLst>
          </c:dPt>
          <c:dLbls>
            <c:dLbl>
              <c:idx val="0"/>
              <c:layout>
                <c:manualLayout>
                  <c:x val="2.5279264759873566E-2"/>
                  <c:y val="2.322981200953942E-2"/>
                </c:manualLayout>
              </c:layout>
              <c:numFmt formatCode="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/>
                  </a:pPr>
                  <a:endParaRPr lang="ru-ES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AFF-4E4D-A3FB-17401B032A43}"/>
                </c:ext>
              </c:extLst>
            </c:dLbl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KIND_CMP!$A$8:$A$9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KIND_CMP!$F$8:$F$9</c:f>
              <c:numCache>
                <c:formatCode>#,##0.00</c:formatCode>
                <c:ptCount val="2"/>
                <c:pt idx="0">
                  <c:v>2524.1833490268</c:v>
                </c:pt>
                <c:pt idx="1">
                  <c:v>307.84468806671998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AFF-4E4D-A3FB-17401B032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Структура державного та гарантованого державою боргу</a:t>
            </a:r>
          </a:p>
          <a:p>
            <a:pPr>
              <a:defRPr/>
            </a:pPr>
            <a:r>
              <a:rPr lang="uk-UA" sz="1200" b="1"/>
              <a:t>в розрізі термінів погашення</a:t>
            </a:r>
          </a:p>
        </c:rich>
      </c:tx>
      <c:layout>
        <c:manualLayout>
          <c:xMode val="edge"/>
          <c:yMode val="edge"/>
          <c:x val="0.25542916235780766"/>
          <c:y val="2.0338983050847456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335056876938985"/>
          <c:y val="0.42203389830508475"/>
          <c:w val="0.43329886246122029"/>
          <c:h val="0.28135593220338984"/>
        </c:manualLayout>
      </c:layout>
      <c:pie3D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041-4EDD-9146-8A34182646B6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4041-4EDD-9146-8A34182646B6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5-4041-4EDD-9146-8A34182646B6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DTR!$A$7:$A$9</c:f>
              <c:strCache>
                <c:ptCount val="3"/>
                <c:pt idx="0">
                  <c:v>2022.03.31-2022.12.31</c:v>
                </c:pt>
                <c:pt idx="1">
                  <c:v>2023-2027</c:v>
                </c:pt>
                <c:pt idx="2">
                  <c:v>2027-13.05.2062</c:v>
                </c:pt>
              </c:strCache>
            </c:strRef>
          </c:cat>
          <c:val>
            <c:numRef>
              <c:f>DTR!$B$7:$B$9</c:f>
              <c:numCache>
                <c:formatCode>#,##0.00</c:formatCode>
                <c:ptCount val="3"/>
                <c:pt idx="0">
                  <c:v>9.7804293609900004</c:v>
                </c:pt>
                <c:pt idx="1">
                  <c:v>37.104468943610001</c:v>
                </c:pt>
                <c:pt idx="2">
                  <c:v>49.920356100230002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41-4EDD-9146-8A34182646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9434418524"/>
          <c:y val="2.0304354994674902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8615702479338845"/>
          <c:y val="0.44162436548223349"/>
          <c:w val="0.42768595041322316"/>
          <c:h val="0.27749576988155666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7103-489C-9603-287DBFD26976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7103-489C-9603-287DBFD26976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7103-489C-9603-287DBFD26976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7103-489C-9603-287DBFD26976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(DEBT_TERM!$I$11,DEBT_TERM!$I$49,DEBT_TERM!$I$52,DEBT_TERM!$I$54)</c:f>
              <c:strCache>
                <c:ptCount val="3"/>
                <c:pt idx="0">
                  <c:v>      Державний внутрішній борг; 10,167%; 6,19р.</c:v>
                </c:pt>
                <c:pt idx="1">
                  <c:v>      Державний зовнішній борг; 3,968%; 15,92р.</c:v>
                </c:pt>
                <c:pt idx="2">
                  <c:v>      Гарантований внутрішній борг; 11,346%; 4,24р.</c:v>
                </c:pt>
              </c:strCache>
            </c:strRef>
          </c:cat>
          <c:val>
            <c:numRef>
              <c:f>(DEBT_TERM!$J$11,DEBT_TERM!$J$49,DEBT_TERM!$J$52,DEBT_TERM!$J$54)</c:f>
              <c:numCache>
                <c:formatCode>#,##0.00</c:formatCode>
                <c:ptCount val="4"/>
                <c:pt idx="0">
                  <c:v>1050627044.78</c:v>
                </c:pt>
                <c:pt idx="1">
                  <c:v>1471158956.5999999</c:v>
                </c:pt>
                <c:pt idx="2">
                  <c:v>49534192.850000001</c:v>
                </c:pt>
                <c:pt idx="3">
                  <c:v>257997716.31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103-489C-9603-287DBFD26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rich>
          <a:bodyPr/>
          <a:lstStyle/>
          <a:p>
            <a:pPr>
              <a:defRPr/>
            </a:pPr>
            <a:r>
              <a:rPr lang="uk-UA" sz="1200" b="1"/>
              <a:t>Державний та гарантований державою борг України
 за станом на 31.03.2022</a:t>
            </a:r>
          </a:p>
          <a:p>
            <a:pPr>
              <a:defRPr/>
            </a:pPr>
            <a:r>
              <a:rPr lang="uk-UA" sz="1200" b="1"/>
              <a:t>(в розрізі середнього терміну обігу та середньої ставки)</a:t>
            </a:r>
          </a:p>
        </c:rich>
      </c:tx>
      <c:layout>
        <c:manualLayout>
          <c:xMode val="edge"/>
          <c:yMode val="edge"/>
          <c:x val="0.26549585128125791"/>
          <c:y val="2.0304390885149508E-2"/>
        </c:manualLayout>
      </c:layout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7272727272727271"/>
          <c:y val="0.43147208121827413"/>
          <c:w val="0.45454545454545453"/>
          <c:h val="0.2961082910321489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24A3-4A76-8299-ACBD21642271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24A3-4A76-8299-ACBD21642271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24A3-4A76-8299-ACBD21642271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7-24A3-4A76-8299-ACBD21642271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9-24A3-4A76-8299-ACBD21642271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B-24A3-4A76-8299-ACBD21642271}"/>
              </c:ext>
            </c:extLst>
          </c:dPt>
          <c:dPt>
            <c:idx val="6"/>
            <c:bubble3D val="0"/>
            <c:extLst>
              <c:ext xmlns:c16="http://schemas.microsoft.com/office/drawing/2014/chart" uri="{C3380CC4-5D6E-409C-BE32-E72D297353CC}">
                <c16:uniqueId val="{0000000D-24A3-4A76-8299-ACBD21642271}"/>
              </c:ext>
            </c:extLst>
          </c:dPt>
          <c:dPt>
            <c:idx val="7"/>
            <c:bubble3D val="0"/>
            <c:extLst>
              <c:ext xmlns:c16="http://schemas.microsoft.com/office/drawing/2014/chart" uri="{C3380CC4-5D6E-409C-BE32-E72D297353CC}">
                <c16:uniqueId val="{0000000F-24A3-4A76-8299-ACBD21642271}"/>
              </c:ext>
            </c:extLst>
          </c:dPt>
          <c:dPt>
            <c:idx val="8"/>
            <c:bubble3D val="0"/>
            <c:extLst>
              <c:ext xmlns:c16="http://schemas.microsoft.com/office/drawing/2014/chart" uri="{C3380CC4-5D6E-409C-BE32-E72D297353CC}">
                <c16:uniqueId val="{00000011-24A3-4A76-8299-ACBD21642271}"/>
              </c:ext>
            </c:extLst>
          </c:dPt>
          <c:dLbls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DEBT_TERM!$I$13:$I$48</c:f>
              <c:strCache>
                <c:ptCount val="36"/>
                <c:pt idx="0">
                  <c:v>            ОВДП (1 - місячні); 0%; 0р.</c:v>
                </c:pt>
                <c:pt idx="1">
                  <c:v>            ОВДП (10 - річні); 9,354%; 7,14р.</c:v>
                </c:pt>
                <c:pt idx="2">
                  <c:v>            ОВДП (11 - річні); 11,252%; 10,65р.</c:v>
                </c:pt>
                <c:pt idx="3">
                  <c:v>            ОВДП (12 - місячні); 3,747%; 0,86р.</c:v>
                </c:pt>
                <c:pt idx="4">
                  <c:v>            ОВДП (12 - річні); 8,514%; 12,07р.</c:v>
                </c:pt>
                <c:pt idx="5">
                  <c:v>            ОВДП (13 - річні); 7,597%; 9,7р.</c:v>
                </c:pt>
                <c:pt idx="6">
                  <c:v>            ОВДП (14 - річні); 7,438%; 11,6р.</c:v>
                </c:pt>
                <c:pt idx="7">
                  <c:v>            ОВДП (15 - річні); 9,012%; 14,49р.</c:v>
                </c:pt>
                <c:pt idx="8">
                  <c:v>            ОВДП (16 - річні); 8,575%; 15,85р.</c:v>
                </c:pt>
                <c:pt idx="9">
                  <c:v>            ОВДП (17 - річні); 8,365%; 16,85р.</c:v>
                </c:pt>
                <c:pt idx="10">
                  <c:v>            ОВДП (18 - місячні); 8,649%; 1,14р.</c:v>
                </c:pt>
                <c:pt idx="11">
                  <c:v>            ОВДП (18 - річні); 8,988%; 13,73р.</c:v>
                </c:pt>
                <c:pt idx="12">
                  <c:v>            ОВДП (19 - річні); 15,9%; 18,85р.</c:v>
                </c:pt>
                <c:pt idx="13">
                  <c:v>            ОВДП (2 - річні); 8,483%; 1,47р.</c:v>
                </c:pt>
                <c:pt idx="14">
                  <c:v>            ОВДП (20 - річні); 15,9%; 19,85р.</c:v>
                </c:pt>
                <c:pt idx="15">
                  <c:v>            ОВДП (21 - річні); 15,9%; 20,85р.</c:v>
                </c:pt>
                <c:pt idx="16">
                  <c:v>            ОВДП (22 - річні); 15,9%; 21,85р.</c:v>
                </c:pt>
                <c:pt idx="17">
                  <c:v>            ОВДП (23 - річні); 15,9%; 22,85р.</c:v>
                </c:pt>
                <c:pt idx="18">
                  <c:v>            ОВДП (24 - річні); 15,9%; 23,85р.</c:v>
                </c:pt>
                <c:pt idx="19">
                  <c:v>            ОВДП (25 - річні); 15,9%; 24,85р.</c:v>
                </c:pt>
                <c:pt idx="20">
                  <c:v>            ОВДП (26 - річні); 15,9%; 25,85р.</c:v>
                </c:pt>
                <c:pt idx="21">
                  <c:v>            ОВДП (27 - річні); 15,9%; 26,85р.</c:v>
                </c:pt>
                <c:pt idx="22">
                  <c:v>            ОВДП (28 - річні); 15,9%; 27,85р.</c:v>
                </c:pt>
                <c:pt idx="23">
                  <c:v>            ОВДП (29 - річні); 15,9%; 28,85р.</c:v>
                </c:pt>
                <c:pt idx="24">
                  <c:v>            ОВДП (3 - місячні); 0%; 0р.</c:v>
                </c:pt>
                <c:pt idx="25">
                  <c:v>            ОВДП (3 - річні); 14,184%; 1,93р.</c:v>
                </c:pt>
                <c:pt idx="26">
                  <c:v>            ОВДП (30 - річні); 15,9%; 29,85р.</c:v>
                </c:pt>
                <c:pt idx="27">
                  <c:v>            ОВДП (4 - річні); 10,386%; 3р.</c:v>
                </c:pt>
                <c:pt idx="28">
                  <c:v>            ОВДП (5 - річні); 13,85%; 3,24р.</c:v>
                </c:pt>
                <c:pt idx="29">
                  <c:v>            ОВДП (6 - місячні); 4,163%; 0,39р.</c:v>
                </c:pt>
                <c:pt idx="30">
                  <c:v>            ОВДП (6 - річні); 15,84%; 5,14р.</c:v>
                </c:pt>
                <c:pt idx="31">
                  <c:v>            ОВДП (7 - річні); 9,399%; 5,26р.</c:v>
                </c:pt>
                <c:pt idx="32">
                  <c:v>            ОВДП (8 - річні); 13,356%; 7,38р.</c:v>
                </c:pt>
                <c:pt idx="33">
                  <c:v>            ОВДП (9 - місячні); 0%; 0р.</c:v>
                </c:pt>
                <c:pt idx="34">
                  <c:v>            ОВДП (9 - річні); 12,133%; 6,99р.</c:v>
                </c:pt>
                <c:pt idx="35">
                  <c:v>            Казначейські зобов'язання; 0%; 0р.</c:v>
                </c:pt>
              </c:strCache>
            </c:strRef>
          </c:cat>
          <c:val>
            <c:numRef>
              <c:f>DEBT_TERM!$J$13:$J$48</c:f>
              <c:numCache>
                <c:formatCode>#,##0.00</c:formatCode>
                <c:ptCount val="36"/>
                <c:pt idx="0">
                  <c:v>0</c:v>
                </c:pt>
                <c:pt idx="1">
                  <c:v>81333450</c:v>
                </c:pt>
                <c:pt idx="2">
                  <c:v>17533000</c:v>
                </c:pt>
                <c:pt idx="3">
                  <c:v>100386300.84999999</c:v>
                </c:pt>
                <c:pt idx="4">
                  <c:v>36500000</c:v>
                </c:pt>
                <c:pt idx="5">
                  <c:v>28700001</c:v>
                </c:pt>
                <c:pt idx="6">
                  <c:v>46900000</c:v>
                </c:pt>
                <c:pt idx="7">
                  <c:v>137101957</c:v>
                </c:pt>
                <c:pt idx="8">
                  <c:v>12097744</c:v>
                </c:pt>
                <c:pt idx="9">
                  <c:v>12097744</c:v>
                </c:pt>
                <c:pt idx="10">
                  <c:v>84525126.519999996</c:v>
                </c:pt>
                <c:pt idx="11">
                  <c:v>16038086</c:v>
                </c:pt>
                <c:pt idx="12">
                  <c:v>12097744</c:v>
                </c:pt>
                <c:pt idx="13">
                  <c:v>37320084.090000004</c:v>
                </c:pt>
                <c:pt idx="14">
                  <c:v>12097744</c:v>
                </c:pt>
                <c:pt idx="15">
                  <c:v>12097744</c:v>
                </c:pt>
                <c:pt idx="16">
                  <c:v>12097744</c:v>
                </c:pt>
                <c:pt idx="17">
                  <c:v>12097744</c:v>
                </c:pt>
                <c:pt idx="18">
                  <c:v>12097744</c:v>
                </c:pt>
                <c:pt idx="19">
                  <c:v>12097744</c:v>
                </c:pt>
                <c:pt idx="20">
                  <c:v>12097744</c:v>
                </c:pt>
                <c:pt idx="21">
                  <c:v>12097744</c:v>
                </c:pt>
                <c:pt idx="22">
                  <c:v>12097744</c:v>
                </c:pt>
                <c:pt idx="23">
                  <c:v>12097744</c:v>
                </c:pt>
                <c:pt idx="24">
                  <c:v>0</c:v>
                </c:pt>
                <c:pt idx="25">
                  <c:v>63126091</c:v>
                </c:pt>
                <c:pt idx="26">
                  <c:v>12097751</c:v>
                </c:pt>
                <c:pt idx="27">
                  <c:v>42151357</c:v>
                </c:pt>
                <c:pt idx="28">
                  <c:v>52467790</c:v>
                </c:pt>
                <c:pt idx="29">
                  <c:v>37261745</c:v>
                </c:pt>
                <c:pt idx="30">
                  <c:v>41080407</c:v>
                </c:pt>
                <c:pt idx="31">
                  <c:v>21481691</c:v>
                </c:pt>
                <c:pt idx="32">
                  <c:v>17500000</c:v>
                </c:pt>
                <c:pt idx="33">
                  <c:v>0</c:v>
                </c:pt>
                <c:pt idx="34">
                  <c:v>18000000</c:v>
                </c:pt>
                <c:pt idx="3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4A3-4A76-8299-ACBD216422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3081695966907963"/>
          <c:y val="2.033898305084745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81178903826267"/>
          <c:y val="0.3135593220338983"/>
          <c:w val="0.70837642192347461"/>
          <c:h val="0.4610169491525423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E1AD-4CA7-A730-7714B1E06E32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E1AD-4CA7-A730-7714B1E06E32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MK_ALL!$A$19:$A$20</c:f>
              <c:strCache>
                <c:ptCount val="2"/>
                <c:pt idx="0">
                  <c:v>Державний борг</c:v>
                </c:pt>
                <c:pt idx="1">
                  <c:v>Гарантований державою борг</c:v>
                </c:pt>
              </c:strCache>
            </c:strRef>
          </c:cat>
          <c:val>
            <c:numRef>
              <c:f>MK_ALL!$E$19:$E$20</c:f>
              <c:numCache>
                <c:formatCode>0.00%</c:formatCode>
                <c:ptCount val="2"/>
                <c:pt idx="0">
                  <c:v>0.89129899999999995</c:v>
                </c:pt>
                <c:pt idx="1">
                  <c:v>0.10870100000000001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1AD-4CA7-A730-7714B1E06E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30888431086755314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14566115702479338"/>
          <c:y val="0.31302876480541453"/>
          <c:w val="0.70867768595041325"/>
          <c:h val="0.46192893401015228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3AC6-452D-B537-95FA03054F9E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3AC6-452D-B537-95FA03054F9E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MT_ALL!$A$19:$A$20</c:f>
              <c:strCache>
                <c:ptCount val="2"/>
                <c:pt idx="0">
                  <c:v>Внутрішній борг</c:v>
                </c:pt>
                <c:pt idx="1">
                  <c:v>Зовнішній борг</c:v>
                </c:pt>
              </c:strCache>
            </c:strRef>
          </c:cat>
          <c:val>
            <c:numRef>
              <c:f>MT_ALL!$E$19:$E$20</c:f>
              <c:numCache>
                <c:formatCode>0.00%</c:formatCode>
                <c:ptCount val="2"/>
                <c:pt idx="0">
                  <c:v>0.38848300000000002</c:v>
                </c:pt>
                <c:pt idx="1">
                  <c:v>0.61151699999999998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C6-452D-B537-95FA03054F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MT_ALL!$A$4</c:f>
          <c:strCache>
            <c:ptCount val="1"/>
            <c:pt idx="0">
              <c:v>Державний та гарантований державою борг України за поточний рік (млрд. грн)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sideWall>
    <c:backWall>
      <c:thickness val="0"/>
      <c:spPr>
        <a:solidFill>
          <a:srgbClr val="FFFFFF"/>
        </a:solidFill>
        <a:ln w="12700">
          <a:solidFill>
            <a:srgbClr val="808080"/>
          </a:solidFill>
        </a:ln>
      </c:spPr>
    </c:backWall>
    <c:plotArea>
      <c:layout>
        <c:manualLayout>
          <c:layoutTarget val="inner"/>
          <c:xMode val="edge"/>
          <c:yMode val="edge"/>
          <c:x val="6.6115702479338845E-2"/>
          <c:y val="0.10490693739424704"/>
          <c:w val="0.93078512396694213"/>
          <c:h val="0.79187817258883253"/>
        </c:manualLayout>
      </c:layout>
      <c:bar3DChart>
        <c:barDir val="col"/>
        <c:grouping val="stacked"/>
        <c:varyColors val="0"/>
        <c:ser>
          <c:idx val="0"/>
          <c:order val="0"/>
          <c:tx>
            <c:strRef>
              <c:f>MT_ALL!$A$7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MT_ALL!$B$7:$E$7</c:f>
              <c:numCache>
                <c:formatCode>#,##0.00</c:formatCode>
                <c:ptCount val="4"/>
                <c:pt idx="0">
                  <c:v>1111.5978612510701</c:v>
                </c:pt>
                <c:pt idx="1">
                  <c:v>1110.5331588505401</c:v>
                </c:pt>
                <c:pt idx="2">
                  <c:v>1067.25501935737</c:v>
                </c:pt>
                <c:pt idx="3">
                  <c:v>1100.1955453954099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3E-4146-8833-9C0D68ECFC26}"/>
            </c:ext>
          </c:extLst>
        </c:ser>
        <c:ser>
          <c:idx val="1"/>
          <c:order val="1"/>
          <c:tx>
            <c:strRef>
              <c:f>MT_ALL!$A$8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MT_ALL!$B$5:$E$5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MT_ALL!$B$8:$E$8</c:f>
              <c:numCache>
                <c:formatCode>#,##0.00</c:formatCode>
                <c:ptCount val="4"/>
                <c:pt idx="0">
                  <c:v>1560.4606990959401</c:v>
                </c:pt>
                <c:pt idx="1">
                  <c:v>1634.90900840887</c:v>
                </c:pt>
                <c:pt idx="2">
                  <c:v>1662.72910817757</c:v>
                </c:pt>
                <c:pt idx="3">
                  <c:v>1731.8324916981101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3E-4146-8833-9C0D68ECFC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887151"/>
        <c:axId val="1"/>
        <c:axId val="0"/>
      </c:bar3DChart>
      <c:catAx>
        <c:axId val="1400887151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/>
            </a:pPr>
            <a:endParaRPr lang="ru-ES"/>
          </a:p>
        </c:txPr>
        <c:crossAx val="1400887151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78202479361263133"/>
          <c:y val="8.7986514361761123E-2"/>
          <c:w val="0.11983478159149896"/>
          <c:h val="7.2758034823111897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MT_ALL!$A$10</c:f>
          <c:strCache>
            <c:ptCount val="1"/>
            <c:pt idx="0">
              <c:v>Державний та гарантований державою борг України за поточний рік (млрд. дол. США)</c:v>
            </c:pt>
          </c:strCache>
        </c:strRef>
      </c:tx>
      <c:layout>
        <c:manualLayout>
          <c:xMode val="edge"/>
          <c:yMode val="edge"/>
          <c:x val="0.21280996085047721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/>
          </a:pPr>
          <a:endParaRPr lang="ru-ES"/>
        </a:p>
      </c:txPr>
    </c:title>
    <c:autoTitleDeleted val="0"/>
    <c:view3D>
      <c:rotX val="15"/>
      <c:hPercent val="55"/>
      <c:rotY val="2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</a:ln>
      </c:spPr>
    </c:backWall>
    <c:plotArea>
      <c:layout>
        <c:manualLayout>
          <c:layoutTarget val="inner"/>
          <c:xMode val="edge"/>
          <c:yMode val="edge"/>
          <c:x val="7.3347107438016534E-2"/>
          <c:y val="0.10490693739424704"/>
          <c:w val="0.92665289256198347"/>
          <c:h val="0.78680203045685282"/>
        </c:manualLayout>
      </c:layout>
      <c:bar3DChart>
        <c:barDir val="col"/>
        <c:grouping val="stacked"/>
        <c:varyColors val="0"/>
        <c:ser>
          <c:idx val="1"/>
          <c:order val="0"/>
          <c:tx>
            <c:strRef>
              <c:f>MT_ALL!$A$13</c:f>
              <c:strCache>
                <c:ptCount val="1"/>
                <c:pt idx="0">
                  <c:v>Внутрішній борг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MT_ALL!$B$13:$E$13</c:f>
              <c:numCache>
                <c:formatCode>#,##0.00</c:formatCode>
                <c:ptCount val="4"/>
                <c:pt idx="0">
                  <c:v>40.750410996870002</c:v>
                </c:pt>
                <c:pt idx="1">
                  <c:v>38.581747395180003</c:v>
                </c:pt>
                <c:pt idx="2">
                  <c:v>36.481239701770001</c:v>
                </c:pt>
                <c:pt idx="3">
                  <c:v>37.60722290588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9C-43A7-9E0D-A7C442C06EFB}"/>
            </c:ext>
          </c:extLst>
        </c:ser>
        <c:ser>
          <c:idx val="2"/>
          <c:order val="1"/>
          <c:tx>
            <c:strRef>
              <c:f>MT_ALL!$A$14</c:f>
              <c:strCache>
                <c:ptCount val="1"/>
                <c:pt idx="0">
                  <c:v>Зовнішній борг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</a:ln>
          </c:spPr>
          <c:invertIfNegative val="0"/>
          <c:cat>
            <c:numRef>
              <c:f>MT_ALL!$B$11:$E$11</c:f>
              <c:numCache>
                <c:formatCode>\d\d\.\m\m\.\y\y\y\y;@</c:formatCode>
                <c:ptCount val="4"/>
                <c:pt idx="0">
                  <c:v>44561</c:v>
                </c:pt>
                <c:pt idx="1">
                  <c:v>44592</c:v>
                </c:pt>
                <c:pt idx="2">
                  <c:v>44620</c:v>
                </c:pt>
                <c:pt idx="3">
                  <c:v>44651</c:v>
                </c:pt>
              </c:numCache>
            </c:numRef>
          </c:cat>
          <c:val>
            <c:numRef>
              <c:f>MT_ALL!$B$14:$E$14</c:f>
              <c:numCache>
                <c:formatCode>#,##0.00</c:formatCode>
                <c:ptCount val="4"/>
                <c:pt idx="0">
                  <c:v>57.205413080649997</c:v>
                </c:pt>
                <c:pt idx="1">
                  <c:v>56.799426360200002</c:v>
                </c:pt>
                <c:pt idx="2">
                  <c:v>56.835918365049999</c:v>
                </c:pt>
                <c:pt idx="3">
                  <c:v>59.198031498950002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9C-43A7-9E0D-A7C442C06E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400887983"/>
        <c:axId val="1"/>
        <c:axId val="0"/>
      </c:bar3DChart>
      <c:catAx>
        <c:axId val="1400887983"/>
        <c:scaling>
          <c:orientation val="minMax"/>
        </c:scaling>
        <c:delete val="0"/>
        <c:axPos val="b"/>
        <c:numFmt formatCode="dd\.mm\.yyyy;@" sourceLinked="0"/>
        <c:majorTickMark val="out"/>
        <c:minorTickMark val="none"/>
        <c:tickLblPos val="low"/>
        <c:spPr>
          <a:ln w="3175">
            <a:solidFill>
              <a:srgbClr val="000000"/>
            </a:solidFill>
          </a:ln>
        </c:spPr>
        <c:txPr>
          <a:bodyPr rot="-2700000" vert="horz"/>
          <a:lstStyle/>
          <a:p>
            <a:pPr>
              <a:defRPr sz="1025"/>
            </a:pPr>
            <a:endParaRPr lang="ru-ES"/>
          </a:p>
        </c:txPr>
        <c:crossAx val="1"/>
        <c:crosses val="autoZero"/>
        <c:auto val="0"/>
        <c:lblAlgn val="ctr"/>
        <c:lblOffset val="100"/>
        <c:tickLblSkip val="1"/>
        <c:noMultiLvlLbl val="1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</a:ln>
        </c:spPr>
        <c:txPr>
          <a:bodyPr rot="0" vert="horz"/>
          <a:lstStyle/>
          <a:p>
            <a:pPr>
              <a:defRPr sz="1025"/>
            </a:pPr>
            <a:endParaRPr lang="ru-ES"/>
          </a:p>
        </c:txPr>
        <c:crossAx val="1400887983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80785123832421202"/>
          <c:y val="2.707277364977265E-2"/>
          <c:w val="0.11983478159149896"/>
          <c:h val="7.275803482311191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</a:ln>
      </c:spPr>
      <c:txPr>
        <a:bodyPr/>
        <a:lstStyle/>
        <a:p>
          <a:pPr>
            <a:defRPr sz="920"/>
          </a:pPr>
          <a:endParaRPr lang="ru-ES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SRATE_M!$A$2</c:f>
          <c:strCache>
            <c:ptCount val="1"/>
            <c:pt idx="0">
              <c:v>Державний та гарантований державою борг України
за станом на 31.03.2022 
(за видами відсоткових ставок)</c:v>
            </c:pt>
          </c:strCache>
        </c:strRef>
      </c:tx>
      <c:layout>
        <c:manualLayout>
          <c:xMode val="edge"/>
          <c:yMode val="edge"/>
          <c:x val="0.2117769117430989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723140495867769"/>
          <c:y val="0.38747884940778343"/>
          <c:w val="0.47933884297520662"/>
          <c:h val="0.31302876480541453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27E-46ED-9599-DCFB8F54E67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C27E-46ED-9599-DCFB8F54E674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SRATE!$A$8:$A$9</c:f>
              <c:strCache>
                <c:ptCount val="2"/>
                <c:pt idx="0">
                  <c:v>Борг, по якому сплата відсотків здійснюється за плаваючими процентними ставками</c:v>
                </c:pt>
                <c:pt idx="1">
                  <c:v>Борг, по якому сплата відсотків здійснюється за фіксованими процентними ставками</c:v>
                </c:pt>
              </c:strCache>
            </c:strRef>
          </c:cat>
          <c:val>
            <c:numRef>
              <c:f>SRATE!$B$8:$B$9</c:f>
              <c:numCache>
                <c:formatCode>#,##0.00</c:formatCode>
                <c:ptCount val="2"/>
                <c:pt idx="0">
                  <c:v>31.245220568440001</c:v>
                </c:pt>
                <c:pt idx="1">
                  <c:v>65.560033836390005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7E-46ED-9599-DCFB8F54E6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RATE!$A$2</c:f>
          <c:strCache>
            <c:ptCount val="1"/>
            <c:pt idx="0">
              <c:v>State debt and State guaranteed debt of Ukraine as of 31.03.2022</c:v>
            </c:pt>
          </c:strCache>
        </c:strRef>
      </c:tx>
      <c:layout>
        <c:manualLayout>
          <c:xMode val="edge"/>
          <c:yMode val="edge"/>
          <c:x val="0.14049587225262652"/>
          <c:y val="2.030458023732948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6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41624365482233505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47BB-47DB-A154-B8B286992A6C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3-47BB-47DB-A154-B8B286992A6C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5-47BB-47DB-A154-B8B286992A6C}"/>
              </c:ext>
            </c:extLst>
          </c:dPt>
          <c:dLbls>
            <c:numFmt formatCode="0.0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RATE!$A$8:$A$14</c:f>
              <c:strCache>
                <c:ptCount val="7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NBU rate</c:v>
                </c:pt>
                <c:pt idx="4">
                  <c:v>IMF rate</c:v>
                </c:pt>
                <c:pt idx="5">
                  <c:v>Ukrainian Index of Retail Deposit Rates</c:v>
                </c:pt>
                <c:pt idx="6">
                  <c:v>Fixed</c:v>
                </c:pt>
              </c:strCache>
            </c:strRef>
          </c:cat>
          <c:val>
            <c:numRef>
              <c:f>RATE!$B$8:$B$14</c:f>
              <c:numCache>
                <c:formatCode>#,##0.00</c:formatCode>
                <c:ptCount val="7"/>
                <c:pt idx="0">
                  <c:v>0.10931030480999999</c:v>
                </c:pt>
                <c:pt idx="1">
                  <c:v>10.00579334601</c:v>
                </c:pt>
                <c:pt idx="2">
                  <c:v>4.962345966</c:v>
                </c:pt>
                <c:pt idx="3">
                  <c:v>0.65609884093000004</c:v>
                </c:pt>
                <c:pt idx="4">
                  <c:v>15.138181014760001</c:v>
                </c:pt>
                <c:pt idx="5">
                  <c:v>0.37349109593000002</c:v>
                </c:pt>
                <c:pt idx="6">
                  <c:v>65.560033836390005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7BB-47DB-A154-B8B286992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c:style val="2"/>
  <c:chart>
    <c:title>
      <c:tx>
        <c:strRef>
          <c:f>RATE!$B$20</c:f>
          <c:strCache>
            <c:ptCount val="1"/>
            <c:pt idx="0">
              <c:v>Державний борг України за станом на 31.03.2022</c:v>
            </c:pt>
          </c:strCache>
        </c:strRef>
      </c:tx>
      <c:layout>
        <c:manualLayout>
          <c:xMode val="edge"/>
          <c:yMode val="edge"/>
          <c:x val="0.29752064859524407"/>
          <c:y val="2.03045685279187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200" b="1"/>
          </a:pPr>
          <a:endParaRPr lang="ru-ES"/>
        </a:p>
      </c:tx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5826446280991733"/>
          <c:y val="0.38747884940778343"/>
          <c:w val="0.48347107438016529"/>
          <c:h val="0.31472081218274112"/>
        </c:manualLayout>
      </c:layout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1-CC93-467A-A837-B3716FC3D7D9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RATE!$A$24:$A$28</c:f>
              <c:strCache>
                <c:ptCount val="5"/>
                <c:pt idx="0">
                  <c:v>EURIBOR</c:v>
                </c:pt>
                <c:pt idx="1">
                  <c:v>LIBOR</c:v>
                </c:pt>
                <c:pt idx="2">
                  <c:v>Consumer Price Index (СРІ)</c:v>
                </c:pt>
                <c:pt idx="3">
                  <c:v>IMF rate</c:v>
                </c:pt>
                <c:pt idx="4">
                  <c:v>Fixed</c:v>
                </c:pt>
              </c:strCache>
            </c:strRef>
          </c:cat>
          <c:val>
            <c:numRef>
              <c:f>RATE!$B$24:$B$28</c:f>
              <c:numCache>
                <c:formatCode>#\ ##0.00;\-#\ ##0.00;</c:formatCode>
                <c:ptCount val="5"/>
                <c:pt idx="0" formatCode="#,##0.00">
                  <c:v>0.10931030480999999</c:v>
                </c:pt>
                <c:pt idx="1">
                  <c:v>8.3059941346600006</c:v>
                </c:pt>
                <c:pt idx="2" formatCode="#,##0.00">
                  <c:v>4.962345966</c:v>
                </c:pt>
                <c:pt idx="3" formatCode="#,##0.00">
                  <c:v>10.06267656741</c:v>
                </c:pt>
                <c:pt idx="4" formatCode="#,##0.00">
                  <c:v>62.842085512600001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C93-467A-A837-B3716FC3D7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>
          <a:solidFill>
            <a:srgbClr val="000000"/>
          </a:solidFill>
          <a:latin typeface="Arial Cyr"/>
        </a:defRPr>
      </a:pPr>
      <a:endParaRPr lang="ru-ES"/>
    </a:p>
  </c:txPr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chart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chart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9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chart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1.xml"/></Relationships>
</file>

<file path=xl/chart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2.xml"/></Relationships>
</file>

<file path=xl/chartsheets/_rels/sheet2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chart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chart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workbookViewId="0" zoomToFit="1"/>
  </sheetViews>
  <pageMargins left="0.75" right="0.75" top="1" bottom="1" header="0.5" footer="0.5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5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600-000000000000}">
  <sheetPr>
    <tabColor indexed="47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1F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0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100-000000000000}">
  <sheetPr>
    <tabColor indexed="46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4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5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600-000000000000}">
  <sheetPr>
    <tabColor indexed="22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1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8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1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9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workbookViewId="0" zoomToFit="1"/>
  </sheetViews>
  <pageMargins left="0.75" right="0.75" top="1" bottom="1" header="0.5" footer="0.5"/>
  <drawing r:id="rId1"/>
</chartsheet>
</file>

<file path=xl/chartsheets/sheet2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B00-000000000000}">
  <sheetPr>
    <tabColor indexed="13"/>
  </sheetPr>
  <sheetViews>
    <sheetView workbookViewId="0" zoomToFit="1"/>
  </sheetViews>
  <pageMargins left="0.38" right="0.32" top="0.61" bottom="0.56000000000000005" header="0.5" footer="0.38"/>
  <pageSetup paperSize="9" orientation="landscape"/>
  <drawing r:id="rId1"/>
</chartsheet>
</file>

<file path=xl/chartsheets/sheet2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2C00-000000000000}">
  <sheetPr>
    <tabColor indexed="13"/>
  </sheetPr>
  <sheetViews>
    <sheetView workbookViewId="0" zoomToFit="1"/>
  </sheetViews>
  <pageMargins left="0.31" right="0.3" top="0.56999999999999995" bottom="0.56000000000000005" header="0.44" footer="0.37"/>
  <pageSetup paperSize="9" orientation="landscape"/>
  <drawing r:id="rId1"/>
</chartsheet>
</file>

<file path=xl/chartsheets/sheet2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100-000000000000}">
  <sheetPr>
    <tabColor indexed="53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300-000000000000}">
  <sheetPr/>
  <sheetViews>
    <sheetView zoomScale="120" workbookViewId="0" zoomToFit="1"/>
  </sheetViews>
  <pageMargins left="0.75" right="0.75" top="1" bottom="1" header="0.5" footer="0.5"/>
  <pageSetup paperSize="9" orientation="landscape"/>
  <drawing r:id="rId1"/>
</chartsheet>
</file>

<file path=xl/chartsheets/sheet2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5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2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3600-000000000000}">
  <sheetPr>
    <tabColor indexed="48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 zoomToFit="1"/>
  </sheetViews>
  <pageMargins left="0.75" right="0.75" top="1" bottom="1" header="0.5" footer="0.5"/>
  <pageSetup paperSize="9" orientation="landscape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workbookViewId="0" zoomToFit="1"/>
  </sheetViews>
  <pageMargins left="0.75" right="0.75" top="1" bottom="1" header="0.5" footer="0.5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>
    <tabColor indexed="11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D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E00-000000000000}">
  <sheetPr>
    <tabColor indexed="40"/>
  </sheetPr>
  <sheetViews>
    <sheetView zoomScale="120" workbookViewId="0" zoomToFit="1"/>
  </sheetViews>
  <pageMargins left="0.75" right="0.75" top="1" bottom="1" header="0.5" footer="0.5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F00-000000000000}">
  <sheetPr>
    <tabColor indexed="40"/>
  </sheetPr>
  <sheetViews>
    <sheetView workbookViewId="0" zoomToFit="1"/>
  </sheetViews>
  <pageMargins left="0.75" right="0.75" top="1" bottom="1" header="0.5" footer="0.5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0.xml><?xml version="1.0" encoding="utf-8"?>
<xdr:wsDr xmlns:xdr="http://schemas.openxmlformats.org/drawingml/2006/spreadsheetDrawing" xmlns:a="http://schemas.openxmlformats.org/drawingml/2006/main">
  <xdr:absoluteAnchor>
    <xdr:pos x="0" y="0"/>
    <xdr:ext cx="9953625" cy="6381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1.xml><?xml version="1.0" encoding="utf-8"?>
<xdr:wsDr xmlns:xdr="http://schemas.openxmlformats.org/drawingml/2006/spreadsheetDrawing" xmlns:a="http://schemas.openxmlformats.org/drawingml/2006/main">
  <xdr:absoluteAnchor>
    <xdr:pos x="0" y="0"/>
    <xdr:ext cx="10029825" cy="64198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3.xml><?xml version="1.0" encoding="utf-8"?>
<xdr:wsDr xmlns:xdr="http://schemas.openxmlformats.org/drawingml/2006/spreadsheetDrawing" xmlns:a="http://schemas.openxmlformats.org/drawingml/2006/main">
  <xdr:absoluteAnchor>
    <xdr:pos x="0" y="0"/>
    <xdr:ext cx="9215438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5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10675" cy="5619750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2750" cy="60801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4438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6025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Лист3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19" customWidth="1"/>
    <col min="2" max="5" width="16.33203125" style="157" customWidth="1"/>
    <col min="6" max="16384" width="9.1640625" style="19"/>
  </cols>
  <sheetData>
    <row r="1" spans="1:10" s="128" customFormat="1" ht="14">
      <c r="B1" s="247"/>
      <c r="C1" s="247"/>
      <c r="D1" s="247"/>
      <c r="E1" s="247"/>
    </row>
    <row r="2" spans="1:10" s="82" customFormat="1" ht="19">
      <c r="A2" s="5" t="s">
        <v>101</v>
      </c>
      <c r="B2" s="5"/>
      <c r="C2" s="5"/>
      <c r="D2" s="5"/>
      <c r="E2" s="5"/>
      <c r="F2" s="127"/>
      <c r="G2" s="127"/>
      <c r="H2" s="127"/>
      <c r="I2" s="127"/>
      <c r="J2" s="127"/>
    </row>
    <row r="3" spans="1:10" s="128" customFormat="1" ht="14">
      <c r="B3" s="241"/>
      <c r="C3" s="241"/>
      <c r="D3" s="241"/>
      <c r="E3" s="241"/>
      <c r="F3" s="113"/>
      <c r="G3" s="113"/>
      <c r="H3" s="113"/>
    </row>
    <row r="4" spans="1:10" s="39" customFormat="1" ht="14">
      <c r="B4" s="172"/>
      <c r="C4" s="172"/>
      <c r="D4" s="172"/>
      <c r="E4" s="172" t="str">
        <f>VALUAH</f>
        <v>млрд. грн</v>
      </c>
    </row>
    <row r="5" spans="1:10" s="232" customFormat="1" ht="14">
      <c r="A5" s="190"/>
      <c r="B5" s="143">
        <v>44561</v>
      </c>
      <c r="C5" s="143">
        <v>44592</v>
      </c>
      <c r="D5" s="143">
        <v>44620</v>
      </c>
      <c r="E5" s="143">
        <v>44651</v>
      </c>
    </row>
    <row r="6" spans="1:10" s="54" customFormat="1" ht="34">
      <c r="A6" s="246" t="s">
        <v>143</v>
      </c>
      <c r="B6" s="71">
        <f t="shared" ref="B6:E6" si="0">B$62+B$7</f>
        <v>2672.0585603470099</v>
      </c>
      <c r="C6" s="71">
        <f t="shared" si="0"/>
        <v>2745.4421672594099</v>
      </c>
      <c r="D6" s="71">
        <f t="shared" si="0"/>
        <v>2729.9841275349409</v>
      </c>
      <c r="E6" s="71">
        <f t="shared" si="0"/>
        <v>2832.0280370935202</v>
      </c>
    </row>
    <row r="7" spans="1:10" s="142" customFormat="1" ht="16">
      <c r="A7" s="102" t="s">
        <v>45</v>
      </c>
      <c r="B7" s="226">
        <f t="shared" ref="B7:E7" si="1">B$8+B$45</f>
        <v>1111.5978612510703</v>
      </c>
      <c r="C7" s="226">
        <f t="shared" si="1"/>
        <v>1110.5331588505401</v>
      </c>
      <c r="D7" s="226">
        <f t="shared" si="1"/>
        <v>1067.2550193573704</v>
      </c>
      <c r="E7" s="226">
        <f t="shared" si="1"/>
        <v>1100.1955453954104</v>
      </c>
    </row>
    <row r="8" spans="1:10" s="104" customFormat="1" ht="16" outlineLevel="1">
      <c r="A8" s="63" t="s">
        <v>62</v>
      </c>
      <c r="B8" s="195">
        <f t="shared" ref="B8:E8" si="2">B$9+B$43</f>
        <v>1062.5590347498203</v>
      </c>
      <c r="C8" s="195">
        <f t="shared" si="2"/>
        <v>1060.9851498074202</v>
      </c>
      <c r="D8" s="195">
        <f t="shared" si="2"/>
        <v>1017.6688738765204</v>
      </c>
      <c r="E8" s="195">
        <f t="shared" si="2"/>
        <v>1050.6594924784004</v>
      </c>
    </row>
    <row r="9" spans="1:10" s="205" customFormat="1" ht="14" outlineLevel="2">
      <c r="A9" s="174" t="s">
        <v>184</v>
      </c>
      <c r="B9" s="50">
        <f t="shared" ref="B9:E9" si="3">SUM(B$10:B$42)</f>
        <v>1060.7074994346003</v>
      </c>
      <c r="C9" s="50">
        <f t="shared" si="3"/>
        <v>1059.1336144922002</v>
      </c>
      <c r="D9" s="50">
        <f t="shared" si="3"/>
        <v>1015.8173385613004</v>
      </c>
      <c r="E9" s="50">
        <f t="shared" si="3"/>
        <v>1048.8410202938003</v>
      </c>
    </row>
    <row r="10" spans="1:10" s="15" customFormat="1" ht="14" outlineLevel="3">
      <c r="A10" s="10" t="s">
        <v>135</v>
      </c>
      <c r="B10" s="191">
        <v>81.333449999999999</v>
      </c>
      <c r="C10" s="191">
        <v>81.333449999999999</v>
      </c>
      <c r="D10" s="191">
        <v>81.333449999999999</v>
      </c>
      <c r="E10" s="191">
        <v>81.333449999999999</v>
      </c>
    </row>
    <row r="11" spans="1:10" ht="14" outlineLevel="3">
      <c r="A11" s="30" t="s">
        <v>193</v>
      </c>
      <c r="B11" s="149">
        <v>17.533000000000001</v>
      </c>
      <c r="C11" s="149">
        <v>17.533000000000001</v>
      </c>
      <c r="D11" s="149">
        <v>17.533000000000001</v>
      </c>
      <c r="E11" s="149">
        <v>17.533000000000001</v>
      </c>
      <c r="F11" s="8"/>
      <c r="G11" s="8"/>
      <c r="H11" s="8"/>
    </row>
    <row r="12" spans="1:10" ht="14" outlineLevel="3">
      <c r="A12" s="30" t="s">
        <v>28</v>
      </c>
      <c r="B12" s="149">
        <v>95.914618630199996</v>
      </c>
      <c r="C12" s="149">
        <v>95.0173180516</v>
      </c>
      <c r="D12" s="149">
        <v>73.612848150000005</v>
      </c>
      <c r="E12" s="149">
        <v>100.45181168000001</v>
      </c>
      <c r="F12" s="8"/>
      <c r="G12" s="8"/>
      <c r="H12" s="8"/>
    </row>
    <row r="13" spans="1:10" ht="14" outlineLevel="3">
      <c r="A13" s="30" t="s">
        <v>31</v>
      </c>
      <c r="B13" s="149">
        <v>36.5</v>
      </c>
      <c r="C13" s="149">
        <v>36.5</v>
      </c>
      <c r="D13" s="149">
        <v>36.5</v>
      </c>
      <c r="E13" s="149">
        <v>36.5</v>
      </c>
      <c r="F13" s="8"/>
      <c r="G13" s="8"/>
      <c r="H13" s="8"/>
    </row>
    <row r="14" spans="1:10" ht="14" outlineLevel="3">
      <c r="A14" s="30" t="s">
        <v>80</v>
      </c>
      <c r="B14" s="149">
        <v>28.700001</v>
      </c>
      <c r="C14" s="149">
        <v>28.700001</v>
      </c>
      <c r="D14" s="149">
        <v>28.700001</v>
      </c>
      <c r="E14" s="149">
        <v>28.700001</v>
      </c>
      <c r="F14" s="8"/>
      <c r="G14" s="8"/>
      <c r="H14" s="8"/>
    </row>
    <row r="15" spans="1:10" ht="14" outlineLevel="3">
      <c r="A15" s="30" t="s">
        <v>126</v>
      </c>
      <c r="B15" s="149">
        <v>46.9</v>
      </c>
      <c r="C15" s="149">
        <v>46.9</v>
      </c>
      <c r="D15" s="149">
        <v>46.9</v>
      </c>
      <c r="E15" s="149">
        <v>46.9</v>
      </c>
      <c r="F15" s="8"/>
      <c r="G15" s="8"/>
      <c r="H15" s="8"/>
    </row>
    <row r="16" spans="1:10" ht="14" outlineLevel="3">
      <c r="A16" s="30" t="s">
        <v>185</v>
      </c>
      <c r="B16" s="149">
        <v>117.101957</v>
      </c>
      <c r="C16" s="149">
        <v>117.101957</v>
      </c>
      <c r="D16" s="149">
        <v>117.101957</v>
      </c>
      <c r="E16" s="149">
        <v>137.101957</v>
      </c>
      <c r="F16" s="8"/>
      <c r="G16" s="8"/>
      <c r="H16" s="8"/>
    </row>
    <row r="17" spans="1:8" ht="14" outlineLevel="3">
      <c r="A17" s="30" t="s">
        <v>24</v>
      </c>
      <c r="B17" s="149">
        <v>12.097744</v>
      </c>
      <c r="C17" s="149">
        <v>12.097744</v>
      </c>
      <c r="D17" s="149">
        <v>12.097744</v>
      </c>
      <c r="E17" s="149">
        <v>12.097744</v>
      </c>
      <c r="F17" s="8"/>
      <c r="G17" s="8"/>
      <c r="H17" s="8"/>
    </row>
    <row r="18" spans="1:8" ht="14" outlineLevel="3">
      <c r="A18" s="30" t="s">
        <v>72</v>
      </c>
      <c r="B18" s="149">
        <v>12.097744</v>
      </c>
      <c r="C18" s="149">
        <v>12.097744</v>
      </c>
      <c r="D18" s="149">
        <v>12.097744</v>
      </c>
      <c r="E18" s="149">
        <v>12.097744</v>
      </c>
      <c r="F18" s="8"/>
      <c r="G18" s="8"/>
      <c r="H18" s="8"/>
    </row>
    <row r="19" spans="1:8" ht="14" outlineLevel="3">
      <c r="A19" s="30" t="s">
        <v>160</v>
      </c>
      <c r="B19" s="149">
        <v>76.851619688200003</v>
      </c>
      <c r="C19" s="149">
        <v>81.119094728899995</v>
      </c>
      <c r="D19" s="149">
        <v>81.600716249900003</v>
      </c>
      <c r="E19" s="149">
        <v>84.525126521000004</v>
      </c>
      <c r="F19" s="8"/>
      <c r="G19" s="8"/>
      <c r="H19" s="8"/>
    </row>
    <row r="20" spans="1:8" ht="14" outlineLevel="3">
      <c r="A20" s="30" t="s">
        <v>119</v>
      </c>
      <c r="B20" s="149">
        <v>16.038086</v>
      </c>
      <c r="C20" s="149">
        <v>16.038086</v>
      </c>
      <c r="D20" s="149">
        <v>16.038086</v>
      </c>
      <c r="E20" s="149">
        <v>16.038086</v>
      </c>
      <c r="F20" s="8"/>
      <c r="G20" s="8"/>
      <c r="H20" s="8"/>
    </row>
    <row r="21" spans="1:8" ht="14" outlineLevel="3">
      <c r="A21" s="30" t="s">
        <v>181</v>
      </c>
      <c r="B21" s="149">
        <v>12.097744</v>
      </c>
      <c r="C21" s="149">
        <v>12.097744</v>
      </c>
      <c r="D21" s="149">
        <v>12.097744</v>
      </c>
      <c r="E21" s="149">
        <v>12.097744</v>
      </c>
      <c r="F21" s="8"/>
      <c r="G21" s="8"/>
      <c r="H21" s="8"/>
    </row>
    <row r="22" spans="1:8" ht="14" outlineLevel="3">
      <c r="A22" s="30" t="s">
        <v>207</v>
      </c>
      <c r="B22" s="149">
        <v>61.134827581400003</v>
      </c>
      <c r="C22" s="149">
        <v>64.893717180300001</v>
      </c>
      <c r="D22" s="149">
        <v>37.320084092800002</v>
      </c>
      <c r="E22" s="149">
        <v>37.320084092800002</v>
      </c>
      <c r="F22" s="8"/>
      <c r="G22" s="8"/>
      <c r="H22" s="8"/>
    </row>
    <row r="23" spans="1:8" ht="14" outlineLevel="3">
      <c r="A23" s="30" t="s">
        <v>142</v>
      </c>
      <c r="B23" s="149">
        <v>12.097744</v>
      </c>
      <c r="C23" s="149">
        <v>12.097744</v>
      </c>
      <c r="D23" s="149">
        <v>12.097744</v>
      </c>
      <c r="E23" s="149">
        <v>12.097744</v>
      </c>
      <c r="F23" s="8"/>
      <c r="G23" s="8"/>
      <c r="H23" s="8"/>
    </row>
    <row r="24" spans="1:8" ht="14" outlineLevel="3">
      <c r="A24" s="30" t="s">
        <v>198</v>
      </c>
      <c r="B24" s="149">
        <v>12.097744</v>
      </c>
      <c r="C24" s="149">
        <v>12.097744</v>
      </c>
      <c r="D24" s="149">
        <v>12.097744</v>
      </c>
      <c r="E24" s="149">
        <v>12.097744</v>
      </c>
      <c r="F24" s="8"/>
      <c r="G24" s="8"/>
      <c r="H24" s="8"/>
    </row>
    <row r="25" spans="1:8" ht="14" outlineLevel="3">
      <c r="A25" s="30" t="s">
        <v>35</v>
      </c>
      <c r="B25" s="149">
        <v>12.097744</v>
      </c>
      <c r="C25" s="149">
        <v>12.097744</v>
      </c>
      <c r="D25" s="149">
        <v>12.097744</v>
      </c>
      <c r="E25" s="149">
        <v>12.097744</v>
      </c>
      <c r="F25" s="8"/>
      <c r="G25" s="8"/>
      <c r="H25" s="8"/>
    </row>
    <row r="26" spans="1:8" ht="14" outlineLevel="3">
      <c r="A26" s="30" t="s">
        <v>84</v>
      </c>
      <c r="B26" s="149">
        <v>12.097744</v>
      </c>
      <c r="C26" s="149">
        <v>12.097744</v>
      </c>
      <c r="D26" s="149">
        <v>12.097744</v>
      </c>
      <c r="E26" s="149">
        <v>12.097744</v>
      </c>
      <c r="F26" s="8"/>
      <c r="G26" s="8"/>
      <c r="H26" s="8"/>
    </row>
    <row r="27" spans="1:8" ht="14" outlineLevel="3">
      <c r="A27" s="30" t="s">
        <v>73</v>
      </c>
      <c r="B27" s="149">
        <v>12.097744</v>
      </c>
      <c r="C27" s="149">
        <v>12.097744</v>
      </c>
      <c r="D27" s="149">
        <v>12.097744</v>
      </c>
      <c r="E27" s="149">
        <v>12.097744</v>
      </c>
      <c r="F27" s="8"/>
      <c r="G27" s="8"/>
      <c r="H27" s="8"/>
    </row>
    <row r="28" spans="1:8" ht="14" outlineLevel="3">
      <c r="A28" s="30" t="s">
        <v>120</v>
      </c>
      <c r="B28" s="149">
        <v>12.097744</v>
      </c>
      <c r="C28" s="149">
        <v>12.097744</v>
      </c>
      <c r="D28" s="149">
        <v>12.097744</v>
      </c>
      <c r="E28" s="149">
        <v>12.097744</v>
      </c>
      <c r="F28" s="8"/>
      <c r="G28" s="8"/>
      <c r="H28" s="8"/>
    </row>
    <row r="29" spans="1:8" ht="14" outlineLevel="3">
      <c r="A29" s="30" t="s">
        <v>182</v>
      </c>
      <c r="B29" s="149">
        <v>12.097744</v>
      </c>
      <c r="C29" s="149">
        <v>12.097744</v>
      </c>
      <c r="D29" s="149">
        <v>12.097744</v>
      </c>
      <c r="E29" s="149">
        <v>12.097744</v>
      </c>
      <c r="F29" s="8"/>
      <c r="G29" s="8"/>
      <c r="H29" s="8"/>
    </row>
    <row r="30" spans="1:8" ht="14" outlineLevel="3">
      <c r="A30" s="30" t="s">
        <v>17</v>
      </c>
      <c r="B30" s="149">
        <v>12.097744</v>
      </c>
      <c r="C30" s="149">
        <v>12.097744</v>
      </c>
      <c r="D30" s="149">
        <v>12.097744</v>
      </c>
      <c r="E30" s="149">
        <v>12.097744</v>
      </c>
      <c r="F30" s="8"/>
      <c r="G30" s="8"/>
      <c r="H30" s="8"/>
    </row>
    <row r="31" spans="1:8" ht="14" outlineLevel="3">
      <c r="A31" s="30" t="s">
        <v>68</v>
      </c>
      <c r="B31" s="149">
        <v>12.097744</v>
      </c>
      <c r="C31" s="149">
        <v>12.097744</v>
      </c>
      <c r="D31" s="149">
        <v>12.097744</v>
      </c>
      <c r="E31" s="149">
        <v>12.097744</v>
      </c>
      <c r="F31" s="8"/>
      <c r="G31" s="8"/>
      <c r="H31" s="8"/>
    </row>
    <row r="32" spans="1:8" ht="14" outlineLevel="3">
      <c r="A32" s="30" t="s">
        <v>115</v>
      </c>
      <c r="B32" s="149">
        <v>12.097744</v>
      </c>
      <c r="C32" s="149">
        <v>12.097744</v>
      </c>
      <c r="D32" s="149">
        <v>12.097744</v>
      </c>
      <c r="E32" s="149">
        <v>12.097744</v>
      </c>
      <c r="F32" s="8"/>
      <c r="G32" s="8"/>
      <c r="H32" s="8"/>
    </row>
    <row r="33" spans="1:8" ht="14" outlineLevel="3">
      <c r="A33" s="30" t="s">
        <v>51</v>
      </c>
      <c r="B33" s="149">
        <v>1.1224285348</v>
      </c>
      <c r="C33" s="149">
        <v>1.1625995313999999</v>
      </c>
      <c r="D33" s="149">
        <v>1.2040300686000001</v>
      </c>
      <c r="E33" s="149">
        <v>0</v>
      </c>
      <c r="F33" s="8"/>
      <c r="G33" s="8"/>
      <c r="H33" s="8"/>
    </row>
    <row r="34" spans="1:8" ht="14" outlineLevel="3">
      <c r="A34" s="30" t="s">
        <v>42</v>
      </c>
      <c r="B34" s="149">
        <v>91.468603000000002</v>
      </c>
      <c r="C34" s="149">
        <v>80.902839999999998</v>
      </c>
      <c r="D34" s="149">
        <v>80.904199000000006</v>
      </c>
      <c r="E34" s="149">
        <v>63.126091000000002</v>
      </c>
      <c r="F34" s="8"/>
      <c r="G34" s="8"/>
      <c r="H34" s="8"/>
    </row>
    <row r="35" spans="1:8" ht="14" outlineLevel="3">
      <c r="A35" s="30" t="s">
        <v>85</v>
      </c>
      <c r="B35" s="149">
        <v>12.097751000000001</v>
      </c>
      <c r="C35" s="149">
        <v>12.097751000000001</v>
      </c>
      <c r="D35" s="149">
        <v>12.097751000000001</v>
      </c>
      <c r="E35" s="149">
        <v>12.097751000000001</v>
      </c>
      <c r="F35" s="8"/>
      <c r="G35" s="8"/>
      <c r="H35" s="8"/>
    </row>
    <row r="36" spans="1:8" ht="14" outlineLevel="3">
      <c r="A36" s="30" t="s">
        <v>89</v>
      </c>
      <c r="B36" s="149">
        <v>42.151356999999997</v>
      </c>
      <c r="C36" s="149">
        <v>42.151356999999997</v>
      </c>
      <c r="D36" s="149">
        <v>42.151356999999997</v>
      </c>
      <c r="E36" s="149">
        <v>42.151356999999997</v>
      </c>
      <c r="F36" s="8"/>
      <c r="G36" s="8"/>
      <c r="H36" s="8"/>
    </row>
    <row r="37" spans="1:8" ht="14" outlineLevel="3">
      <c r="A37" s="30" t="s">
        <v>146</v>
      </c>
      <c r="B37" s="149">
        <v>51.468836000000003</v>
      </c>
      <c r="C37" s="149">
        <v>52.204369999999997</v>
      </c>
      <c r="D37" s="149">
        <v>52.467790000000001</v>
      </c>
      <c r="E37" s="149">
        <v>52.467790000000001</v>
      </c>
      <c r="F37" s="8"/>
      <c r="G37" s="8"/>
      <c r="H37" s="8"/>
    </row>
    <row r="38" spans="1:8" ht="14" outlineLevel="3">
      <c r="A38" s="30" t="s">
        <v>150</v>
      </c>
      <c r="B38" s="149">
        <v>26.571145999999999</v>
      </c>
      <c r="C38" s="149">
        <v>30.147962</v>
      </c>
      <c r="D38" s="149">
        <v>35.019298999999997</v>
      </c>
      <c r="E38" s="149">
        <v>37.261744999999998</v>
      </c>
      <c r="F38" s="8"/>
      <c r="G38" s="8"/>
      <c r="H38" s="8"/>
    </row>
    <row r="39" spans="1:8" ht="14" outlineLevel="3">
      <c r="A39" s="30" t="s">
        <v>200</v>
      </c>
      <c r="B39" s="149">
        <v>41.080407000000001</v>
      </c>
      <c r="C39" s="149">
        <v>41.080407000000001</v>
      </c>
      <c r="D39" s="149">
        <v>41.080407000000001</v>
      </c>
      <c r="E39" s="149">
        <v>41.080407000000001</v>
      </c>
      <c r="F39" s="8"/>
      <c r="G39" s="8"/>
      <c r="H39" s="8"/>
    </row>
    <row r="40" spans="1:8" ht="14" outlineLevel="3">
      <c r="A40" s="30" t="s">
        <v>37</v>
      </c>
      <c r="B40" s="149">
        <v>23.968738999999999</v>
      </c>
      <c r="C40" s="149">
        <v>21.479032</v>
      </c>
      <c r="D40" s="149">
        <v>21.481691000000001</v>
      </c>
      <c r="E40" s="149">
        <v>21.481691000000001</v>
      </c>
      <c r="F40" s="8"/>
      <c r="G40" s="8"/>
      <c r="H40" s="8"/>
    </row>
    <row r="41" spans="1:8" ht="14" outlineLevel="3">
      <c r="A41" s="30" t="s">
        <v>87</v>
      </c>
      <c r="B41" s="149">
        <v>17.5</v>
      </c>
      <c r="C41" s="149">
        <v>17.5</v>
      </c>
      <c r="D41" s="149">
        <v>17.5</v>
      </c>
      <c r="E41" s="149">
        <v>17.5</v>
      </c>
      <c r="F41" s="8"/>
      <c r="G41" s="8"/>
      <c r="H41" s="8"/>
    </row>
    <row r="42" spans="1:8" ht="14" outlineLevel="3">
      <c r="A42" s="30" t="s">
        <v>136</v>
      </c>
      <c r="B42" s="149">
        <v>18</v>
      </c>
      <c r="C42" s="149">
        <v>18</v>
      </c>
      <c r="D42" s="149">
        <v>18</v>
      </c>
      <c r="E42" s="149">
        <v>18</v>
      </c>
      <c r="F42" s="8"/>
      <c r="G42" s="8"/>
      <c r="H42" s="8"/>
    </row>
    <row r="43" spans="1:8" ht="14" outlineLevel="2">
      <c r="A43" s="96" t="s">
        <v>106</v>
      </c>
      <c r="B43" s="202">
        <f t="shared" ref="B43:E43" si="4">SUM(B$44:B$44)</f>
        <v>1.85153531522</v>
      </c>
      <c r="C43" s="202">
        <f t="shared" si="4"/>
        <v>1.85153531522</v>
      </c>
      <c r="D43" s="202">
        <f t="shared" si="4"/>
        <v>1.85153531522</v>
      </c>
      <c r="E43" s="202">
        <f t="shared" si="4"/>
        <v>1.8184721846</v>
      </c>
      <c r="F43" s="8"/>
      <c r="G43" s="8"/>
      <c r="H43" s="8"/>
    </row>
    <row r="44" spans="1:8" ht="14" outlineLevel="3">
      <c r="A44" s="30" t="s">
        <v>26</v>
      </c>
      <c r="B44" s="149">
        <v>1.85153531522</v>
      </c>
      <c r="C44" s="149">
        <v>1.85153531522</v>
      </c>
      <c r="D44" s="149">
        <v>1.85153531522</v>
      </c>
      <c r="E44" s="149">
        <v>1.8184721846</v>
      </c>
      <c r="F44" s="8"/>
      <c r="G44" s="8"/>
      <c r="H44" s="8"/>
    </row>
    <row r="45" spans="1:8" ht="15" outlineLevel="1">
      <c r="A45" s="64" t="s">
        <v>11</v>
      </c>
      <c r="B45" s="122">
        <f t="shared" ref="B45:E45" si="5">B$46+B$52+B$60</f>
        <v>49.038826501249993</v>
      </c>
      <c r="C45" s="122">
        <f t="shared" si="5"/>
        <v>49.548009043119997</v>
      </c>
      <c r="D45" s="122">
        <f t="shared" si="5"/>
        <v>49.586145480849993</v>
      </c>
      <c r="E45" s="122">
        <f t="shared" si="5"/>
        <v>49.536052917009997</v>
      </c>
      <c r="F45" s="8"/>
      <c r="G45" s="8"/>
      <c r="H45" s="8"/>
    </row>
    <row r="46" spans="1:8" ht="14" outlineLevel="2">
      <c r="A46" s="96" t="s">
        <v>184</v>
      </c>
      <c r="B46" s="202">
        <f t="shared" ref="B46:E46" si="6">SUM(B$47:B$51)</f>
        <v>16.928416599999998</v>
      </c>
      <c r="C46" s="202">
        <f t="shared" si="6"/>
        <v>16.928416599999998</v>
      </c>
      <c r="D46" s="202">
        <f t="shared" si="6"/>
        <v>16.928416599999998</v>
      </c>
      <c r="E46" s="202">
        <f t="shared" si="6"/>
        <v>16.928416599999998</v>
      </c>
      <c r="F46" s="8"/>
      <c r="G46" s="8"/>
      <c r="H46" s="8"/>
    </row>
    <row r="47" spans="1:8" ht="14" outlineLevel="3">
      <c r="A47" s="30" t="s">
        <v>102</v>
      </c>
      <c r="B47" s="149">
        <v>1.1600000000000001E-5</v>
      </c>
      <c r="C47" s="149">
        <v>1.1600000000000001E-5</v>
      </c>
      <c r="D47" s="149">
        <v>1.1600000000000001E-5</v>
      </c>
      <c r="E47" s="149">
        <v>1.1600000000000001E-5</v>
      </c>
      <c r="F47" s="8"/>
      <c r="G47" s="8"/>
      <c r="H47" s="8"/>
    </row>
    <row r="48" spans="1:8" ht="14" outlineLevel="3">
      <c r="A48" s="30" t="s">
        <v>69</v>
      </c>
      <c r="B48" s="149">
        <v>3.4750000000000001</v>
      </c>
      <c r="C48" s="149">
        <v>3.4750000000000001</v>
      </c>
      <c r="D48" s="149">
        <v>3.4750000000000001</v>
      </c>
      <c r="E48" s="149">
        <v>3.4750000000000001</v>
      </c>
      <c r="F48" s="8"/>
      <c r="G48" s="8"/>
      <c r="H48" s="8"/>
    </row>
    <row r="49" spans="1:8" ht="14" outlineLevel="3">
      <c r="A49" s="30" t="s">
        <v>179</v>
      </c>
      <c r="B49" s="149">
        <v>8.5809999999999995</v>
      </c>
      <c r="C49" s="149">
        <v>8.5809999999999995</v>
      </c>
      <c r="D49" s="149">
        <v>8.5809999999999995</v>
      </c>
      <c r="E49" s="149">
        <v>8.5809999999999995</v>
      </c>
      <c r="F49" s="8"/>
      <c r="G49" s="8"/>
      <c r="H49" s="8"/>
    </row>
    <row r="50" spans="1:8" ht="14" outlineLevel="3">
      <c r="A50" s="30" t="s">
        <v>98</v>
      </c>
      <c r="B50" s="149">
        <v>2.8724050000000001</v>
      </c>
      <c r="C50" s="149">
        <v>2.8724050000000001</v>
      </c>
      <c r="D50" s="149">
        <v>2.8724050000000001</v>
      </c>
      <c r="E50" s="149">
        <v>2.8724050000000001</v>
      </c>
      <c r="F50" s="8"/>
      <c r="G50" s="8"/>
      <c r="H50" s="8"/>
    </row>
    <row r="51" spans="1:8" ht="14" outlineLevel="3">
      <c r="A51" s="30" t="s">
        <v>0</v>
      </c>
      <c r="B51" s="149">
        <v>2</v>
      </c>
      <c r="C51" s="149">
        <v>2</v>
      </c>
      <c r="D51" s="149">
        <v>2</v>
      </c>
      <c r="E51" s="149">
        <v>2</v>
      </c>
      <c r="F51" s="8"/>
      <c r="G51" s="8"/>
      <c r="H51" s="8"/>
    </row>
    <row r="52" spans="1:8" ht="14" outlineLevel="2">
      <c r="A52" s="96" t="s">
        <v>106</v>
      </c>
      <c r="B52" s="202">
        <f t="shared" ref="B52:E52" si="7">SUM(B$53:B$59)</f>
        <v>32.109455251249997</v>
      </c>
      <c r="C52" s="202">
        <f t="shared" si="7"/>
        <v>32.618637793120001</v>
      </c>
      <c r="D52" s="202">
        <f t="shared" si="7"/>
        <v>32.656774230849997</v>
      </c>
      <c r="E52" s="202">
        <f t="shared" si="7"/>
        <v>32.606681667010001</v>
      </c>
      <c r="F52" s="8"/>
      <c r="G52" s="8"/>
      <c r="H52" s="8"/>
    </row>
    <row r="53" spans="1:8" ht="14" outlineLevel="3">
      <c r="A53" s="30" t="s">
        <v>132</v>
      </c>
      <c r="B53" s="149">
        <v>4.3504301776699998</v>
      </c>
      <c r="C53" s="149">
        <v>4.3531319117200002</v>
      </c>
      <c r="D53" s="149">
        <v>4.3079319110499998</v>
      </c>
      <c r="E53" s="149">
        <v>4.2912652443799999</v>
      </c>
      <c r="F53" s="8"/>
      <c r="G53" s="8"/>
      <c r="H53" s="8"/>
    </row>
    <row r="54" spans="1:8" ht="14" outlineLevel="3">
      <c r="A54" s="30" t="s">
        <v>117</v>
      </c>
      <c r="B54" s="149">
        <v>0.3546166</v>
      </c>
      <c r="C54" s="149">
        <v>0.37419069999999999</v>
      </c>
      <c r="D54" s="149">
        <v>0.38031369999999998</v>
      </c>
      <c r="E54" s="149">
        <v>0.38031369999999998</v>
      </c>
      <c r="F54" s="8"/>
      <c r="G54" s="8"/>
      <c r="H54" s="8"/>
    </row>
    <row r="55" spans="1:8" ht="14" outlineLevel="3">
      <c r="A55" s="30" t="s">
        <v>186</v>
      </c>
      <c r="B55" s="149">
        <v>0.27278200000000002</v>
      </c>
      <c r="C55" s="149">
        <v>0.28783900000000001</v>
      </c>
      <c r="D55" s="149">
        <v>0.292549</v>
      </c>
      <c r="E55" s="149">
        <v>0.292549</v>
      </c>
      <c r="F55" s="8"/>
      <c r="G55" s="8"/>
      <c r="H55" s="8"/>
    </row>
    <row r="56" spans="1:8" ht="14" outlineLevel="3">
      <c r="A56" s="30" t="s">
        <v>172</v>
      </c>
      <c r="B56" s="149">
        <v>0.38189479999999998</v>
      </c>
      <c r="C56" s="149">
        <v>0.40297460000000002</v>
      </c>
      <c r="D56" s="149">
        <v>0.4095686</v>
      </c>
      <c r="E56" s="149">
        <v>0.4095686</v>
      </c>
      <c r="F56" s="8"/>
      <c r="G56" s="8"/>
      <c r="H56" s="8"/>
    </row>
    <row r="57" spans="1:8" ht="14" outlineLevel="3">
      <c r="A57" s="30" t="s">
        <v>57</v>
      </c>
      <c r="B57" s="149">
        <v>10.60962944519</v>
      </c>
      <c r="C57" s="149">
        <v>10.8185373923</v>
      </c>
      <c r="D57" s="149">
        <v>10.747588305980001</v>
      </c>
      <c r="E57" s="149">
        <v>10.740948123100001</v>
      </c>
      <c r="F57" s="8"/>
      <c r="G57" s="8"/>
      <c r="H57" s="8"/>
    </row>
    <row r="58" spans="1:8" ht="14" outlineLevel="3">
      <c r="A58" s="30" t="s">
        <v>168</v>
      </c>
      <c r="B58" s="149">
        <v>12.514342159670001</v>
      </c>
      <c r="C58" s="149">
        <v>12.424652255190001</v>
      </c>
      <c r="D58" s="149">
        <v>12.246755513749999</v>
      </c>
      <c r="E58" s="149">
        <v>12.219969799459999</v>
      </c>
      <c r="F58" s="8"/>
      <c r="G58" s="8"/>
      <c r="H58" s="8"/>
    </row>
    <row r="59" spans="1:8" ht="14" outlineLevel="3">
      <c r="A59" s="30" t="s">
        <v>197</v>
      </c>
      <c r="B59" s="149">
        <v>3.62576006872</v>
      </c>
      <c r="C59" s="149">
        <v>3.9573119339099998</v>
      </c>
      <c r="D59" s="149">
        <v>4.2720672000700004</v>
      </c>
      <c r="E59" s="149">
        <v>4.2720672000700004</v>
      </c>
      <c r="F59" s="8"/>
      <c r="G59" s="8"/>
      <c r="H59" s="8"/>
    </row>
    <row r="60" spans="1:8" ht="14" outlineLevel="2">
      <c r="A60" s="96" t="s">
        <v>130</v>
      </c>
      <c r="B60" s="202">
        <f t="shared" ref="B60:E60" si="8">SUM(B$61:B$61)</f>
        <v>9.5465000000000003E-4</v>
      </c>
      <c r="C60" s="202">
        <f t="shared" si="8"/>
        <v>9.5465000000000003E-4</v>
      </c>
      <c r="D60" s="202">
        <f t="shared" si="8"/>
        <v>9.5465000000000003E-4</v>
      </c>
      <c r="E60" s="202">
        <f t="shared" si="8"/>
        <v>9.5465000000000003E-4</v>
      </c>
      <c r="F60" s="8"/>
      <c r="G60" s="8"/>
      <c r="H60" s="8"/>
    </row>
    <row r="61" spans="1:8" ht="14" outlineLevel="3">
      <c r="A61" s="30" t="s">
        <v>63</v>
      </c>
      <c r="B61" s="149">
        <v>9.5465000000000003E-4</v>
      </c>
      <c r="C61" s="149">
        <v>9.5465000000000003E-4</v>
      </c>
      <c r="D61" s="149">
        <v>9.5465000000000003E-4</v>
      </c>
      <c r="E61" s="149">
        <v>9.5465000000000003E-4</v>
      </c>
      <c r="F61" s="8"/>
      <c r="G61" s="8"/>
      <c r="H61" s="8"/>
    </row>
    <row r="62" spans="1:8" ht="15">
      <c r="A62" s="155" t="s">
        <v>56</v>
      </c>
      <c r="B62" s="177">
        <f t="shared" ref="B62:E62" si="9">B$63+B$95</f>
        <v>1560.4606990959398</v>
      </c>
      <c r="C62" s="177">
        <f t="shared" si="9"/>
        <v>1634.9090084088698</v>
      </c>
      <c r="D62" s="177">
        <f t="shared" si="9"/>
        <v>1662.7291081775702</v>
      </c>
      <c r="E62" s="177">
        <f t="shared" si="9"/>
        <v>1731.8324916981098</v>
      </c>
      <c r="F62" s="8"/>
      <c r="G62" s="8"/>
      <c r="H62" s="8"/>
    </row>
    <row r="63" spans="1:8" ht="15" outlineLevel="1">
      <c r="A63" s="64" t="s">
        <v>62</v>
      </c>
      <c r="B63" s="122">
        <f t="shared" ref="B63:E63" si="10">B$64+B$72+B$80+B$85+B$93</f>
        <v>1300.1611160073699</v>
      </c>
      <c r="C63" s="122">
        <f t="shared" si="10"/>
        <v>1363.7023650876499</v>
      </c>
      <c r="D63" s="122">
        <f t="shared" si="10"/>
        <v>1388.4855003354801</v>
      </c>
      <c r="E63" s="122">
        <f t="shared" si="10"/>
        <v>1473.5238565483999</v>
      </c>
      <c r="F63" s="8"/>
      <c r="G63" s="8"/>
      <c r="H63" s="8"/>
    </row>
    <row r="64" spans="1:8" ht="14" outlineLevel="2">
      <c r="A64" s="96" t="s">
        <v>164</v>
      </c>
      <c r="B64" s="202">
        <f t="shared" ref="B64:E64" si="11">SUM(B$65:B$71)</f>
        <v>463.16791086648999</v>
      </c>
      <c r="C64" s="202">
        <f t="shared" si="11"/>
        <v>483.76083930003</v>
      </c>
      <c r="D64" s="202">
        <f t="shared" si="11"/>
        <v>494.34950992912002</v>
      </c>
      <c r="E64" s="202">
        <f t="shared" si="11"/>
        <v>584.68759891436991</v>
      </c>
      <c r="F64" s="8"/>
      <c r="G64" s="8"/>
      <c r="H64" s="8"/>
    </row>
    <row r="65" spans="1:8" ht="14" outlineLevel="3">
      <c r="A65" s="30" t="s">
        <v>99</v>
      </c>
      <c r="B65" s="149">
        <v>6.1845200000000003E-2</v>
      </c>
      <c r="C65" s="149">
        <v>6.4058599999999993E-2</v>
      </c>
      <c r="D65" s="149">
        <v>6.6341399999999995E-2</v>
      </c>
      <c r="E65" s="149">
        <v>6.5171199999999999E-2</v>
      </c>
      <c r="F65" s="8"/>
      <c r="G65" s="8"/>
      <c r="H65" s="8"/>
    </row>
    <row r="66" spans="1:8" ht="14" outlineLevel="3">
      <c r="A66" s="30" t="s">
        <v>47</v>
      </c>
      <c r="B66" s="149">
        <v>10.537976948860001</v>
      </c>
      <c r="C66" s="149">
        <v>10.975980047909999</v>
      </c>
      <c r="D66" s="149">
        <v>11.080095179080001</v>
      </c>
      <c r="E66" s="149">
        <v>10.853273120760001</v>
      </c>
      <c r="F66" s="8"/>
      <c r="G66" s="8"/>
      <c r="H66" s="8"/>
    </row>
    <row r="67" spans="1:8" ht="14" outlineLevel="3">
      <c r="A67" s="30" t="s">
        <v>90</v>
      </c>
      <c r="B67" s="149">
        <v>27.704960040149999</v>
      </c>
      <c r="C67" s="149">
        <v>28.69650277189</v>
      </c>
      <c r="D67" s="149">
        <v>29.363309944680001</v>
      </c>
      <c r="E67" s="149">
        <v>50.586481050019998</v>
      </c>
      <c r="F67" s="8"/>
      <c r="G67" s="8"/>
      <c r="H67" s="8"/>
    </row>
    <row r="68" spans="1:8" ht="14" outlineLevel="3">
      <c r="A68" s="30" t="s">
        <v>156</v>
      </c>
      <c r="B68" s="149">
        <v>136.36866599999999</v>
      </c>
      <c r="C68" s="149">
        <v>141.249213</v>
      </c>
      <c r="D68" s="149">
        <v>146.28278700000001</v>
      </c>
      <c r="E68" s="149">
        <v>163.25385600000001</v>
      </c>
      <c r="F68" s="8"/>
      <c r="G68" s="8"/>
      <c r="H68" s="8"/>
    </row>
    <row r="69" spans="1:8" ht="14" outlineLevel="3">
      <c r="A69" s="30" t="s">
        <v>124</v>
      </c>
      <c r="B69" s="149">
        <v>167.90406736776001</v>
      </c>
      <c r="C69" s="149">
        <v>176.22917282002001</v>
      </c>
      <c r="D69" s="149">
        <v>177.98471814151</v>
      </c>
      <c r="E69" s="149">
        <v>191.47392616389999</v>
      </c>
      <c r="F69" s="8"/>
      <c r="G69" s="8"/>
      <c r="H69" s="8"/>
    </row>
    <row r="70" spans="1:8" ht="14" outlineLevel="3">
      <c r="A70" s="30" t="s">
        <v>139</v>
      </c>
      <c r="B70" s="149">
        <v>119.00280760606</v>
      </c>
      <c r="C70" s="149">
        <v>124.87069281175999</v>
      </c>
      <c r="D70" s="149">
        <v>127.8619963598</v>
      </c>
      <c r="E70" s="149">
        <v>166.73890309372999</v>
      </c>
      <c r="F70" s="8"/>
      <c r="G70" s="8"/>
      <c r="H70" s="8"/>
    </row>
    <row r="71" spans="1:8" ht="14" outlineLevel="3">
      <c r="A71" s="30" t="s">
        <v>134</v>
      </c>
      <c r="B71" s="149">
        <v>1.5875877036599999</v>
      </c>
      <c r="C71" s="149">
        <v>1.6752192484499999</v>
      </c>
      <c r="D71" s="149">
        <v>1.71026190405</v>
      </c>
      <c r="E71" s="149">
        <v>1.71598828596</v>
      </c>
      <c r="F71" s="8"/>
      <c r="G71" s="8"/>
      <c r="H71" s="8"/>
    </row>
    <row r="72" spans="1:8" ht="14" outlineLevel="2">
      <c r="A72" s="96" t="s">
        <v>41</v>
      </c>
      <c r="B72" s="202">
        <f t="shared" ref="B72:E72" si="12">SUM(B$73:B$79)</f>
        <v>40.750160885679996</v>
      </c>
      <c r="C72" s="202">
        <f t="shared" si="12"/>
        <v>42.79229688401</v>
      </c>
      <c r="D72" s="202">
        <f t="shared" si="12"/>
        <v>43.867214774570002</v>
      </c>
      <c r="E72" s="202">
        <f t="shared" si="12"/>
        <v>42.93178843378</v>
      </c>
      <c r="F72" s="8"/>
      <c r="G72" s="8"/>
      <c r="H72" s="8"/>
    </row>
    <row r="73" spans="1:8" ht="14" outlineLevel="3">
      <c r="A73" s="30" t="s">
        <v>21</v>
      </c>
      <c r="B73" s="149">
        <v>0.55899540264000003</v>
      </c>
      <c r="C73" s="149">
        <v>0.58423875080999998</v>
      </c>
      <c r="D73" s="149">
        <v>0.60307566617999997</v>
      </c>
      <c r="E73" s="149">
        <v>0.80815788559000001</v>
      </c>
      <c r="F73" s="8"/>
      <c r="G73" s="8"/>
      <c r="H73" s="8"/>
    </row>
    <row r="74" spans="1:8" ht="14" outlineLevel="3">
      <c r="A74" s="30" t="s">
        <v>46</v>
      </c>
      <c r="B74" s="149">
        <v>7.8206807494600001</v>
      </c>
      <c r="C74" s="149">
        <v>8.1005778921699996</v>
      </c>
      <c r="D74" s="149">
        <v>8.3892510634799997</v>
      </c>
      <c r="E74" s="149">
        <v>8.2412725524199999</v>
      </c>
      <c r="F74" s="8"/>
      <c r="G74" s="8"/>
      <c r="H74" s="8"/>
    </row>
    <row r="75" spans="1:8" ht="14" outlineLevel="3">
      <c r="A75" s="30" t="s">
        <v>103</v>
      </c>
      <c r="B75" s="149">
        <v>1.1414699260300001</v>
      </c>
      <c r="C75" s="149">
        <v>1.2354148488100001</v>
      </c>
      <c r="D75" s="149">
        <v>1.2794402414499999</v>
      </c>
      <c r="E75" s="149">
        <v>1.2568721170199999</v>
      </c>
      <c r="F75" s="8"/>
      <c r="G75" s="8"/>
      <c r="H75" s="8"/>
    </row>
    <row r="76" spans="1:8" ht="14" outlineLevel="3">
      <c r="A76" s="30" t="s">
        <v>111</v>
      </c>
      <c r="B76" s="149">
        <v>16.526657320249999</v>
      </c>
      <c r="C76" s="149">
        <v>17.43889448865</v>
      </c>
      <c r="D76" s="149">
        <v>17.724252598709999</v>
      </c>
      <c r="E76" s="149">
        <v>17.724252598709999</v>
      </c>
      <c r="F76" s="8"/>
      <c r="G76" s="8"/>
      <c r="H76" s="8"/>
    </row>
    <row r="77" spans="1:8" ht="14" outlineLevel="3">
      <c r="A77" s="30" t="s">
        <v>129</v>
      </c>
      <c r="B77" s="149">
        <v>1.2890436159999999E-2</v>
      </c>
      <c r="C77" s="149">
        <v>1.360196147E-2</v>
      </c>
      <c r="D77" s="149">
        <v>1.382453464E-2</v>
      </c>
      <c r="E77" s="149">
        <v>1.382453464E-2</v>
      </c>
      <c r="F77" s="8"/>
      <c r="G77" s="8"/>
      <c r="H77" s="8"/>
    </row>
    <row r="78" spans="1:8" ht="14" outlineLevel="3">
      <c r="A78" s="30" t="s">
        <v>206</v>
      </c>
      <c r="B78" s="149">
        <v>1.08277249519</v>
      </c>
      <c r="C78" s="149">
        <v>1.1215242275899999</v>
      </c>
      <c r="D78" s="149">
        <v>1.25513840146</v>
      </c>
      <c r="E78" s="149">
        <v>1.19103881053</v>
      </c>
      <c r="F78" s="8"/>
      <c r="G78" s="8"/>
      <c r="H78" s="8"/>
    </row>
    <row r="79" spans="1:8" ht="14" outlineLevel="3">
      <c r="A79" s="30" t="s">
        <v>22</v>
      </c>
      <c r="B79" s="149">
        <v>13.60669455595</v>
      </c>
      <c r="C79" s="149">
        <v>14.29804471451</v>
      </c>
      <c r="D79" s="149">
        <v>14.602232268650001</v>
      </c>
      <c r="E79" s="149">
        <v>13.696369934870001</v>
      </c>
      <c r="F79" s="8"/>
      <c r="G79" s="8"/>
      <c r="H79" s="8"/>
    </row>
    <row r="80" spans="1:8" ht="14" outlineLevel="2">
      <c r="A80" s="96" t="s">
        <v>208</v>
      </c>
      <c r="B80" s="202">
        <f t="shared" ref="B80:E80" si="13">SUM(B$81:B$84)</f>
        <v>50.739152857089998</v>
      </c>
      <c r="C80" s="202">
        <f t="shared" si="13"/>
        <v>52.55507456054</v>
      </c>
      <c r="D80" s="202">
        <f t="shared" si="13"/>
        <v>53.441965296500001</v>
      </c>
      <c r="E80" s="202">
        <f t="shared" si="13"/>
        <v>52.220470995140005</v>
      </c>
      <c r="F80" s="8"/>
      <c r="G80" s="8"/>
      <c r="H80" s="8"/>
    </row>
    <row r="81" spans="1:8" ht="14" outlineLevel="3">
      <c r="A81" s="30" t="s">
        <v>58</v>
      </c>
      <c r="B81" s="149">
        <v>20.099689999999999</v>
      </c>
      <c r="C81" s="149">
        <v>20.819044999999999</v>
      </c>
      <c r="D81" s="149">
        <v>21.560955</v>
      </c>
      <c r="E81" s="149">
        <v>21.18064</v>
      </c>
      <c r="F81" s="8"/>
      <c r="G81" s="8"/>
      <c r="H81" s="8"/>
    </row>
    <row r="82" spans="1:8" ht="14" outlineLevel="3">
      <c r="A82" s="30" t="s">
        <v>74</v>
      </c>
      <c r="B82" s="149">
        <v>1.5810478E-3</v>
      </c>
      <c r="C82" s="149">
        <v>1.63763249E-3</v>
      </c>
      <c r="D82" s="149">
        <v>1.6959913499999999E-3</v>
      </c>
      <c r="E82" s="149">
        <v>1.6660756599999999E-3</v>
      </c>
      <c r="F82" s="8"/>
      <c r="G82" s="8"/>
      <c r="H82" s="8"/>
    </row>
    <row r="83" spans="1:8" ht="14" outlineLevel="3">
      <c r="A83" s="30" t="s">
        <v>163</v>
      </c>
      <c r="B83" s="149">
        <v>8.11366189644</v>
      </c>
      <c r="C83" s="149">
        <v>8.40404464629</v>
      </c>
      <c r="D83" s="149">
        <v>8.7132063299499993</v>
      </c>
      <c r="E83" s="149">
        <v>8.2806853354799994</v>
      </c>
      <c r="F83" s="8"/>
      <c r="G83" s="8"/>
      <c r="H83" s="8"/>
    </row>
    <row r="84" spans="1:8" ht="14" outlineLevel="3">
      <c r="A84" s="30" t="s">
        <v>44</v>
      </c>
      <c r="B84" s="149">
        <v>22.52421991285</v>
      </c>
      <c r="C84" s="149">
        <v>23.330347281760002</v>
      </c>
      <c r="D84" s="149">
        <v>23.166107975199999</v>
      </c>
      <c r="E84" s="149">
        <v>22.757479583999999</v>
      </c>
      <c r="F84" s="8"/>
      <c r="G84" s="8"/>
      <c r="H84" s="8"/>
    </row>
    <row r="85" spans="1:8" ht="14" outlineLevel="2">
      <c r="A85" s="96" t="s">
        <v>48</v>
      </c>
      <c r="B85" s="202">
        <f t="shared" ref="B85:E85" si="14">SUM(B$86:B$92)</f>
        <v>625.00446546599994</v>
      </c>
      <c r="C85" s="202">
        <f t="shared" si="14"/>
        <v>658.15304675699986</v>
      </c>
      <c r="D85" s="202">
        <f t="shared" si="14"/>
        <v>667.35677958700001</v>
      </c>
      <c r="E85" s="202">
        <f t="shared" si="14"/>
        <v>666.04030458699992</v>
      </c>
      <c r="F85" s="8"/>
      <c r="G85" s="8"/>
      <c r="H85" s="8"/>
    </row>
    <row r="86" spans="1:8" ht="14" outlineLevel="3">
      <c r="A86" s="30" t="s">
        <v>108</v>
      </c>
      <c r="B86" s="149">
        <v>81.834599999999995</v>
      </c>
      <c r="C86" s="149">
        <v>86.351699999999994</v>
      </c>
      <c r="D86" s="149">
        <v>87.764700000000005</v>
      </c>
      <c r="E86" s="149">
        <v>87.764700000000005</v>
      </c>
      <c r="F86" s="8"/>
      <c r="G86" s="8"/>
      <c r="H86" s="8"/>
    </row>
    <row r="87" spans="1:8" ht="14" outlineLevel="3">
      <c r="A87" s="30" t="s">
        <v>192</v>
      </c>
      <c r="B87" s="149">
        <v>208.99547546599999</v>
      </c>
      <c r="C87" s="149">
        <v>220.531591757</v>
      </c>
      <c r="D87" s="149">
        <v>221.18547458699999</v>
      </c>
      <c r="E87" s="149">
        <v>221.18547458699999</v>
      </c>
      <c r="F87" s="8"/>
      <c r="G87" s="8"/>
      <c r="H87" s="8"/>
    </row>
    <row r="88" spans="1:8" ht="14" outlineLevel="3">
      <c r="A88" s="30" t="s">
        <v>210</v>
      </c>
      <c r="B88" s="149">
        <v>81.834599999999995</v>
      </c>
      <c r="C88" s="149">
        <v>86.351699999999994</v>
      </c>
      <c r="D88" s="149">
        <v>87.764700000000005</v>
      </c>
      <c r="E88" s="149">
        <v>87.764700000000005</v>
      </c>
      <c r="F88" s="8"/>
      <c r="G88" s="8"/>
      <c r="H88" s="8"/>
    </row>
    <row r="89" spans="1:8" ht="14" outlineLevel="3">
      <c r="A89" s="30" t="s">
        <v>20</v>
      </c>
      <c r="B89" s="149">
        <v>64.103769999999997</v>
      </c>
      <c r="C89" s="149">
        <v>67.642165000000006</v>
      </c>
      <c r="D89" s="149">
        <v>68.749015</v>
      </c>
      <c r="E89" s="149">
        <v>68.749015</v>
      </c>
      <c r="F89" s="8"/>
      <c r="G89" s="8"/>
      <c r="H89" s="8"/>
    </row>
    <row r="90" spans="1:8" ht="14" outlineLevel="3">
      <c r="A90" s="30" t="s">
        <v>54</v>
      </c>
      <c r="B90" s="149">
        <v>30.922599999999999</v>
      </c>
      <c r="C90" s="149">
        <v>32.029299999999999</v>
      </c>
      <c r="D90" s="149">
        <v>33.170699999999997</v>
      </c>
      <c r="E90" s="149">
        <v>32.585599999999999</v>
      </c>
      <c r="F90" s="8"/>
      <c r="G90" s="8"/>
      <c r="H90" s="8"/>
    </row>
    <row r="91" spans="1:8" ht="14" outlineLevel="3">
      <c r="A91" s="30" t="s">
        <v>174</v>
      </c>
      <c r="B91" s="149">
        <v>109.57657</v>
      </c>
      <c r="C91" s="149">
        <v>114.874765</v>
      </c>
      <c r="D91" s="149">
        <v>117.526115</v>
      </c>
      <c r="E91" s="149">
        <v>116.79474</v>
      </c>
      <c r="F91" s="8"/>
      <c r="G91" s="8"/>
      <c r="H91" s="8"/>
    </row>
    <row r="92" spans="1:8" ht="14" outlineLevel="3">
      <c r="A92" s="30" t="s">
        <v>2</v>
      </c>
      <c r="B92" s="149">
        <v>47.736849999999997</v>
      </c>
      <c r="C92" s="149">
        <v>50.371825000000001</v>
      </c>
      <c r="D92" s="149">
        <v>51.196075</v>
      </c>
      <c r="E92" s="149">
        <v>51.196075</v>
      </c>
      <c r="F92" s="8"/>
      <c r="G92" s="8"/>
      <c r="H92" s="8"/>
    </row>
    <row r="93" spans="1:8" ht="14" outlineLevel="2">
      <c r="A93" s="96" t="s">
        <v>166</v>
      </c>
      <c r="B93" s="202">
        <f t="shared" ref="B93:E93" si="15">SUM(B$94:B$94)</f>
        <v>120.49942593211</v>
      </c>
      <c r="C93" s="202">
        <f t="shared" si="15"/>
        <v>126.44110758607</v>
      </c>
      <c r="D93" s="202">
        <f t="shared" si="15"/>
        <v>129.47003074828999</v>
      </c>
      <c r="E93" s="202">
        <f t="shared" si="15"/>
        <v>127.64369361811001</v>
      </c>
      <c r="F93" s="8"/>
      <c r="G93" s="8"/>
      <c r="H93" s="8"/>
    </row>
    <row r="94" spans="1:8" ht="14" outlineLevel="3">
      <c r="A94" s="30" t="s">
        <v>139</v>
      </c>
      <c r="B94" s="149">
        <v>120.49942593211</v>
      </c>
      <c r="C94" s="149">
        <v>126.44110758607</v>
      </c>
      <c r="D94" s="149">
        <v>129.47003074828999</v>
      </c>
      <c r="E94" s="149">
        <v>127.64369361811001</v>
      </c>
      <c r="F94" s="8"/>
      <c r="G94" s="8"/>
      <c r="H94" s="8"/>
    </row>
    <row r="95" spans="1:8" ht="15" outlineLevel="1">
      <c r="A95" s="64" t="s">
        <v>11</v>
      </c>
      <c r="B95" s="122">
        <f t="shared" ref="B95:E95" si="16">B$96+B$102+B$103+B$107+B$110</f>
        <v>260.29958308856999</v>
      </c>
      <c r="C95" s="122">
        <f t="shared" si="16"/>
        <v>271.20664332121999</v>
      </c>
      <c r="D95" s="122">
        <f t="shared" si="16"/>
        <v>274.24360784209</v>
      </c>
      <c r="E95" s="122">
        <f t="shared" si="16"/>
        <v>258.30863514970997</v>
      </c>
      <c r="F95" s="8"/>
      <c r="G95" s="8"/>
      <c r="H95" s="8"/>
    </row>
    <row r="96" spans="1:8" ht="14" outlineLevel="2">
      <c r="A96" s="96" t="s">
        <v>164</v>
      </c>
      <c r="B96" s="202">
        <f t="shared" ref="B96:E96" si="17">SUM(B$97:B$101)</f>
        <v>186.07742670998999</v>
      </c>
      <c r="C96" s="202">
        <f t="shared" si="17"/>
        <v>195.07413306116999</v>
      </c>
      <c r="D96" s="202">
        <f t="shared" si="17"/>
        <v>195.92298169996002</v>
      </c>
      <c r="E96" s="202">
        <f t="shared" si="17"/>
        <v>180.21482968154001</v>
      </c>
      <c r="F96" s="8"/>
      <c r="G96" s="8"/>
      <c r="H96" s="8"/>
    </row>
    <row r="97" spans="1:8" ht="14" outlineLevel="3">
      <c r="A97" s="30" t="s">
        <v>59</v>
      </c>
      <c r="B97" s="149">
        <v>9.2767800000000005</v>
      </c>
      <c r="C97" s="149">
        <v>9.6087900000000008</v>
      </c>
      <c r="D97" s="149">
        <v>9.9512099999999997</v>
      </c>
      <c r="E97" s="149">
        <v>9.7756799999999995</v>
      </c>
      <c r="F97" s="8"/>
      <c r="G97" s="8"/>
      <c r="H97" s="8"/>
    </row>
    <row r="98" spans="1:8" ht="14" outlineLevel="3">
      <c r="A98" s="30" t="s">
        <v>47</v>
      </c>
      <c r="B98" s="149">
        <v>9.2781416098600005</v>
      </c>
      <c r="C98" s="149">
        <v>9.6581020427599995</v>
      </c>
      <c r="D98" s="149">
        <v>10.07615376317</v>
      </c>
      <c r="E98" s="149">
        <v>9.8606070998599993</v>
      </c>
      <c r="F98" s="8"/>
      <c r="G98" s="8"/>
      <c r="H98" s="8"/>
    </row>
    <row r="99" spans="1:8" ht="14" outlineLevel="3">
      <c r="A99" s="30" t="s">
        <v>90</v>
      </c>
      <c r="B99" s="149">
        <v>1.685745539</v>
      </c>
      <c r="C99" s="149">
        <v>1.718051652</v>
      </c>
      <c r="D99" s="149">
        <v>1.779276348</v>
      </c>
      <c r="E99" s="149">
        <v>1.747891584</v>
      </c>
      <c r="F99" s="8"/>
      <c r="G99" s="8"/>
      <c r="H99" s="8"/>
    </row>
    <row r="100" spans="1:8" ht="14" outlineLevel="3">
      <c r="A100" s="30" t="s">
        <v>124</v>
      </c>
      <c r="B100" s="149">
        <v>12.77248679523</v>
      </c>
      <c r="C100" s="149">
        <v>13.47750154575</v>
      </c>
      <c r="D100" s="149">
        <v>13.69803813837</v>
      </c>
      <c r="E100" s="149">
        <v>13.641006379</v>
      </c>
      <c r="F100" s="8"/>
      <c r="G100" s="8"/>
      <c r="H100" s="8"/>
    </row>
    <row r="101" spans="1:8" ht="14" outlineLevel="3">
      <c r="A101" s="30" t="s">
        <v>139</v>
      </c>
      <c r="B101" s="149">
        <v>153.0642727659</v>
      </c>
      <c r="C101" s="149">
        <v>160.61168782065999</v>
      </c>
      <c r="D101" s="149">
        <v>160.41830345042001</v>
      </c>
      <c r="E101" s="149">
        <v>145.18964461868001</v>
      </c>
      <c r="F101" s="8"/>
      <c r="G101" s="8"/>
      <c r="H101" s="8"/>
    </row>
    <row r="102" spans="1:8" ht="14" outlineLevel="2">
      <c r="A102" s="96" t="s">
        <v>41</v>
      </c>
      <c r="B102" s="202"/>
      <c r="C102" s="202"/>
      <c r="D102" s="202"/>
      <c r="E102" s="202"/>
      <c r="F102" s="8"/>
      <c r="G102" s="8"/>
      <c r="H102" s="8"/>
    </row>
    <row r="103" spans="1:8" ht="14" outlineLevel="2">
      <c r="A103" s="96" t="s">
        <v>208</v>
      </c>
      <c r="B103" s="202">
        <f t="shared" ref="B103:E103" si="18">SUM(B$104:B$106)</f>
        <v>29.513522327330001</v>
      </c>
      <c r="C103" s="202">
        <f t="shared" si="18"/>
        <v>28.97436397037</v>
      </c>
      <c r="D103" s="202">
        <f t="shared" si="18"/>
        <v>30.366046220949997</v>
      </c>
      <c r="E103" s="202">
        <f t="shared" si="18"/>
        <v>30.186352530119997</v>
      </c>
      <c r="F103" s="8"/>
      <c r="G103" s="8"/>
      <c r="H103" s="8"/>
    </row>
    <row r="104" spans="1:8" ht="14" outlineLevel="3">
      <c r="A104" s="30" t="s">
        <v>144</v>
      </c>
      <c r="B104" s="149">
        <v>4.4761919675000001</v>
      </c>
      <c r="C104" s="149">
        <v>4.7232684698099998</v>
      </c>
      <c r="D104" s="149">
        <v>5.7084016451000004</v>
      </c>
      <c r="E104" s="149">
        <v>5.7084016451000004</v>
      </c>
      <c r="F104" s="8"/>
      <c r="G104" s="8"/>
      <c r="H104" s="8"/>
    </row>
    <row r="105" spans="1:8" ht="14" outlineLevel="3">
      <c r="A105" s="30" t="s">
        <v>44</v>
      </c>
      <c r="B105" s="149">
        <v>0.48695035983000001</v>
      </c>
      <c r="C105" s="149">
        <v>0.50437800056000004</v>
      </c>
      <c r="D105" s="149">
        <v>0.52235207584999999</v>
      </c>
      <c r="E105" s="149">
        <v>0.34265838502000001</v>
      </c>
      <c r="F105" s="8"/>
      <c r="G105" s="8"/>
      <c r="H105" s="8"/>
    </row>
    <row r="106" spans="1:8" ht="14" outlineLevel="3">
      <c r="A106" s="30" t="s">
        <v>110</v>
      </c>
      <c r="B106" s="149">
        <v>24.550380000000001</v>
      </c>
      <c r="C106" s="149">
        <v>23.746717499999999</v>
      </c>
      <c r="D106" s="149">
        <v>24.135292499999998</v>
      </c>
      <c r="E106" s="149">
        <v>24.135292499999998</v>
      </c>
      <c r="F106" s="8"/>
      <c r="G106" s="8"/>
      <c r="H106" s="8"/>
    </row>
    <row r="107" spans="1:8" ht="14" outlineLevel="2">
      <c r="A107" s="96" t="s">
        <v>48</v>
      </c>
      <c r="B107" s="202">
        <f t="shared" ref="B107:E107" si="19">SUM(B$108:B$109)</f>
        <v>41.599254999999999</v>
      </c>
      <c r="C107" s="202">
        <f t="shared" si="19"/>
        <v>43.895447500000003</v>
      </c>
      <c r="D107" s="202">
        <f t="shared" si="19"/>
        <v>44.613722499999994</v>
      </c>
      <c r="E107" s="202">
        <f t="shared" si="19"/>
        <v>44.613722499999994</v>
      </c>
      <c r="F107" s="8"/>
      <c r="G107" s="8"/>
      <c r="H107" s="8"/>
    </row>
    <row r="108" spans="1:8" ht="14" outlineLevel="3">
      <c r="A108" s="30" t="s">
        <v>95</v>
      </c>
      <c r="B108" s="149">
        <v>19.094740000000002</v>
      </c>
      <c r="C108" s="149">
        <v>20.14873</v>
      </c>
      <c r="D108" s="149">
        <v>20.478429999999999</v>
      </c>
      <c r="E108" s="149">
        <v>20.478429999999999</v>
      </c>
      <c r="F108" s="8"/>
      <c r="G108" s="8"/>
      <c r="H108" s="8"/>
    </row>
    <row r="109" spans="1:8" ht="14" outlineLevel="3">
      <c r="A109" s="30" t="s">
        <v>93</v>
      </c>
      <c r="B109" s="149">
        <v>22.504515000000001</v>
      </c>
      <c r="C109" s="149">
        <v>23.746717499999999</v>
      </c>
      <c r="D109" s="149">
        <v>24.135292499999998</v>
      </c>
      <c r="E109" s="149">
        <v>24.135292499999998</v>
      </c>
      <c r="F109" s="8"/>
      <c r="G109" s="8"/>
      <c r="H109" s="8"/>
    </row>
    <row r="110" spans="1:8" ht="14" outlineLevel="2">
      <c r="A110" s="96" t="s">
        <v>166</v>
      </c>
      <c r="B110" s="202">
        <f t="shared" ref="B110:E110" si="20">SUM(B$111:B$111)</f>
        <v>3.1093790512499999</v>
      </c>
      <c r="C110" s="202">
        <f t="shared" si="20"/>
        <v>3.2626987896799999</v>
      </c>
      <c r="D110" s="202">
        <f t="shared" si="20"/>
        <v>3.34085742118</v>
      </c>
      <c r="E110" s="202">
        <f t="shared" si="20"/>
        <v>3.2937304380499999</v>
      </c>
      <c r="F110" s="8"/>
      <c r="G110" s="8"/>
      <c r="H110" s="8"/>
    </row>
    <row r="111" spans="1:8" ht="14" outlineLevel="3">
      <c r="A111" s="30" t="s">
        <v>139</v>
      </c>
      <c r="B111" s="149">
        <v>3.1093790512499999</v>
      </c>
      <c r="C111" s="149">
        <v>3.2626987896799999</v>
      </c>
      <c r="D111" s="149">
        <v>3.34085742118</v>
      </c>
      <c r="E111" s="149">
        <v>3.2937304380499999</v>
      </c>
      <c r="F111" s="8"/>
      <c r="G111" s="8"/>
      <c r="H111" s="8"/>
    </row>
    <row r="112" spans="1:8">
      <c r="B112" s="147"/>
      <c r="C112" s="147"/>
      <c r="D112" s="147"/>
      <c r="E112" s="147"/>
      <c r="F112" s="8"/>
      <c r="G112" s="8"/>
      <c r="H112" s="8"/>
    </row>
    <row r="113" spans="2:8">
      <c r="B113" s="147"/>
      <c r="C113" s="147"/>
      <c r="D113" s="147"/>
      <c r="E113" s="147"/>
      <c r="F113" s="8"/>
      <c r="G113" s="8"/>
      <c r="H113" s="8"/>
    </row>
    <row r="114" spans="2:8">
      <c r="B114" s="147"/>
      <c r="C114" s="147"/>
      <c r="D114" s="147"/>
      <c r="E114" s="147"/>
      <c r="F114" s="8"/>
      <c r="G114" s="8"/>
      <c r="H114" s="8"/>
    </row>
    <row r="115" spans="2:8">
      <c r="B115" s="147"/>
      <c r="C115" s="147"/>
      <c r="D115" s="147"/>
      <c r="E115" s="147"/>
      <c r="F115" s="8"/>
      <c r="G115" s="8"/>
      <c r="H115" s="8"/>
    </row>
    <row r="116" spans="2:8">
      <c r="B116" s="147"/>
      <c r="C116" s="147"/>
      <c r="D116" s="147"/>
      <c r="E116" s="147"/>
      <c r="F116" s="8"/>
      <c r="G116" s="8"/>
      <c r="H116" s="8"/>
    </row>
    <row r="117" spans="2:8">
      <c r="B117" s="147"/>
      <c r="C117" s="147"/>
      <c r="D117" s="147"/>
      <c r="E117" s="147"/>
      <c r="F117" s="8"/>
      <c r="G117" s="8"/>
      <c r="H117" s="8"/>
    </row>
    <row r="118" spans="2:8">
      <c r="B118" s="147"/>
      <c r="C118" s="147"/>
      <c r="D118" s="147"/>
      <c r="E118" s="147"/>
      <c r="F118" s="8"/>
      <c r="G118" s="8"/>
      <c r="H118" s="8"/>
    </row>
    <row r="119" spans="2:8">
      <c r="B119" s="147"/>
      <c r="C119" s="147"/>
      <c r="D119" s="147"/>
      <c r="E119" s="147"/>
      <c r="F119" s="8"/>
      <c r="G119" s="8"/>
      <c r="H119" s="8"/>
    </row>
    <row r="120" spans="2:8">
      <c r="B120" s="147"/>
      <c r="C120" s="147"/>
      <c r="D120" s="147"/>
      <c r="E120" s="147"/>
      <c r="F120" s="8"/>
      <c r="G120" s="8"/>
      <c r="H120" s="8"/>
    </row>
    <row r="121" spans="2:8">
      <c r="B121" s="147"/>
      <c r="C121" s="147"/>
      <c r="D121" s="147"/>
      <c r="E121" s="147"/>
      <c r="F121" s="8"/>
      <c r="G121" s="8"/>
      <c r="H121" s="8"/>
    </row>
    <row r="122" spans="2:8">
      <c r="B122" s="147"/>
      <c r="C122" s="147"/>
      <c r="D122" s="147"/>
      <c r="E122" s="147"/>
      <c r="F122" s="8"/>
      <c r="G122" s="8"/>
      <c r="H122" s="8"/>
    </row>
    <row r="123" spans="2:8">
      <c r="B123" s="147"/>
      <c r="C123" s="147"/>
      <c r="D123" s="147"/>
      <c r="E123" s="147"/>
      <c r="F123" s="8"/>
      <c r="G123" s="8"/>
      <c r="H123" s="8"/>
    </row>
    <row r="124" spans="2:8">
      <c r="B124" s="147"/>
      <c r="C124" s="147"/>
      <c r="D124" s="147"/>
      <c r="E124" s="147"/>
      <c r="F124" s="8"/>
      <c r="G124" s="8"/>
      <c r="H124" s="8"/>
    </row>
    <row r="125" spans="2:8">
      <c r="B125" s="147"/>
      <c r="C125" s="147"/>
      <c r="D125" s="147"/>
      <c r="E125" s="147"/>
      <c r="F125" s="8"/>
      <c r="G125" s="8"/>
      <c r="H125" s="8"/>
    </row>
    <row r="126" spans="2:8">
      <c r="B126" s="147"/>
      <c r="C126" s="147"/>
      <c r="D126" s="147"/>
      <c r="E126" s="147"/>
      <c r="F126" s="8"/>
      <c r="G126" s="8"/>
      <c r="H126" s="8"/>
    </row>
    <row r="127" spans="2:8">
      <c r="B127" s="147"/>
      <c r="C127" s="147"/>
      <c r="D127" s="147"/>
      <c r="E127" s="147"/>
      <c r="F127" s="8"/>
      <c r="G127" s="8"/>
      <c r="H127" s="8"/>
    </row>
    <row r="128" spans="2:8">
      <c r="B128" s="147"/>
      <c r="C128" s="147"/>
      <c r="D128" s="147"/>
      <c r="E128" s="147"/>
      <c r="F128" s="8"/>
      <c r="G128" s="8"/>
      <c r="H128" s="8"/>
    </row>
    <row r="129" spans="2:8">
      <c r="B129" s="147"/>
      <c r="C129" s="147"/>
      <c r="D129" s="147"/>
      <c r="E129" s="147"/>
      <c r="F129" s="8"/>
      <c r="G129" s="8"/>
      <c r="H129" s="8"/>
    </row>
    <row r="130" spans="2:8">
      <c r="B130" s="147"/>
      <c r="C130" s="147"/>
      <c r="D130" s="147"/>
      <c r="E130" s="147"/>
      <c r="F130" s="8"/>
      <c r="G130" s="8"/>
      <c r="H130" s="8"/>
    </row>
    <row r="131" spans="2:8">
      <c r="B131" s="147"/>
      <c r="C131" s="147"/>
      <c r="D131" s="147"/>
      <c r="E131" s="147"/>
      <c r="F131" s="8"/>
      <c r="G131" s="8"/>
      <c r="H131" s="8"/>
    </row>
    <row r="132" spans="2:8">
      <c r="B132" s="147"/>
      <c r="C132" s="147"/>
      <c r="D132" s="147"/>
      <c r="E132" s="147"/>
      <c r="F132" s="8"/>
      <c r="G132" s="8"/>
      <c r="H132" s="8"/>
    </row>
    <row r="133" spans="2:8">
      <c r="B133" s="147"/>
      <c r="C133" s="147"/>
      <c r="D133" s="147"/>
      <c r="E133" s="147"/>
      <c r="F133" s="8"/>
      <c r="G133" s="8"/>
      <c r="H133" s="8"/>
    </row>
    <row r="134" spans="2:8">
      <c r="B134" s="147"/>
      <c r="C134" s="147"/>
      <c r="D134" s="147"/>
      <c r="E134" s="147"/>
      <c r="F134" s="8"/>
      <c r="G134" s="8"/>
      <c r="H134" s="8"/>
    </row>
    <row r="135" spans="2:8">
      <c r="B135" s="147"/>
      <c r="C135" s="147"/>
      <c r="D135" s="147"/>
      <c r="E135" s="147"/>
      <c r="F135" s="8"/>
      <c r="G135" s="8"/>
      <c r="H135" s="8"/>
    </row>
    <row r="136" spans="2:8">
      <c r="B136" s="147"/>
      <c r="C136" s="147"/>
      <c r="D136" s="147"/>
      <c r="E136" s="147"/>
      <c r="F136" s="8"/>
      <c r="G136" s="8"/>
      <c r="H136" s="8"/>
    </row>
    <row r="137" spans="2:8">
      <c r="B137" s="147"/>
      <c r="C137" s="147"/>
      <c r="D137" s="147"/>
      <c r="E137" s="147"/>
      <c r="F137" s="8"/>
      <c r="G137" s="8"/>
      <c r="H137" s="8"/>
    </row>
    <row r="138" spans="2:8">
      <c r="B138" s="147"/>
      <c r="C138" s="147"/>
      <c r="D138" s="147"/>
      <c r="E138" s="147"/>
      <c r="F138" s="8"/>
      <c r="G138" s="8"/>
      <c r="H138" s="8"/>
    </row>
    <row r="139" spans="2:8">
      <c r="B139" s="147"/>
      <c r="C139" s="147"/>
      <c r="D139" s="147"/>
      <c r="E139" s="147"/>
      <c r="F139" s="8"/>
      <c r="G139" s="8"/>
      <c r="H139" s="8"/>
    </row>
    <row r="140" spans="2:8">
      <c r="B140" s="147"/>
      <c r="C140" s="147"/>
      <c r="D140" s="147"/>
      <c r="E140" s="147"/>
      <c r="F140" s="8"/>
      <c r="G140" s="8"/>
      <c r="H140" s="8"/>
    </row>
    <row r="141" spans="2:8">
      <c r="B141" s="147"/>
      <c r="C141" s="147"/>
      <c r="D141" s="147"/>
      <c r="E141" s="147"/>
      <c r="F141" s="8"/>
      <c r="G141" s="8"/>
      <c r="H141" s="8"/>
    </row>
    <row r="142" spans="2:8">
      <c r="B142" s="147"/>
      <c r="C142" s="147"/>
      <c r="D142" s="147"/>
      <c r="E142" s="147"/>
      <c r="F142" s="8"/>
      <c r="G142" s="8"/>
      <c r="H142" s="8"/>
    </row>
    <row r="143" spans="2:8">
      <c r="B143" s="147"/>
      <c r="C143" s="147"/>
      <c r="D143" s="147"/>
      <c r="E143" s="147"/>
      <c r="F143" s="8"/>
      <c r="G143" s="8"/>
      <c r="H143" s="8"/>
    </row>
    <row r="144" spans="2:8">
      <c r="B144" s="147"/>
      <c r="C144" s="147"/>
      <c r="D144" s="147"/>
      <c r="E144" s="147"/>
      <c r="F144" s="8"/>
      <c r="G144" s="8"/>
      <c r="H144" s="8"/>
    </row>
    <row r="145" spans="2:8">
      <c r="B145" s="147"/>
      <c r="C145" s="147"/>
      <c r="D145" s="147"/>
      <c r="E145" s="147"/>
      <c r="F145" s="8"/>
      <c r="G145" s="8"/>
      <c r="H145" s="8"/>
    </row>
    <row r="146" spans="2:8">
      <c r="B146" s="147"/>
      <c r="C146" s="147"/>
      <c r="D146" s="147"/>
      <c r="E146" s="147"/>
      <c r="F146" s="8"/>
      <c r="G146" s="8"/>
      <c r="H146" s="8"/>
    </row>
    <row r="147" spans="2:8">
      <c r="B147" s="147"/>
      <c r="C147" s="147"/>
      <c r="D147" s="147"/>
      <c r="E147" s="147"/>
      <c r="F147" s="8"/>
      <c r="G147" s="8"/>
      <c r="H147" s="8"/>
    </row>
    <row r="148" spans="2:8">
      <c r="B148" s="147"/>
      <c r="C148" s="147"/>
      <c r="D148" s="147"/>
      <c r="E148" s="147"/>
      <c r="F148" s="8"/>
      <c r="G148" s="8"/>
      <c r="H148" s="8"/>
    </row>
    <row r="149" spans="2:8">
      <c r="B149" s="147"/>
      <c r="C149" s="147"/>
      <c r="D149" s="147"/>
      <c r="E149" s="147"/>
      <c r="F149" s="8"/>
      <c r="G149" s="8"/>
      <c r="H149" s="8"/>
    </row>
    <row r="150" spans="2:8">
      <c r="B150" s="147"/>
      <c r="C150" s="147"/>
      <c r="D150" s="147"/>
      <c r="E150" s="147"/>
      <c r="F150" s="8"/>
      <c r="G150" s="8"/>
      <c r="H150" s="8"/>
    </row>
    <row r="151" spans="2:8">
      <c r="B151" s="147"/>
      <c r="C151" s="147"/>
      <c r="D151" s="147"/>
      <c r="E151" s="147"/>
      <c r="F151" s="8"/>
      <c r="G151" s="8"/>
      <c r="H151" s="8"/>
    </row>
    <row r="152" spans="2:8">
      <c r="B152" s="147"/>
      <c r="C152" s="147"/>
      <c r="D152" s="147"/>
      <c r="E152" s="147"/>
      <c r="F152" s="8"/>
      <c r="G152" s="8"/>
      <c r="H152" s="8"/>
    </row>
    <row r="153" spans="2:8">
      <c r="B153" s="147"/>
      <c r="C153" s="147"/>
      <c r="D153" s="147"/>
      <c r="E153" s="147"/>
      <c r="F153" s="8"/>
      <c r="G153" s="8"/>
      <c r="H153" s="8"/>
    </row>
    <row r="154" spans="2:8">
      <c r="B154" s="147"/>
      <c r="C154" s="147"/>
      <c r="D154" s="147"/>
      <c r="E154" s="147"/>
      <c r="F154" s="8"/>
      <c r="G154" s="8"/>
      <c r="H154" s="8"/>
    </row>
    <row r="155" spans="2:8">
      <c r="B155" s="147"/>
      <c r="C155" s="147"/>
      <c r="D155" s="147"/>
      <c r="E155" s="147"/>
      <c r="F155" s="8"/>
      <c r="G155" s="8"/>
      <c r="H155" s="8"/>
    </row>
    <row r="156" spans="2:8">
      <c r="B156" s="147"/>
      <c r="C156" s="147"/>
      <c r="D156" s="147"/>
      <c r="E156" s="147"/>
      <c r="F156" s="8"/>
      <c r="G156" s="8"/>
      <c r="H156" s="8"/>
    </row>
    <row r="157" spans="2:8">
      <c r="B157" s="147"/>
      <c r="C157" s="147"/>
      <c r="D157" s="147"/>
      <c r="E157" s="147"/>
      <c r="F157" s="8"/>
      <c r="G157" s="8"/>
      <c r="H157" s="8"/>
    </row>
    <row r="158" spans="2:8">
      <c r="B158" s="147"/>
      <c r="C158" s="147"/>
      <c r="D158" s="147"/>
      <c r="E158" s="147"/>
      <c r="F158" s="8"/>
      <c r="G158" s="8"/>
      <c r="H158" s="8"/>
    </row>
    <row r="159" spans="2:8">
      <c r="B159" s="147"/>
      <c r="C159" s="147"/>
      <c r="D159" s="147"/>
      <c r="E159" s="147"/>
      <c r="F159" s="8"/>
      <c r="G159" s="8"/>
      <c r="H159" s="8"/>
    </row>
    <row r="160" spans="2:8">
      <c r="B160" s="147"/>
      <c r="C160" s="147"/>
      <c r="D160" s="147"/>
      <c r="E160" s="147"/>
      <c r="F160" s="8"/>
      <c r="G160" s="8"/>
      <c r="H160" s="8"/>
    </row>
    <row r="161" spans="2:8">
      <c r="B161" s="147"/>
      <c r="C161" s="147"/>
      <c r="D161" s="147"/>
      <c r="E161" s="147"/>
      <c r="F161" s="8"/>
      <c r="G161" s="8"/>
      <c r="H161" s="8"/>
    </row>
    <row r="162" spans="2:8">
      <c r="B162" s="147"/>
      <c r="C162" s="147"/>
      <c r="D162" s="147"/>
      <c r="E162" s="147"/>
      <c r="F162" s="8"/>
      <c r="G162" s="8"/>
      <c r="H162" s="8"/>
    </row>
    <row r="163" spans="2:8">
      <c r="B163" s="147"/>
      <c r="C163" s="147"/>
      <c r="D163" s="147"/>
      <c r="E163" s="147"/>
      <c r="F163" s="8"/>
      <c r="G163" s="8"/>
      <c r="H163" s="8"/>
    </row>
    <row r="164" spans="2:8">
      <c r="B164" s="147"/>
      <c r="C164" s="147"/>
      <c r="D164" s="147"/>
      <c r="E164" s="147"/>
      <c r="F164" s="8"/>
      <c r="G164" s="8"/>
      <c r="H164" s="8"/>
    </row>
    <row r="165" spans="2:8">
      <c r="B165" s="147"/>
      <c r="C165" s="147"/>
      <c r="D165" s="147"/>
      <c r="E165" s="147"/>
      <c r="F165" s="8"/>
      <c r="G165" s="8"/>
      <c r="H165" s="8"/>
    </row>
    <row r="166" spans="2:8">
      <c r="B166" s="147"/>
      <c r="C166" s="147"/>
      <c r="D166" s="147"/>
      <c r="E166" s="147"/>
      <c r="F166" s="8"/>
      <c r="G166" s="8"/>
      <c r="H166" s="8"/>
    </row>
    <row r="167" spans="2:8">
      <c r="B167" s="147"/>
      <c r="C167" s="147"/>
      <c r="D167" s="147"/>
      <c r="E167" s="147"/>
      <c r="F167" s="8"/>
      <c r="G167" s="8"/>
      <c r="H167" s="8"/>
    </row>
    <row r="168" spans="2:8">
      <c r="B168" s="147"/>
      <c r="C168" s="147"/>
      <c r="D168" s="147"/>
      <c r="E168" s="147"/>
      <c r="F168" s="8"/>
      <c r="G168" s="8"/>
      <c r="H168" s="8"/>
    </row>
    <row r="169" spans="2:8">
      <c r="B169" s="147"/>
      <c r="C169" s="147"/>
      <c r="D169" s="147"/>
      <c r="E169" s="147"/>
      <c r="F169" s="8"/>
      <c r="G169" s="8"/>
      <c r="H169" s="8"/>
    </row>
    <row r="170" spans="2:8">
      <c r="B170" s="147"/>
      <c r="C170" s="147"/>
      <c r="D170" s="147"/>
      <c r="E170" s="147"/>
      <c r="F170" s="8"/>
      <c r="G170" s="8"/>
      <c r="H170" s="8"/>
    </row>
    <row r="171" spans="2:8">
      <c r="B171" s="147"/>
      <c r="C171" s="147"/>
      <c r="D171" s="147"/>
      <c r="E171" s="147"/>
      <c r="F171" s="8"/>
      <c r="G171" s="8"/>
      <c r="H171" s="8"/>
    </row>
    <row r="172" spans="2:8">
      <c r="B172" s="147"/>
      <c r="C172" s="147"/>
      <c r="D172" s="147"/>
      <c r="E172" s="147"/>
      <c r="F172" s="8"/>
      <c r="G172" s="8"/>
      <c r="H172" s="8"/>
    </row>
    <row r="173" spans="2:8">
      <c r="B173" s="147"/>
      <c r="C173" s="147"/>
      <c r="D173" s="147"/>
      <c r="E173" s="147"/>
      <c r="F173" s="8"/>
      <c r="G173" s="8"/>
      <c r="H173" s="8"/>
    </row>
    <row r="174" spans="2:8">
      <c r="B174" s="147"/>
      <c r="C174" s="147"/>
      <c r="D174" s="147"/>
      <c r="E174" s="147"/>
      <c r="F174" s="8"/>
      <c r="G174" s="8"/>
      <c r="H174" s="8"/>
    </row>
    <row r="175" spans="2:8">
      <c r="B175" s="147"/>
      <c r="C175" s="147"/>
      <c r="D175" s="147"/>
      <c r="E175" s="147"/>
      <c r="F175" s="8"/>
      <c r="G175" s="8"/>
      <c r="H175" s="8"/>
    </row>
    <row r="176" spans="2:8">
      <c r="B176" s="147"/>
      <c r="C176" s="147"/>
      <c r="D176" s="147"/>
      <c r="E176" s="147"/>
      <c r="F176" s="8"/>
      <c r="G176" s="8"/>
      <c r="H176" s="8"/>
    </row>
    <row r="177" spans="2:8">
      <c r="B177" s="147"/>
      <c r="C177" s="147"/>
      <c r="D177" s="147"/>
      <c r="E177" s="147"/>
      <c r="F177" s="8"/>
      <c r="G177" s="8"/>
      <c r="H177" s="8"/>
    </row>
    <row r="178" spans="2:8">
      <c r="B178" s="147"/>
      <c r="C178" s="147"/>
      <c r="D178" s="147"/>
      <c r="E178" s="147"/>
      <c r="F178" s="8"/>
      <c r="G178" s="8"/>
      <c r="H178" s="8"/>
    </row>
    <row r="179" spans="2:8">
      <c r="B179" s="147"/>
      <c r="C179" s="147"/>
      <c r="D179" s="147"/>
      <c r="E179" s="147"/>
      <c r="F179" s="8"/>
      <c r="G179" s="8"/>
      <c r="H179" s="8"/>
    </row>
    <row r="180" spans="2:8">
      <c r="B180" s="147"/>
      <c r="C180" s="147"/>
      <c r="D180" s="147"/>
      <c r="E180" s="147"/>
      <c r="F180" s="8"/>
      <c r="G180" s="8"/>
      <c r="H180" s="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Лист10">
    <tabColor indexed="48"/>
    <outlinePr applyStyles="1" summaryBelow="0"/>
    <pageSetUpPr fitToPage="1"/>
  </sheetPr>
  <dimension ref="A2:S251"/>
  <sheetViews>
    <sheetView workbookViewId="0">
      <selection activeCell="F35" sqref="F35"/>
    </sheetView>
  </sheetViews>
  <sheetFormatPr baseColWidth="10" defaultColWidth="9.1640625" defaultRowHeight="14" outlineLevelRow="1"/>
  <cols>
    <col min="1" max="1" width="66" style="128" bestFit="1" customWidth="1"/>
    <col min="2" max="2" width="17.6640625" style="247" customWidth="1"/>
    <col min="3" max="3" width="17.83203125" style="247" customWidth="1"/>
    <col min="4" max="4" width="11.5" style="208" bestFit="1" customWidth="1"/>
    <col min="5" max="16384" width="9.1640625" style="128"/>
  </cols>
  <sheetData>
    <row r="2" spans="1:19" ht="19">
      <c r="A2" s="4" t="s">
        <v>317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9">
      <c r="A3" s="1" t="s">
        <v>318</v>
      </c>
      <c r="B3" s="1"/>
      <c r="C3" s="1"/>
      <c r="D3" s="1"/>
    </row>
    <row r="4" spans="1:19">
      <c r="B4" s="241"/>
      <c r="C4" s="241"/>
      <c r="D4" s="19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A5" s="237"/>
      <c r="B5" s="172"/>
      <c r="C5" s="172"/>
      <c r="D5" s="39" t="s">
        <v>319</v>
      </c>
    </row>
    <row r="6" spans="1:19" s="232" customFormat="1">
      <c r="A6" s="55"/>
      <c r="B6" s="69" t="s">
        <v>49</v>
      </c>
      <c r="C6" s="69" t="s">
        <v>67</v>
      </c>
      <c r="D6" s="6" t="s">
        <v>180</v>
      </c>
    </row>
    <row r="7" spans="1:19" s="11" customFormat="1" ht="16">
      <c r="A7" s="268" t="s">
        <v>214</v>
      </c>
      <c r="B7" s="146">
        <f t="shared" ref="B7:D7" si="0">SUM(B8:B18)</f>
        <v>96.805254404830009</v>
      </c>
      <c r="C7" s="146">
        <f t="shared" si="0"/>
        <v>2832.0280370935197</v>
      </c>
      <c r="D7" s="66">
        <f t="shared" si="0"/>
        <v>1</v>
      </c>
    </row>
    <row r="8" spans="1:19" s="141" customFormat="1">
      <c r="A8" s="130" t="s">
        <v>203</v>
      </c>
      <c r="B8" s="191">
        <v>0.10931030480999999</v>
      </c>
      <c r="C8" s="191">
        <v>3.1978620361300001</v>
      </c>
      <c r="D8" s="133">
        <v>1.129E-3</v>
      </c>
    </row>
    <row r="9" spans="1:19" s="141" customFormat="1">
      <c r="A9" s="130" t="s">
        <v>153</v>
      </c>
      <c r="B9" s="191">
        <v>10.00579334601</v>
      </c>
      <c r="C9" s="191">
        <v>292.71848375744997</v>
      </c>
      <c r="D9" s="133">
        <v>0.10335999999999999</v>
      </c>
    </row>
    <row r="10" spans="1:19" s="141" customFormat="1">
      <c r="A10" s="130" t="s">
        <v>320</v>
      </c>
      <c r="B10" s="191">
        <v>4.962345966</v>
      </c>
      <c r="C10" s="191">
        <v>145.172935</v>
      </c>
      <c r="D10" s="133">
        <v>5.1261000000000001E-2</v>
      </c>
    </row>
    <row r="11" spans="1:19">
      <c r="A11" s="126" t="s">
        <v>321</v>
      </c>
      <c r="B11" s="149">
        <v>0.65609884093000004</v>
      </c>
      <c r="C11" s="149">
        <v>19.194105981469999</v>
      </c>
      <c r="D11" s="77">
        <v>6.7780000000000002E-3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>
      <c r="A12" s="126" t="s">
        <v>322</v>
      </c>
      <c r="B12" s="149">
        <v>15.138181014760001</v>
      </c>
      <c r="C12" s="149">
        <v>442.86597176856998</v>
      </c>
      <c r="D12" s="77">
        <v>0.15637799999999999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>
      <c r="A13" s="126" t="s">
        <v>323</v>
      </c>
      <c r="B13" s="149">
        <v>0.37349109593000002</v>
      </c>
      <c r="C13" s="149">
        <v>10.92644466232</v>
      </c>
      <c r="D13" s="77">
        <v>3.8579999999999999E-3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>
      <c r="A14" s="126" t="s">
        <v>324</v>
      </c>
      <c r="B14" s="149">
        <v>65.560033836390005</v>
      </c>
      <c r="C14" s="149">
        <v>1917.95223388758</v>
      </c>
      <c r="D14" s="77">
        <v>0.67723599999999995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>
      <c r="A15" s="18"/>
      <c r="B15" s="241"/>
      <c r="C15" s="241"/>
      <c r="D15" s="199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>
      <c r="A16" s="18"/>
      <c r="B16" s="241"/>
      <c r="C16" s="241"/>
      <c r="D16" s="199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9">
      <c r="A17" s="18"/>
      <c r="B17" s="241"/>
      <c r="C17" s="241"/>
      <c r="D17" s="199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9">
      <c r="A18" s="18"/>
      <c r="B18" s="241"/>
      <c r="C18" s="241"/>
      <c r="D18" s="199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>
      <c r="A19" s="166" t="s">
        <v>325</v>
      </c>
      <c r="B19" s="241"/>
      <c r="C19" s="241"/>
      <c r="D19" s="199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9">
      <c r="B20" s="145" t="str">
        <f>"Державний борг України за станом на " &amp; TEXT(DREPORTDATE,"dd.MM.yyyy")</f>
        <v>Державний борг України за станом на 31.03.2022</v>
      </c>
      <c r="C20" s="241"/>
      <c r="D20" s="39" t="s">
        <v>319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9" s="100" customFormat="1">
      <c r="A21" s="55"/>
      <c r="B21" s="69" t="s">
        <v>49</v>
      </c>
      <c r="C21" s="69" t="s">
        <v>67</v>
      </c>
      <c r="D21" s="6" t="s">
        <v>180</v>
      </c>
      <c r="E21" s="232"/>
      <c r="F21" s="232"/>
      <c r="G21" s="232"/>
      <c r="H21" s="232"/>
      <c r="I21" s="232"/>
      <c r="J21" s="232"/>
      <c r="K21" s="232"/>
      <c r="L21" s="232"/>
      <c r="M21" s="232"/>
      <c r="N21" s="232"/>
      <c r="O21" s="232"/>
      <c r="P21" s="232"/>
      <c r="Q21" s="232"/>
      <c r="R21" s="232"/>
      <c r="S21" s="232"/>
    </row>
    <row r="22" spans="1:19" s="135" customFormat="1" ht="15">
      <c r="A22" s="268" t="s">
        <v>214</v>
      </c>
      <c r="B22" s="187">
        <f t="shared" ref="B22:D22" si="1">B$23+B$29</f>
        <v>96.805254404829995</v>
      </c>
      <c r="C22" s="187">
        <f t="shared" si="1"/>
        <v>2832.0280370935202</v>
      </c>
      <c r="D22" s="107">
        <f t="shared" si="1"/>
        <v>1</v>
      </c>
      <c r="E22" s="132"/>
      <c r="F22" s="132"/>
      <c r="G22" s="132"/>
      <c r="H22" s="132"/>
      <c r="I22" s="132"/>
      <c r="J22" s="132"/>
      <c r="K22" s="132"/>
      <c r="L22" s="132"/>
      <c r="M22" s="132"/>
      <c r="N22" s="132"/>
      <c r="O22" s="132"/>
      <c r="P22" s="132"/>
      <c r="Q22" s="132"/>
    </row>
    <row r="23" spans="1:19" s="235" customFormat="1" ht="15">
      <c r="A23" s="162" t="s">
        <v>215</v>
      </c>
      <c r="B23" s="125">
        <f t="shared" ref="B23:D23" si="2">SUM(B$24:B$28)</f>
        <v>86.282412485479995</v>
      </c>
      <c r="C23" s="125">
        <f t="shared" si="2"/>
        <v>2524.1833490268</v>
      </c>
      <c r="D23" s="13">
        <f t="shared" si="2"/>
        <v>0.89129899999999995</v>
      </c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0"/>
      <c r="P23" s="230"/>
      <c r="Q23" s="230"/>
    </row>
    <row r="24" spans="1:19" s="235" customFormat="1" outlineLevel="1">
      <c r="A24" s="130" t="s">
        <v>203</v>
      </c>
      <c r="B24" s="94">
        <v>0.10931030480999999</v>
      </c>
      <c r="C24" s="94">
        <v>3.1978620361300001</v>
      </c>
      <c r="D24" s="36">
        <v>1.129E-3</v>
      </c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0"/>
      <c r="P24" s="230"/>
      <c r="Q24" s="230"/>
    </row>
    <row r="25" spans="1:19" s="235" customFormat="1" outlineLevel="1">
      <c r="A25" s="130" t="s">
        <v>153</v>
      </c>
      <c r="B25" s="239">
        <v>8.3059941346600006</v>
      </c>
      <c r="C25" s="239">
        <v>242.99102780957</v>
      </c>
      <c r="D25" s="27">
        <v>8.5801000000000002E-2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</row>
    <row r="26" spans="1:19" s="235" customFormat="1" outlineLevel="1">
      <c r="A26" s="130" t="s">
        <v>320</v>
      </c>
      <c r="B26" s="149">
        <v>4.962345966</v>
      </c>
      <c r="C26" s="149">
        <v>145.172935</v>
      </c>
      <c r="D26" s="77">
        <v>5.1261000000000001E-2</v>
      </c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</row>
    <row r="27" spans="1:19" s="235" customFormat="1" outlineLevel="1">
      <c r="A27" s="126" t="s">
        <v>322</v>
      </c>
      <c r="B27" s="149">
        <v>10.06267656741</v>
      </c>
      <c r="C27" s="149">
        <v>294.38259671183999</v>
      </c>
      <c r="D27" s="77">
        <v>0.103948</v>
      </c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</row>
    <row r="28" spans="1:19" s="233" customFormat="1" outlineLevel="1">
      <c r="A28" s="126" t="s">
        <v>324</v>
      </c>
      <c r="B28" s="149">
        <v>62.842085512600001</v>
      </c>
      <c r="C28" s="149">
        <v>1838.4389274692601</v>
      </c>
      <c r="D28" s="77">
        <v>0.64915999999999996</v>
      </c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</row>
    <row r="29" spans="1:19" s="235" customFormat="1" ht="15">
      <c r="A29" s="106" t="s">
        <v>326</v>
      </c>
      <c r="B29" s="138">
        <f t="shared" ref="B29:D29" si="3">SUM(B$30:B$34)</f>
        <v>10.52284191935</v>
      </c>
      <c r="C29" s="138">
        <f t="shared" si="3"/>
        <v>307.84468806672004</v>
      </c>
      <c r="D29" s="88">
        <f t="shared" si="3"/>
        <v>0.10870100000000001</v>
      </c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0"/>
      <c r="P29" s="230"/>
      <c r="Q29" s="230"/>
    </row>
    <row r="30" spans="1:19" s="235" customFormat="1" outlineLevel="1">
      <c r="A30" s="91" t="s">
        <v>153</v>
      </c>
      <c r="B30" s="149">
        <v>1.69979921135</v>
      </c>
      <c r="C30" s="149">
        <v>49.727455947880003</v>
      </c>
      <c r="D30" s="77">
        <v>1.7559000000000002E-2</v>
      </c>
      <c r="E30" s="230"/>
      <c r="F30" s="230"/>
      <c r="G30" s="230"/>
      <c r="H30" s="230"/>
      <c r="I30" s="230"/>
      <c r="J30" s="230"/>
      <c r="K30" s="230"/>
      <c r="L30" s="230"/>
      <c r="M30" s="230"/>
      <c r="N30" s="230"/>
      <c r="O30" s="230"/>
      <c r="P30" s="230"/>
      <c r="Q30" s="230"/>
    </row>
    <row r="31" spans="1:19" s="235" customFormat="1" outlineLevel="1">
      <c r="A31" s="91" t="s">
        <v>321</v>
      </c>
      <c r="B31" s="149">
        <v>0.65609884093000004</v>
      </c>
      <c r="C31" s="149">
        <v>19.194105981469999</v>
      </c>
      <c r="D31" s="77">
        <v>6.7780000000000002E-3</v>
      </c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</row>
    <row r="32" spans="1:19" s="235" customFormat="1" outlineLevel="1">
      <c r="A32" s="91" t="s">
        <v>322</v>
      </c>
      <c r="B32" s="149">
        <v>5.0755044473500002</v>
      </c>
      <c r="C32" s="149">
        <v>148.48337505673001</v>
      </c>
      <c r="D32" s="77">
        <v>5.2429999999999997E-2</v>
      </c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</row>
    <row r="33" spans="1:17" outlineLevel="1">
      <c r="A33" s="91" t="s">
        <v>323</v>
      </c>
      <c r="B33" s="149">
        <v>0.37349109593000002</v>
      </c>
      <c r="C33" s="149">
        <v>10.92644466232</v>
      </c>
      <c r="D33" s="77">
        <v>3.8579999999999999E-3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1">
      <c r="A34" s="91" t="s">
        <v>324</v>
      </c>
      <c r="B34" s="149">
        <v>2.71794832379</v>
      </c>
      <c r="C34" s="149">
        <v>79.513306418319999</v>
      </c>
      <c r="D34" s="77">
        <v>2.8076E-2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>
      <c r="A35" s="18"/>
      <c r="B35" s="241"/>
      <c r="C35" s="241"/>
      <c r="D35" s="19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>
      <c r="A36" s="18"/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>
      <c r="A37" s="18"/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>
      <c r="A38" s="18"/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>
      <c r="B39" s="241"/>
      <c r="C39" s="241"/>
      <c r="D39" s="199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>
      <c r="B40" s="241"/>
      <c r="C40" s="241"/>
      <c r="D40" s="199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>
      <c r="B41" s="241"/>
      <c r="C41" s="241"/>
      <c r="D41" s="199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>
      <c r="B42" s="241"/>
      <c r="C42" s="241"/>
      <c r="D42" s="19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>
      <c r="B43" s="241"/>
      <c r="C43" s="241"/>
      <c r="D43" s="19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>
      <c r="B44" s="241"/>
      <c r="C44" s="241"/>
      <c r="D44" s="199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>
      <c r="B45" s="241"/>
      <c r="C45" s="241"/>
      <c r="D45" s="199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>
      <c r="B46" s="241"/>
      <c r="C46" s="241"/>
      <c r="D46" s="1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>
      <c r="B47" s="241"/>
      <c r="C47" s="241"/>
      <c r="D47" s="199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>
      <c r="B48" s="241"/>
      <c r="C48" s="241"/>
      <c r="D48" s="199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241"/>
      <c r="C184" s="241"/>
      <c r="D184" s="199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241"/>
      <c r="C185" s="241"/>
      <c r="D185" s="199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241"/>
      <c r="C186" s="241"/>
      <c r="D186" s="199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241"/>
      <c r="C187" s="241"/>
      <c r="D187" s="199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241"/>
      <c r="C188" s="241"/>
      <c r="D188" s="199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241"/>
      <c r="C189" s="241"/>
      <c r="D189" s="199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241"/>
      <c r="C190" s="241"/>
      <c r="D190" s="199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241"/>
      <c r="C191" s="241"/>
      <c r="D191" s="199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241"/>
      <c r="C192" s="241"/>
      <c r="D192" s="199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241"/>
      <c r="C193" s="241"/>
      <c r="D193" s="199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241"/>
      <c r="C194" s="241"/>
      <c r="D194" s="199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241"/>
      <c r="C195" s="241"/>
      <c r="D195" s="199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241"/>
      <c r="C196" s="241"/>
      <c r="D196" s="199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241"/>
      <c r="C197" s="241"/>
      <c r="D197" s="199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241"/>
      <c r="C198" s="241"/>
      <c r="D198" s="199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241"/>
      <c r="C199" s="241"/>
      <c r="D199" s="199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241"/>
      <c r="C200" s="241"/>
      <c r="D200" s="199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241"/>
      <c r="C201" s="241"/>
      <c r="D201" s="199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241"/>
      <c r="C202" s="241"/>
      <c r="D202" s="199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241"/>
      <c r="C203" s="241"/>
      <c r="D203" s="199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241"/>
      <c r="C204" s="241"/>
      <c r="D204" s="199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241"/>
      <c r="C205" s="241"/>
      <c r="D205" s="199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241"/>
      <c r="C206" s="241"/>
      <c r="D206" s="199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241"/>
      <c r="C207" s="241"/>
      <c r="D207" s="199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241"/>
      <c r="C208" s="241"/>
      <c r="D208" s="199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241"/>
      <c r="C209" s="241"/>
      <c r="D209" s="199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241"/>
      <c r="C210" s="241"/>
      <c r="D210" s="199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241"/>
      <c r="C211" s="241"/>
      <c r="D211" s="199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241"/>
      <c r="C212" s="241"/>
      <c r="D212" s="199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241"/>
      <c r="C213" s="241"/>
      <c r="D213" s="199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241"/>
      <c r="C214" s="241"/>
      <c r="D214" s="199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241"/>
      <c r="C215" s="241"/>
      <c r="D215" s="199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241"/>
      <c r="C216" s="241"/>
      <c r="D216" s="199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241"/>
      <c r="C217" s="241"/>
      <c r="D217" s="199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241"/>
      <c r="C218" s="241"/>
      <c r="D218" s="199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241"/>
      <c r="C219" s="241"/>
      <c r="D219" s="199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241"/>
      <c r="C220" s="241"/>
      <c r="D220" s="199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241"/>
      <c r="C221" s="241"/>
      <c r="D221" s="199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241"/>
      <c r="C222" s="241"/>
      <c r="D222" s="199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241"/>
      <c r="C223" s="241"/>
      <c r="D223" s="199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241"/>
      <c r="C224" s="241"/>
      <c r="D224" s="199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241"/>
      <c r="C225" s="241"/>
      <c r="D225" s="199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241"/>
      <c r="C226" s="241"/>
      <c r="D226" s="199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241"/>
      <c r="C227" s="241"/>
      <c r="D227" s="199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241"/>
      <c r="C228" s="241"/>
      <c r="D228" s="199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241"/>
      <c r="C229" s="241"/>
      <c r="D229" s="199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241"/>
      <c r="C230" s="241"/>
      <c r="D230" s="199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241"/>
      <c r="C231" s="241"/>
      <c r="D231" s="199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241"/>
      <c r="C232" s="241"/>
      <c r="D232" s="199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241"/>
      <c r="C233" s="241"/>
      <c r="D233" s="199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241"/>
      <c r="C234" s="241"/>
      <c r="D234" s="199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241"/>
      <c r="C235" s="241"/>
      <c r="D235" s="199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241"/>
      <c r="C236" s="241"/>
      <c r="D236" s="199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241"/>
      <c r="C237" s="241"/>
      <c r="D237" s="199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241"/>
      <c r="C238" s="241"/>
      <c r="D238" s="199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241"/>
      <c r="C239" s="241"/>
      <c r="D239" s="199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241"/>
      <c r="C240" s="241"/>
      <c r="D240" s="199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241"/>
      <c r="C241" s="241"/>
      <c r="D241" s="199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241"/>
      <c r="C242" s="241"/>
      <c r="D242" s="199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241"/>
      <c r="C243" s="241"/>
      <c r="D243" s="199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  <row r="248" spans="2:17"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</row>
    <row r="249" spans="2:17"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</row>
    <row r="250" spans="2:17"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</row>
    <row r="251" spans="2:17"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Лист9">
    <tabColor indexed="48"/>
    <outlinePr applyStyles="1" summaryBelow="0"/>
    <pageSetUpPr fitToPage="1"/>
  </sheetPr>
  <dimension ref="A2:S238"/>
  <sheetViews>
    <sheetView workbookViewId="0">
      <selection activeCell="H17" sqref="H17"/>
    </sheetView>
  </sheetViews>
  <sheetFormatPr baseColWidth="10" defaultColWidth="9.1640625" defaultRowHeight="14" outlineLevelRow="1"/>
  <cols>
    <col min="1" max="1" width="66" style="128" bestFit="1" customWidth="1"/>
    <col min="2" max="2" width="17.5" style="247" customWidth="1"/>
    <col min="3" max="3" width="18.1640625" style="247" customWidth="1"/>
    <col min="4" max="4" width="11.5" style="208" bestFit="1" customWidth="1"/>
    <col min="5" max="5" width="17.1640625" style="247" customWidth="1"/>
    <col min="6" max="6" width="17.5" style="247" customWidth="1"/>
    <col min="7" max="7" width="11.5" style="208" bestFit="1" customWidth="1"/>
    <col min="8" max="8" width="16.1640625" style="247" bestFit="1" customWidth="1"/>
    <col min="9" max="16384" width="9.1640625" style="128"/>
  </cols>
  <sheetData>
    <row r="2" spans="1:19" ht="19">
      <c r="A2" s="5" t="s">
        <v>199</v>
      </c>
      <c r="B2" s="3"/>
      <c r="C2" s="3"/>
      <c r="D2" s="3"/>
      <c r="E2" s="3"/>
      <c r="F2" s="3"/>
      <c r="G2" s="3"/>
      <c r="H2" s="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 s="39" customFormat="1">
      <c r="B4" s="172"/>
      <c r="C4" s="172"/>
      <c r="D4" s="131"/>
      <c r="E4" s="172"/>
      <c r="F4" s="172"/>
      <c r="G4" s="131"/>
      <c r="H4" s="39" t="str">
        <f>VALVAL</f>
        <v>млрд. одиниць</v>
      </c>
    </row>
    <row r="5" spans="1:19" s="17" customFormat="1">
      <c r="A5" s="179"/>
      <c r="B5" s="256">
        <v>44561</v>
      </c>
      <c r="C5" s="257"/>
      <c r="D5" s="258"/>
      <c r="E5" s="256">
        <v>44651</v>
      </c>
      <c r="F5" s="257"/>
      <c r="G5" s="258"/>
      <c r="H5" s="173"/>
    </row>
    <row r="6" spans="1:19" s="123" customFormat="1">
      <c r="A6" s="190"/>
      <c r="B6" s="69" t="s">
        <v>158</v>
      </c>
      <c r="C6" s="69" t="s">
        <v>161</v>
      </c>
      <c r="D6" s="6" t="s">
        <v>180</v>
      </c>
      <c r="E6" s="69" t="s">
        <v>158</v>
      </c>
      <c r="F6" s="69" t="s">
        <v>161</v>
      </c>
      <c r="G6" s="6" t="s">
        <v>180</v>
      </c>
      <c r="H6" s="69" t="s">
        <v>60</v>
      </c>
    </row>
    <row r="7" spans="1:19" s="11" customFormat="1" ht="16">
      <c r="A7" s="209" t="s">
        <v>143</v>
      </c>
      <c r="B7" s="242">
        <f t="shared" ref="B7:H7" si="0">SUM(B8:B15)</f>
        <v>97.955824077519992</v>
      </c>
      <c r="C7" s="242">
        <f t="shared" si="0"/>
        <v>2672.0585603470099</v>
      </c>
      <c r="D7" s="182">
        <f t="shared" si="0"/>
        <v>1</v>
      </c>
      <c r="E7" s="242">
        <f t="shared" si="0"/>
        <v>96.805254404830009</v>
      </c>
      <c r="F7" s="242">
        <f t="shared" si="0"/>
        <v>2832.0280370935197</v>
      </c>
      <c r="G7" s="182">
        <f t="shared" si="0"/>
        <v>1</v>
      </c>
      <c r="H7" s="242">
        <f t="shared" si="0"/>
        <v>-1.0000000000010001E-6</v>
      </c>
    </row>
    <row r="8" spans="1:19" s="141" customFormat="1">
      <c r="A8" s="130" t="s">
        <v>203</v>
      </c>
      <c r="B8" s="191">
        <v>0.11990627454</v>
      </c>
      <c r="C8" s="191">
        <v>3.2708273383500002</v>
      </c>
      <c r="D8" s="133">
        <v>1.224E-3</v>
      </c>
      <c r="E8" s="191">
        <v>0.10931030480999999</v>
      </c>
      <c r="F8" s="191">
        <v>3.1978620361300001</v>
      </c>
      <c r="G8" s="133">
        <v>1.129E-3</v>
      </c>
      <c r="H8" s="191">
        <v>-9.5000000000000005E-5</v>
      </c>
    </row>
    <row r="9" spans="1:19" s="141" customFormat="1">
      <c r="A9" s="130" t="s">
        <v>153</v>
      </c>
      <c r="B9" s="191">
        <v>9.3337724011799992</v>
      </c>
      <c r="C9" s="191">
        <v>254.60851031307999</v>
      </c>
      <c r="D9" s="133">
        <v>9.5285999999999996E-2</v>
      </c>
      <c r="E9" s="191">
        <v>10.00579334601</v>
      </c>
      <c r="F9" s="191">
        <v>292.71848375744997</v>
      </c>
      <c r="G9" s="133">
        <v>0.10335999999999999</v>
      </c>
      <c r="H9" s="191">
        <v>8.0739999999999996E-3</v>
      </c>
    </row>
    <row r="10" spans="1:19" s="141" customFormat="1">
      <c r="A10" s="130" t="s">
        <v>171</v>
      </c>
      <c r="B10" s="191">
        <v>5.3219396808499999</v>
      </c>
      <c r="C10" s="191">
        <v>145.172935</v>
      </c>
      <c r="D10" s="133">
        <v>5.4330000000000003E-2</v>
      </c>
      <c r="E10" s="191">
        <v>4.962345966</v>
      </c>
      <c r="F10" s="191">
        <v>145.172935</v>
      </c>
      <c r="G10" s="133">
        <v>5.1261000000000001E-2</v>
      </c>
      <c r="H10" s="191">
        <v>-3.0690000000000001E-3</v>
      </c>
    </row>
    <row r="11" spans="1:19" s="141" customFormat="1">
      <c r="A11" s="130" t="s">
        <v>209</v>
      </c>
      <c r="B11" s="191">
        <v>0.71744064226000004</v>
      </c>
      <c r="C11" s="191">
        <v>19.570489327659999</v>
      </c>
      <c r="D11" s="133">
        <v>7.3239999999999998E-3</v>
      </c>
      <c r="E11" s="191">
        <v>0.65609884093000004</v>
      </c>
      <c r="F11" s="191">
        <v>19.194105981469999</v>
      </c>
      <c r="G11" s="133">
        <v>6.7780000000000002E-3</v>
      </c>
      <c r="H11" s="191">
        <v>-5.4699999999999996E-4</v>
      </c>
    </row>
    <row r="12" spans="1:19" s="141" customFormat="1">
      <c r="A12" s="130" t="s">
        <v>107</v>
      </c>
      <c r="B12" s="191">
        <v>14.5052050852</v>
      </c>
      <c r="C12" s="191">
        <v>395.67588535532002</v>
      </c>
      <c r="D12" s="133">
        <v>0.14807899999999999</v>
      </c>
      <c r="E12" s="191">
        <v>15.138181014760001</v>
      </c>
      <c r="F12" s="191">
        <v>442.86597176856998</v>
      </c>
      <c r="G12" s="133">
        <v>0.15637799999999999</v>
      </c>
      <c r="H12" s="191">
        <v>8.2990000000000008E-3</v>
      </c>
    </row>
    <row r="13" spans="1:19" s="141" customFormat="1">
      <c r="A13" s="130" t="s">
        <v>91</v>
      </c>
      <c r="B13" s="191">
        <v>0.37349109593000002</v>
      </c>
      <c r="C13" s="191">
        <v>10.188164813</v>
      </c>
      <c r="D13" s="133">
        <v>3.813E-3</v>
      </c>
      <c r="E13" s="191">
        <v>0.37349109593000002</v>
      </c>
      <c r="F13" s="191">
        <v>10.92644466232</v>
      </c>
      <c r="G13" s="133">
        <v>3.8579999999999999E-3</v>
      </c>
      <c r="H13" s="191">
        <v>4.5000000000000003E-5</v>
      </c>
    </row>
    <row r="14" spans="1:19">
      <c r="A14" s="126" t="s">
        <v>149</v>
      </c>
      <c r="B14" s="149">
        <v>67.584068897560002</v>
      </c>
      <c r="C14" s="149">
        <v>1843.5717481996001</v>
      </c>
      <c r="D14" s="77">
        <v>0.689944</v>
      </c>
      <c r="E14" s="149">
        <v>65.560033836390005</v>
      </c>
      <c r="F14" s="149">
        <v>1917.95223388758</v>
      </c>
      <c r="G14" s="77">
        <v>0.67723599999999995</v>
      </c>
      <c r="H14" s="191">
        <v>-1.2708000000000001E-2</v>
      </c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>
      <c r="B15" s="241"/>
      <c r="C15" s="241"/>
      <c r="D15" s="199"/>
      <c r="E15" s="241"/>
      <c r="F15" s="241"/>
      <c r="G15" s="199"/>
      <c r="H15" s="192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>
      <c r="B16" s="241"/>
      <c r="C16" s="241"/>
      <c r="D16" s="199"/>
      <c r="E16" s="241"/>
      <c r="F16" s="241"/>
      <c r="G16" s="199"/>
      <c r="H16" s="207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9">
      <c r="B17" s="241"/>
      <c r="C17" s="241"/>
      <c r="D17" s="199"/>
      <c r="E17" s="241"/>
      <c r="F17" s="241"/>
      <c r="G17" s="199"/>
      <c r="H17" s="39" t="str">
        <f>VALVAL</f>
        <v>млрд. одиниць</v>
      </c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9">
      <c r="A18" s="179"/>
      <c r="B18" s="256">
        <v>44561</v>
      </c>
      <c r="C18" s="257"/>
      <c r="D18" s="258"/>
      <c r="E18" s="256">
        <v>44651</v>
      </c>
      <c r="F18" s="257"/>
      <c r="G18" s="258"/>
      <c r="H18" s="173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</row>
    <row r="19" spans="1:19" s="222" customFormat="1">
      <c r="A19" s="56"/>
      <c r="B19" s="171" t="s">
        <v>158</v>
      </c>
      <c r="C19" s="171" t="s">
        <v>161</v>
      </c>
      <c r="D19" s="129" t="s">
        <v>180</v>
      </c>
      <c r="E19" s="171" t="s">
        <v>158</v>
      </c>
      <c r="F19" s="171" t="s">
        <v>161</v>
      </c>
      <c r="G19" s="129" t="s">
        <v>180</v>
      </c>
      <c r="H19" s="171" t="s">
        <v>60</v>
      </c>
      <c r="I19" s="214"/>
      <c r="J19" s="214"/>
      <c r="K19" s="214"/>
      <c r="L19" s="214"/>
      <c r="M19" s="214"/>
      <c r="N19" s="214"/>
      <c r="O19" s="214"/>
      <c r="P19" s="214"/>
      <c r="Q19" s="214"/>
    </row>
    <row r="20" spans="1:19" s="135" customFormat="1" ht="15">
      <c r="A20" s="249" t="s">
        <v>143</v>
      </c>
      <c r="B20" s="45">
        <f t="shared" ref="B20:H20" si="1">B$21+B$27</f>
        <v>97.955824077519992</v>
      </c>
      <c r="C20" s="45">
        <f t="shared" si="1"/>
        <v>2672.0585603470099</v>
      </c>
      <c r="D20" s="228">
        <f t="shared" si="1"/>
        <v>1</v>
      </c>
      <c r="E20" s="45">
        <f t="shared" si="1"/>
        <v>96.805254404829995</v>
      </c>
      <c r="F20" s="45">
        <f t="shared" si="1"/>
        <v>2832.0280370935202</v>
      </c>
      <c r="G20" s="228">
        <f t="shared" si="1"/>
        <v>1</v>
      </c>
      <c r="H20" s="45">
        <f t="shared" si="1"/>
        <v>0</v>
      </c>
      <c r="I20" s="132"/>
      <c r="J20" s="132"/>
      <c r="K20" s="132"/>
      <c r="L20" s="132"/>
      <c r="M20" s="132"/>
      <c r="N20" s="132"/>
      <c r="O20" s="132"/>
      <c r="P20" s="132"/>
      <c r="Q20" s="132"/>
    </row>
    <row r="21" spans="1:19" s="233" customFormat="1" ht="15">
      <c r="A21" s="162" t="s">
        <v>62</v>
      </c>
      <c r="B21" s="224">
        <f t="shared" ref="B21:H21" si="2">SUM(B$22:B$26)</f>
        <v>86.615691312519999</v>
      </c>
      <c r="C21" s="224">
        <f t="shared" si="2"/>
        <v>2362.7201507571899</v>
      </c>
      <c r="D21" s="167">
        <f t="shared" si="2"/>
        <v>0.88423200000000002</v>
      </c>
      <c r="E21" s="224">
        <f t="shared" si="2"/>
        <v>86.282412485479995</v>
      </c>
      <c r="F21" s="224">
        <f t="shared" si="2"/>
        <v>2524.1833490268</v>
      </c>
      <c r="G21" s="167">
        <f t="shared" si="2"/>
        <v>0.89129899999999995</v>
      </c>
      <c r="H21" s="224">
        <f t="shared" si="2"/>
        <v>7.0670000000000004E-3</v>
      </c>
      <c r="I21" s="227"/>
      <c r="J21" s="227"/>
      <c r="K21" s="227"/>
      <c r="L21" s="227"/>
      <c r="M21" s="227"/>
      <c r="N21" s="227"/>
      <c r="O21" s="227"/>
      <c r="P21" s="227"/>
      <c r="Q21" s="227"/>
    </row>
    <row r="22" spans="1:19" s="235" customFormat="1" outlineLevel="1">
      <c r="A22" s="231" t="s">
        <v>203</v>
      </c>
      <c r="B22" s="94">
        <v>0.11990627454</v>
      </c>
      <c r="C22" s="94">
        <v>3.2708273383500002</v>
      </c>
      <c r="D22" s="36">
        <v>1.224E-3</v>
      </c>
      <c r="E22" s="94">
        <v>0.10931030480999999</v>
      </c>
      <c r="F22" s="94">
        <v>3.1978620361300001</v>
      </c>
      <c r="G22" s="36">
        <v>1.129E-3</v>
      </c>
      <c r="H22" s="94">
        <v>-9.5000000000000005E-5</v>
      </c>
      <c r="I22" s="230"/>
      <c r="J22" s="230"/>
      <c r="K22" s="230"/>
      <c r="L22" s="230"/>
      <c r="M22" s="230"/>
      <c r="N22" s="230"/>
      <c r="O22" s="230"/>
      <c r="P22" s="230"/>
      <c r="Q22" s="230"/>
    </row>
    <row r="23" spans="1:19" outlineLevel="1">
      <c r="A23" s="91" t="s">
        <v>153</v>
      </c>
      <c r="B23" s="149">
        <v>7.5457620374400003</v>
      </c>
      <c r="C23" s="149">
        <v>205.83480600915999</v>
      </c>
      <c r="D23" s="77">
        <v>7.7032000000000003E-2</v>
      </c>
      <c r="E23" s="149">
        <v>8.3059941346600006</v>
      </c>
      <c r="F23" s="149">
        <v>242.99102780957</v>
      </c>
      <c r="G23" s="77">
        <v>8.5801000000000002E-2</v>
      </c>
      <c r="H23" s="149">
        <v>8.7690000000000008E-3</v>
      </c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9" outlineLevel="1">
      <c r="A24" s="91" t="s">
        <v>171</v>
      </c>
      <c r="B24" s="149">
        <v>5.3219396808499999</v>
      </c>
      <c r="C24" s="149">
        <v>145.172935</v>
      </c>
      <c r="D24" s="77">
        <v>5.4330000000000003E-2</v>
      </c>
      <c r="E24" s="149">
        <v>4.962345966</v>
      </c>
      <c r="F24" s="149">
        <v>145.172935</v>
      </c>
      <c r="G24" s="77">
        <v>5.1261000000000001E-2</v>
      </c>
      <c r="H24" s="149">
        <v>-3.0690000000000001E-3</v>
      </c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9" outlineLevel="1">
      <c r="A25" s="91" t="s">
        <v>107</v>
      </c>
      <c r="B25" s="149">
        <v>8.7799867123900004</v>
      </c>
      <c r="C25" s="149">
        <v>239.50223353817</v>
      </c>
      <c r="D25" s="77">
        <v>8.9632000000000003E-2</v>
      </c>
      <c r="E25" s="149">
        <v>10.06267656741</v>
      </c>
      <c r="F25" s="149">
        <v>294.38259671183999</v>
      </c>
      <c r="G25" s="77">
        <v>0.103948</v>
      </c>
      <c r="H25" s="149">
        <v>1.4316000000000001E-2</v>
      </c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9" outlineLevel="1">
      <c r="A26" s="91" t="s">
        <v>149</v>
      </c>
      <c r="B26" s="149">
        <v>64.848096607299993</v>
      </c>
      <c r="C26" s="149">
        <v>1768.93934887151</v>
      </c>
      <c r="D26" s="77">
        <v>0.66201399999999999</v>
      </c>
      <c r="E26" s="149">
        <v>62.842085512600001</v>
      </c>
      <c r="F26" s="149">
        <v>1838.4389274692601</v>
      </c>
      <c r="G26" s="77">
        <v>0.64915999999999996</v>
      </c>
      <c r="H26" s="149">
        <v>-1.2854000000000001E-2</v>
      </c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9" ht="15">
      <c r="A27" s="106" t="s">
        <v>11</v>
      </c>
      <c r="B27" s="138">
        <f t="shared" ref="B27:H27" si="3">SUM(B$28:B$32)</f>
        <v>11.340132764999998</v>
      </c>
      <c r="C27" s="138">
        <f t="shared" si="3"/>
        <v>309.33840958982</v>
      </c>
      <c r="D27" s="88">
        <f t="shared" si="3"/>
        <v>0.115768</v>
      </c>
      <c r="E27" s="138">
        <f t="shared" si="3"/>
        <v>10.52284191935</v>
      </c>
      <c r="F27" s="138">
        <f t="shared" si="3"/>
        <v>307.84468806672004</v>
      </c>
      <c r="G27" s="88">
        <f t="shared" si="3"/>
        <v>0.10870100000000001</v>
      </c>
      <c r="H27" s="138">
        <f t="shared" si="3"/>
        <v>-7.0669999999999995E-3</v>
      </c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 outlineLevel="1">
      <c r="A28" s="91" t="s">
        <v>153</v>
      </c>
      <c r="B28" s="149">
        <v>1.78801036374</v>
      </c>
      <c r="C28" s="149">
        <v>48.773704303919999</v>
      </c>
      <c r="D28" s="77">
        <v>1.8252999999999998E-2</v>
      </c>
      <c r="E28" s="149">
        <v>1.69979921135</v>
      </c>
      <c r="F28" s="149">
        <v>49.727455947880003</v>
      </c>
      <c r="G28" s="77">
        <v>1.7559000000000002E-2</v>
      </c>
      <c r="H28" s="149">
        <v>-6.9399999999999996E-4</v>
      </c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 outlineLevel="1">
      <c r="A29" s="91" t="s">
        <v>209</v>
      </c>
      <c r="B29" s="149">
        <v>0.71744064226000004</v>
      </c>
      <c r="C29" s="149">
        <v>19.570489327659999</v>
      </c>
      <c r="D29" s="77">
        <v>7.3239999999999998E-3</v>
      </c>
      <c r="E29" s="149">
        <v>0.65609884093000004</v>
      </c>
      <c r="F29" s="149">
        <v>19.194105981469999</v>
      </c>
      <c r="G29" s="77">
        <v>6.7780000000000002E-3</v>
      </c>
      <c r="H29" s="149">
        <v>-5.4699999999999996E-4</v>
      </c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 outlineLevel="1">
      <c r="A30" s="91" t="s">
        <v>107</v>
      </c>
      <c r="B30" s="149">
        <v>5.7252183728099997</v>
      </c>
      <c r="C30" s="149">
        <v>156.17365181714999</v>
      </c>
      <c r="D30" s="77">
        <v>5.8446999999999999E-2</v>
      </c>
      <c r="E30" s="149">
        <v>5.0755044473500002</v>
      </c>
      <c r="F30" s="149">
        <v>148.48337505673001</v>
      </c>
      <c r="G30" s="77">
        <v>5.2429999999999997E-2</v>
      </c>
      <c r="H30" s="149">
        <v>-6.0169999999999998E-3</v>
      </c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 outlineLevel="1">
      <c r="A31" s="91" t="s">
        <v>91</v>
      </c>
      <c r="B31" s="149">
        <v>0.37349109593000002</v>
      </c>
      <c r="C31" s="149">
        <v>10.188164813</v>
      </c>
      <c r="D31" s="77">
        <v>3.813E-3</v>
      </c>
      <c r="E31" s="149">
        <v>0.37349109593000002</v>
      </c>
      <c r="F31" s="149">
        <v>10.92644466232</v>
      </c>
      <c r="G31" s="77">
        <v>3.8579999999999999E-3</v>
      </c>
      <c r="H31" s="149">
        <v>4.5000000000000003E-5</v>
      </c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 outlineLevel="1">
      <c r="A32" s="91" t="s">
        <v>149</v>
      </c>
      <c r="B32" s="149">
        <v>2.7359722902599999</v>
      </c>
      <c r="C32" s="149">
        <v>74.632399328090003</v>
      </c>
      <c r="D32" s="77">
        <v>2.7931000000000001E-2</v>
      </c>
      <c r="E32" s="149">
        <v>2.71794832379</v>
      </c>
      <c r="F32" s="149">
        <v>79.513306418319999</v>
      </c>
      <c r="G32" s="77">
        <v>2.8076E-2</v>
      </c>
      <c r="H32" s="149">
        <v>1.46E-4</v>
      </c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241"/>
      <c r="C33" s="241"/>
      <c r="D33" s="199"/>
      <c r="E33" s="241"/>
      <c r="F33" s="241"/>
      <c r="G33" s="199"/>
      <c r="H33" s="241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241"/>
      <c r="C34" s="241"/>
      <c r="D34" s="199"/>
      <c r="E34" s="241"/>
      <c r="F34" s="241"/>
      <c r="G34" s="199"/>
      <c r="H34" s="241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241"/>
      <c r="C35" s="241"/>
      <c r="D35" s="199"/>
      <c r="E35" s="241"/>
      <c r="F35" s="241"/>
      <c r="G35" s="199"/>
      <c r="H35" s="241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241"/>
      <c r="C36" s="241"/>
      <c r="D36" s="199"/>
      <c r="E36" s="241"/>
      <c r="F36" s="241"/>
      <c r="G36" s="199"/>
      <c r="H36" s="241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241"/>
      <c r="C37" s="241"/>
      <c r="D37" s="199"/>
      <c r="E37" s="241"/>
      <c r="F37" s="241"/>
      <c r="G37" s="199"/>
      <c r="H37" s="241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241"/>
      <c r="C38" s="241"/>
      <c r="D38" s="199"/>
      <c r="E38" s="241"/>
      <c r="F38" s="241"/>
      <c r="G38" s="199"/>
      <c r="H38" s="241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241"/>
      <c r="C39" s="241"/>
      <c r="D39" s="199"/>
      <c r="E39" s="241"/>
      <c r="F39" s="241"/>
      <c r="G39" s="199"/>
      <c r="H39" s="241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241"/>
      <c r="C40" s="241"/>
      <c r="D40" s="199"/>
      <c r="E40" s="241"/>
      <c r="F40" s="241"/>
      <c r="G40" s="199"/>
      <c r="H40" s="241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241"/>
      <c r="C41" s="241"/>
      <c r="D41" s="199"/>
      <c r="E41" s="241"/>
      <c r="F41" s="241"/>
      <c r="G41" s="199"/>
      <c r="H41" s="241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241"/>
      <c r="C42" s="241"/>
      <c r="D42" s="199"/>
      <c r="E42" s="241"/>
      <c r="F42" s="241"/>
      <c r="G42" s="199"/>
      <c r="H42" s="241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241"/>
      <c r="C43" s="241"/>
      <c r="D43" s="199"/>
      <c r="E43" s="241"/>
      <c r="F43" s="241"/>
      <c r="G43" s="199"/>
      <c r="H43" s="241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241"/>
      <c r="C44" s="241"/>
      <c r="D44" s="199"/>
      <c r="E44" s="241"/>
      <c r="F44" s="241"/>
      <c r="G44" s="199"/>
      <c r="H44" s="241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241"/>
      <c r="C45" s="241"/>
      <c r="D45" s="199"/>
      <c r="E45" s="241"/>
      <c r="F45" s="241"/>
      <c r="G45" s="199"/>
      <c r="H45" s="241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241"/>
      <c r="C46" s="241"/>
      <c r="D46" s="199"/>
      <c r="E46" s="241"/>
      <c r="F46" s="241"/>
      <c r="G46" s="199"/>
      <c r="H46" s="241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241"/>
      <c r="C47" s="241"/>
      <c r="D47" s="199"/>
      <c r="E47" s="241"/>
      <c r="F47" s="241"/>
      <c r="G47" s="199"/>
      <c r="H47" s="241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241"/>
      <c r="C48" s="241"/>
      <c r="D48" s="199"/>
      <c r="E48" s="241"/>
      <c r="F48" s="241"/>
      <c r="G48" s="199"/>
      <c r="H48" s="241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241"/>
      <c r="F49" s="241"/>
      <c r="G49" s="199"/>
      <c r="H49" s="241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241"/>
      <c r="F50" s="241"/>
      <c r="G50" s="199"/>
      <c r="H50" s="241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241"/>
      <c r="F51" s="241"/>
      <c r="G51" s="199"/>
      <c r="H51" s="241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241"/>
      <c r="F52" s="241"/>
      <c r="G52" s="199"/>
      <c r="H52" s="241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241"/>
      <c r="F53" s="241"/>
      <c r="G53" s="199"/>
      <c r="H53" s="241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241"/>
      <c r="F54" s="241"/>
      <c r="G54" s="199"/>
      <c r="H54" s="241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241"/>
      <c r="F55" s="241"/>
      <c r="G55" s="199"/>
      <c r="H55" s="241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241"/>
      <c r="F56" s="241"/>
      <c r="G56" s="199"/>
      <c r="H56" s="241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241"/>
      <c r="F57" s="241"/>
      <c r="G57" s="199"/>
      <c r="H57" s="241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241"/>
      <c r="F58" s="241"/>
      <c r="G58" s="199"/>
      <c r="H58" s="241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241"/>
      <c r="F59" s="241"/>
      <c r="G59" s="199"/>
      <c r="H59" s="241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241"/>
      <c r="F60" s="241"/>
      <c r="G60" s="199"/>
      <c r="H60" s="241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241"/>
      <c r="F61" s="241"/>
      <c r="G61" s="199"/>
      <c r="H61" s="241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241"/>
      <c r="F62" s="241"/>
      <c r="G62" s="199"/>
      <c r="H62" s="241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241"/>
      <c r="F63" s="241"/>
      <c r="G63" s="199"/>
      <c r="H63" s="241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241"/>
      <c r="F64" s="241"/>
      <c r="G64" s="199"/>
      <c r="H64" s="241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241"/>
      <c r="F65" s="241"/>
      <c r="G65" s="199"/>
      <c r="H65" s="241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241"/>
      <c r="F66" s="241"/>
      <c r="G66" s="199"/>
      <c r="H66" s="241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241"/>
      <c r="F67" s="241"/>
      <c r="G67" s="199"/>
      <c r="H67" s="241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241"/>
      <c r="F68" s="241"/>
      <c r="G68" s="199"/>
      <c r="H68" s="241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241"/>
      <c r="F69" s="241"/>
      <c r="G69" s="199"/>
      <c r="H69" s="241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241"/>
      <c r="F70" s="241"/>
      <c r="G70" s="199"/>
      <c r="H70" s="241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241"/>
      <c r="F71" s="241"/>
      <c r="G71" s="199"/>
      <c r="H71" s="241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241"/>
      <c r="F72" s="241"/>
      <c r="G72" s="199"/>
      <c r="H72" s="241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241"/>
      <c r="F73" s="241"/>
      <c r="G73" s="199"/>
      <c r="H73" s="241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241"/>
      <c r="F74" s="241"/>
      <c r="G74" s="199"/>
      <c r="H74" s="241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241"/>
      <c r="F75" s="241"/>
      <c r="G75" s="199"/>
      <c r="H75" s="241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241"/>
      <c r="F76" s="241"/>
      <c r="G76" s="199"/>
      <c r="H76" s="241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241"/>
      <c r="F77" s="241"/>
      <c r="G77" s="199"/>
      <c r="H77" s="241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241"/>
      <c r="F78" s="241"/>
      <c r="G78" s="199"/>
      <c r="H78" s="241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241"/>
      <c r="F79" s="241"/>
      <c r="G79" s="199"/>
      <c r="H79" s="241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241"/>
      <c r="F80" s="241"/>
      <c r="G80" s="199"/>
      <c r="H80" s="241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241"/>
      <c r="F81" s="241"/>
      <c r="G81" s="199"/>
      <c r="H81" s="241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241"/>
      <c r="F82" s="241"/>
      <c r="G82" s="199"/>
      <c r="H82" s="241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241"/>
      <c r="F83" s="241"/>
      <c r="G83" s="199"/>
      <c r="H83" s="241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241"/>
      <c r="F84" s="241"/>
      <c r="G84" s="199"/>
      <c r="H84" s="241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241"/>
      <c r="F85" s="241"/>
      <c r="G85" s="199"/>
      <c r="H85" s="241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241"/>
      <c r="F86" s="241"/>
      <c r="G86" s="199"/>
      <c r="H86" s="241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241"/>
      <c r="F87" s="241"/>
      <c r="G87" s="199"/>
      <c r="H87" s="241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241"/>
      <c r="F88" s="241"/>
      <c r="G88" s="199"/>
      <c r="H88" s="241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241"/>
      <c r="F89" s="241"/>
      <c r="G89" s="199"/>
      <c r="H89" s="241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241"/>
      <c r="F90" s="241"/>
      <c r="G90" s="199"/>
      <c r="H90" s="241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241"/>
      <c r="F91" s="241"/>
      <c r="G91" s="199"/>
      <c r="H91" s="241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241"/>
      <c r="F92" s="241"/>
      <c r="G92" s="199"/>
      <c r="H92" s="241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241"/>
      <c r="F93" s="241"/>
      <c r="G93" s="199"/>
      <c r="H93" s="241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241"/>
      <c r="F94" s="241"/>
      <c r="G94" s="199"/>
      <c r="H94" s="241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241"/>
      <c r="F95" s="241"/>
      <c r="G95" s="199"/>
      <c r="H95" s="241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241"/>
      <c r="F96" s="241"/>
      <c r="G96" s="199"/>
      <c r="H96" s="241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241"/>
      <c r="F97" s="241"/>
      <c r="G97" s="199"/>
      <c r="H97" s="241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241"/>
      <c r="F98" s="241"/>
      <c r="G98" s="199"/>
      <c r="H98" s="241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241"/>
      <c r="F99" s="241"/>
      <c r="G99" s="199"/>
      <c r="H99" s="241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241"/>
      <c r="F100" s="241"/>
      <c r="G100" s="199"/>
      <c r="H100" s="241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241"/>
      <c r="F101" s="241"/>
      <c r="G101" s="199"/>
      <c r="H101" s="241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241"/>
      <c r="F102" s="241"/>
      <c r="G102" s="199"/>
      <c r="H102" s="241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241"/>
      <c r="F103" s="241"/>
      <c r="G103" s="199"/>
      <c r="H103" s="241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241"/>
      <c r="F104" s="241"/>
      <c r="G104" s="199"/>
      <c r="H104" s="241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241"/>
      <c r="F105" s="241"/>
      <c r="G105" s="199"/>
      <c r="H105" s="241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241"/>
      <c r="F106" s="241"/>
      <c r="G106" s="199"/>
      <c r="H106" s="241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241"/>
      <c r="F107" s="241"/>
      <c r="G107" s="199"/>
      <c r="H107" s="241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241"/>
      <c r="F108" s="241"/>
      <c r="G108" s="199"/>
      <c r="H108" s="241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241"/>
      <c r="F109" s="241"/>
      <c r="G109" s="199"/>
      <c r="H109" s="241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241"/>
      <c r="F110" s="241"/>
      <c r="G110" s="199"/>
      <c r="H110" s="241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241"/>
      <c r="F111" s="241"/>
      <c r="G111" s="199"/>
      <c r="H111" s="241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241"/>
      <c r="F112" s="241"/>
      <c r="G112" s="199"/>
      <c r="H112" s="241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241"/>
      <c r="F113" s="241"/>
      <c r="G113" s="199"/>
      <c r="H113" s="241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241"/>
      <c r="F114" s="241"/>
      <c r="G114" s="199"/>
      <c r="H114" s="241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241"/>
      <c r="F115" s="241"/>
      <c r="G115" s="199"/>
      <c r="H115" s="241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241"/>
      <c r="F116" s="241"/>
      <c r="G116" s="199"/>
      <c r="H116" s="241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241"/>
      <c r="F117" s="241"/>
      <c r="G117" s="199"/>
      <c r="H117" s="241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241"/>
      <c r="F118" s="241"/>
      <c r="G118" s="199"/>
      <c r="H118" s="241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241"/>
      <c r="F119" s="241"/>
      <c r="G119" s="199"/>
      <c r="H119" s="241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241"/>
      <c r="F120" s="241"/>
      <c r="G120" s="199"/>
      <c r="H120" s="241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241"/>
      <c r="F121" s="241"/>
      <c r="G121" s="199"/>
      <c r="H121" s="241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241"/>
      <c r="F122" s="241"/>
      <c r="G122" s="199"/>
      <c r="H122" s="241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241"/>
      <c r="F123" s="241"/>
      <c r="G123" s="199"/>
      <c r="H123" s="241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241"/>
      <c r="F124" s="241"/>
      <c r="G124" s="199"/>
      <c r="H124" s="241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241"/>
      <c r="F125" s="241"/>
      <c r="G125" s="199"/>
      <c r="H125" s="241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241"/>
      <c r="F126" s="241"/>
      <c r="G126" s="199"/>
      <c r="H126" s="241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241"/>
      <c r="F127" s="241"/>
      <c r="G127" s="199"/>
      <c r="H127" s="241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241"/>
      <c r="F128" s="241"/>
      <c r="G128" s="199"/>
      <c r="H128" s="241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241"/>
      <c r="F129" s="241"/>
      <c r="G129" s="199"/>
      <c r="H129" s="241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241"/>
      <c r="F130" s="241"/>
      <c r="G130" s="199"/>
      <c r="H130" s="241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241"/>
      <c r="F131" s="241"/>
      <c r="G131" s="199"/>
      <c r="H131" s="241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241"/>
      <c r="F132" s="241"/>
      <c r="G132" s="199"/>
      <c r="H132" s="241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241"/>
      <c r="F133" s="241"/>
      <c r="G133" s="199"/>
      <c r="H133" s="241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241"/>
      <c r="F134" s="241"/>
      <c r="G134" s="199"/>
      <c r="H134" s="241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241"/>
      <c r="F135" s="241"/>
      <c r="G135" s="199"/>
      <c r="H135" s="241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241"/>
      <c r="F136" s="241"/>
      <c r="G136" s="199"/>
      <c r="H136" s="241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241"/>
      <c r="F137" s="241"/>
      <c r="G137" s="199"/>
      <c r="H137" s="241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241"/>
      <c r="F138" s="241"/>
      <c r="G138" s="199"/>
      <c r="H138" s="241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241"/>
      <c r="F139" s="241"/>
      <c r="G139" s="199"/>
      <c r="H139" s="241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241"/>
      <c r="F140" s="241"/>
      <c r="G140" s="199"/>
      <c r="H140" s="241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241"/>
      <c r="F141" s="241"/>
      <c r="G141" s="199"/>
      <c r="H141" s="241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241"/>
      <c r="F142" s="241"/>
      <c r="G142" s="199"/>
      <c r="H142" s="241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241"/>
      <c r="F143" s="241"/>
      <c r="G143" s="199"/>
      <c r="H143" s="241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241"/>
      <c r="F144" s="241"/>
      <c r="G144" s="199"/>
      <c r="H144" s="241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241"/>
      <c r="F145" s="241"/>
      <c r="G145" s="199"/>
      <c r="H145" s="241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241"/>
      <c r="F146" s="241"/>
      <c r="G146" s="199"/>
      <c r="H146" s="241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241"/>
      <c r="F147" s="241"/>
      <c r="G147" s="199"/>
      <c r="H147" s="241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241"/>
      <c r="F148" s="241"/>
      <c r="G148" s="199"/>
      <c r="H148" s="241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241"/>
      <c r="F149" s="241"/>
      <c r="G149" s="199"/>
      <c r="H149" s="241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241"/>
      <c r="F150" s="241"/>
      <c r="G150" s="199"/>
      <c r="H150" s="241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241"/>
      <c r="F151" s="241"/>
      <c r="G151" s="199"/>
      <c r="H151" s="241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241"/>
      <c r="F152" s="241"/>
      <c r="G152" s="199"/>
      <c r="H152" s="241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241"/>
      <c r="F153" s="241"/>
      <c r="G153" s="199"/>
      <c r="H153" s="241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241"/>
      <c r="F154" s="241"/>
      <c r="G154" s="199"/>
      <c r="H154" s="241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241"/>
      <c r="F155" s="241"/>
      <c r="G155" s="199"/>
      <c r="H155" s="241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241"/>
      <c r="F156" s="241"/>
      <c r="G156" s="199"/>
      <c r="H156" s="241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241"/>
      <c r="F157" s="241"/>
      <c r="G157" s="199"/>
      <c r="H157" s="241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241"/>
      <c r="F158" s="241"/>
      <c r="G158" s="199"/>
      <c r="H158" s="241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241"/>
      <c r="F159" s="241"/>
      <c r="G159" s="199"/>
      <c r="H159" s="241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241"/>
      <c r="F160" s="241"/>
      <c r="G160" s="199"/>
      <c r="H160" s="241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241"/>
      <c r="F161" s="241"/>
      <c r="G161" s="199"/>
      <c r="H161" s="241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241"/>
      <c r="F162" s="241"/>
      <c r="G162" s="199"/>
      <c r="H162" s="241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241"/>
      <c r="F163" s="241"/>
      <c r="G163" s="199"/>
      <c r="H163" s="241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241"/>
      <c r="F164" s="241"/>
      <c r="G164" s="199"/>
      <c r="H164" s="241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241"/>
      <c r="F165" s="241"/>
      <c r="G165" s="199"/>
      <c r="H165" s="241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241"/>
      <c r="F166" s="241"/>
      <c r="G166" s="199"/>
      <c r="H166" s="241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241"/>
      <c r="F167" s="241"/>
      <c r="G167" s="199"/>
      <c r="H167" s="241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241"/>
      <c r="F168" s="241"/>
      <c r="G168" s="199"/>
      <c r="H168" s="241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241"/>
      <c r="F169" s="241"/>
      <c r="G169" s="199"/>
      <c r="H169" s="241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241"/>
      <c r="F170" s="241"/>
      <c r="G170" s="199"/>
      <c r="H170" s="241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241"/>
      <c r="F171" s="241"/>
      <c r="G171" s="199"/>
      <c r="H171" s="241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241"/>
      <c r="F172" s="241"/>
      <c r="G172" s="199"/>
      <c r="H172" s="241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241"/>
      <c r="F173" s="241"/>
      <c r="G173" s="199"/>
      <c r="H173" s="241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241"/>
      <c r="F174" s="241"/>
      <c r="G174" s="199"/>
      <c r="H174" s="241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241"/>
      <c r="F175" s="241"/>
      <c r="G175" s="199"/>
      <c r="H175" s="241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241"/>
      <c r="F176" s="241"/>
      <c r="G176" s="199"/>
      <c r="H176" s="241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241"/>
      <c r="F177" s="241"/>
      <c r="G177" s="199"/>
      <c r="H177" s="241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241"/>
      <c r="F178" s="241"/>
      <c r="G178" s="199"/>
      <c r="H178" s="241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241"/>
      <c r="F179" s="241"/>
      <c r="G179" s="199"/>
      <c r="H179" s="241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241"/>
      <c r="F180" s="241"/>
      <c r="G180" s="199"/>
      <c r="H180" s="241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241"/>
      <c r="F181" s="241"/>
      <c r="G181" s="199"/>
      <c r="H181" s="241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241"/>
      <c r="F182" s="241"/>
      <c r="G182" s="199"/>
      <c r="H182" s="241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241"/>
      <c r="F183" s="241"/>
      <c r="G183" s="199"/>
      <c r="H183" s="241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241"/>
      <c r="C184" s="241"/>
      <c r="D184" s="199"/>
      <c r="E184" s="241"/>
      <c r="F184" s="241"/>
      <c r="G184" s="199"/>
      <c r="H184" s="241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241"/>
      <c r="C185" s="241"/>
      <c r="D185" s="199"/>
      <c r="E185" s="241"/>
      <c r="F185" s="241"/>
      <c r="G185" s="199"/>
      <c r="H185" s="241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241"/>
      <c r="C186" s="241"/>
      <c r="D186" s="199"/>
      <c r="E186" s="241"/>
      <c r="F186" s="241"/>
      <c r="G186" s="199"/>
      <c r="H186" s="241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241"/>
      <c r="C187" s="241"/>
      <c r="D187" s="199"/>
      <c r="E187" s="241"/>
      <c r="F187" s="241"/>
      <c r="G187" s="199"/>
      <c r="H187" s="241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241"/>
      <c r="C188" s="241"/>
      <c r="D188" s="199"/>
      <c r="E188" s="241"/>
      <c r="F188" s="241"/>
      <c r="G188" s="199"/>
      <c r="H188" s="241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241"/>
      <c r="C189" s="241"/>
      <c r="D189" s="199"/>
      <c r="E189" s="241"/>
      <c r="F189" s="241"/>
      <c r="G189" s="199"/>
      <c r="H189" s="241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241"/>
      <c r="C190" s="241"/>
      <c r="D190" s="199"/>
      <c r="E190" s="241"/>
      <c r="F190" s="241"/>
      <c r="G190" s="199"/>
      <c r="H190" s="241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241"/>
      <c r="C191" s="241"/>
      <c r="D191" s="199"/>
      <c r="E191" s="241"/>
      <c r="F191" s="241"/>
      <c r="G191" s="199"/>
      <c r="H191" s="241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241"/>
      <c r="C192" s="241"/>
      <c r="D192" s="199"/>
      <c r="E192" s="241"/>
      <c r="F192" s="241"/>
      <c r="G192" s="199"/>
      <c r="H192" s="241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241"/>
      <c r="C193" s="241"/>
      <c r="D193" s="199"/>
      <c r="E193" s="241"/>
      <c r="F193" s="241"/>
      <c r="G193" s="199"/>
      <c r="H193" s="241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241"/>
      <c r="C194" s="241"/>
      <c r="D194" s="199"/>
      <c r="E194" s="241"/>
      <c r="F194" s="241"/>
      <c r="G194" s="199"/>
      <c r="H194" s="241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241"/>
      <c r="C195" s="241"/>
      <c r="D195" s="199"/>
      <c r="E195" s="241"/>
      <c r="F195" s="241"/>
      <c r="G195" s="199"/>
      <c r="H195" s="241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241"/>
      <c r="C196" s="241"/>
      <c r="D196" s="199"/>
      <c r="E196" s="241"/>
      <c r="F196" s="241"/>
      <c r="G196" s="199"/>
      <c r="H196" s="241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241"/>
      <c r="C197" s="241"/>
      <c r="D197" s="199"/>
      <c r="E197" s="241"/>
      <c r="F197" s="241"/>
      <c r="G197" s="199"/>
      <c r="H197" s="241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241"/>
      <c r="C198" s="241"/>
      <c r="D198" s="199"/>
      <c r="E198" s="241"/>
      <c r="F198" s="241"/>
      <c r="G198" s="199"/>
      <c r="H198" s="241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241"/>
      <c r="C199" s="241"/>
      <c r="D199" s="199"/>
      <c r="E199" s="241"/>
      <c r="F199" s="241"/>
      <c r="G199" s="199"/>
      <c r="H199" s="241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241"/>
      <c r="C200" s="241"/>
      <c r="D200" s="199"/>
      <c r="E200" s="241"/>
      <c r="F200" s="241"/>
      <c r="G200" s="199"/>
      <c r="H200" s="241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241"/>
      <c r="C201" s="241"/>
      <c r="D201" s="199"/>
      <c r="E201" s="241"/>
      <c r="F201" s="241"/>
      <c r="G201" s="199"/>
      <c r="H201" s="241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241"/>
      <c r="C202" s="241"/>
      <c r="D202" s="199"/>
      <c r="E202" s="241"/>
      <c r="F202" s="241"/>
      <c r="G202" s="199"/>
      <c r="H202" s="241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241"/>
      <c r="C203" s="241"/>
      <c r="D203" s="199"/>
      <c r="E203" s="241"/>
      <c r="F203" s="241"/>
      <c r="G203" s="199"/>
      <c r="H203" s="241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241"/>
      <c r="C204" s="241"/>
      <c r="D204" s="199"/>
      <c r="E204" s="241"/>
      <c r="F204" s="241"/>
      <c r="G204" s="199"/>
      <c r="H204" s="241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241"/>
      <c r="C205" s="241"/>
      <c r="D205" s="199"/>
      <c r="E205" s="241"/>
      <c r="F205" s="241"/>
      <c r="G205" s="199"/>
      <c r="H205" s="241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241"/>
      <c r="C206" s="241"/>
      <c r="D206" s="199"/>
      <c r="E206" s="241"/>
      <c r="F206" s="241"/>
      <c r="G206" s="199"/>
      <c r="H206" s="241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241"/>
      <c r="C207" s="241"/>
      <c r="D207" s="199"/>
      <c r="E207" s="241"/>
      <c r="F207" s="241"/>
      <c r="G207" s="199"/>
      <c r="H207" s="241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241"/>
      <c r="C208" s="241"/>
      <c r="D208" s="199"/>
      <c r="E208" s="241"/>
      <c r="F208" s="241"/>
      <c r="G208" s="199"/>
      <c r="H208" s="241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241"/>
      <c r="C209" s="241"/>
      <c r="D209" s="199"/>
      <c r="E209" s="241"/>
      <c r="F209" s="241"/>
      <c r="G209" s="199"/>
      <c r="H209" s="241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241"/>
      <c r="C210" s="241"/>
      <c r="D210" s="199"/>
      <c r="E210" s="241"/>
      <c r="F210" s="241"/>
      <c r="G210" s="199"/>
      <c r="H210" s="241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241"/>
      <c r="C211" s="241"/>
      <c r="D211" s="199"/>
      <c r="E211" s="241"/>
      <c r="F211" s="241"/>
      <c r="G211" s="199"/>
      <c r="H211" s="241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241"/>
      <c r="C212" s="241"/>
      <c r="D212" s="199"/>
      <c r="E212" s="241"/>
      <c r="F212" s="241"/>
      <c r="G212" s="199"/>
      <c r="H212" s="241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241"/>
      <c r="C213" s="241"/>
      <c r="D213" s="199"/>
      <c r="E213" s="241"/>
      <c r="F213" s="241"/>
      <c r="G213" s="199"/>
      <c r="H213" s="241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241"/>
      <c r="C214" s="241"/>
      <c r="D214" s="199"/>
      <c r="E214" s="241"/>
      <c r="F214" s="241"/>
      <c r="G214" s="199"/>
      <c r="H214" s="241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241"/>
      <c r="C215" s="241"/>
      <c r="D215" s="199"/>
      <c r="E215" s="241"/>
      <c r="F215" s="241"/>
      <c r="G215" s="199"/>
      <c r="H215" s="241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241"/>
      <c r="C216" s="241"/>
      <c r="D216" s="199"/>
      <c r="E216" s="241"/>
      <c r="F216" s="241"/>
      <c r="G216" s="199"/>
      <c r="H216" s="241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241"/>
      <c r="C217" s="241"/>
      <c r="D217" s="199"/>
      <c r="E217" s="241"/>
      <c r="F217" s="241"/>
      <c r="G217" s="199"/>
      <c r="H217" s="241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241"/>
      <c r="C218" s="241"/>
      <c r="D218" s="199"/>
      <c r="E218" s="241"/>
      <c r="F218" s="241"/>
      <c r="G218" s="199"/>
      <c r="H218" s="241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241"/>
      <c r="C219" s="241"/>
      <c r="D219" s="199"/>
      <c r="E219" s="241"/>
      <c r="F219" s="241"/>
      <c r="G219" s="199"/>
      <c r="H219" s="241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241"/>
      <c r="C220" s="241"/>
      <c r="D220" s="199"/>
      <c r="E220" s="241"/>
      <c r="F220" s="241"/>
      <c r="G220" s="199"/>
      <c r="H220" s="241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241"/>
      <c r="C221" s="241"/>
      <c r="D221" s="199"/>
      <c r="E221" s="241"/>
      <c r="F221" s="241"/>
      <c r="G221" s="199"/>
      <c r="H221" s="241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241"/>
      <c r="C222" s="241"/>
      <c r="D222" s="199"/>
      <c r="E222" s="241"/>
      <c r="F222" s="241"/>
      <c r="G222" s="199"/>
      <c r="H222" s="241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241"/>
      <c r="C223" s="241"/>
      <c r="D223" s="199"/>
      <c r="E223" s="241"/>
      <c r="F223" s="241"/>
      <c r="G223" s="199"/>
      <c r="H223" s="241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241"/>
      <c r="C224" s="241"/>
      <c r="D224" s="199"/>
      <c r="E224" s="241"/>
      <c r="F224" s="241"/>
      <c r="G224" s="199"/>
      <c r="H224" s="241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241"/>
      <c r="C225" s="241"/>
      <c r="D225" s="199"/>
      <c r="E225" s="241"/>
      <c r="F225" s="241"/>
      <c r="G225" s="199"/>
      <c r="H225" s="241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241"/>
      <c r="C226" s="241"/>
      <c r="D226" s="199"/>
      <c r="E226" s="241"/>
      <c r="F226" s="241"/>
      <c r="G226" s="199"/>
      <c r="H226" s="241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241"/>
      <c r="C227" s="241"/>
      <c r="D227" s="199"/>
      <c r="E227" s="241"/>
      <c r="F227" s="241"/>
      <c r="G227" s="199"/>
      <c r="H227" s="241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241"/>
      <c r="C228" s="241"/>
      <c r="D228" s="199"/>
      <c r="E228" s="241"/>
      <c r="F228" s="241"/>
      <c r="G228" s="199"/>
      <c r="H228" s="241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241"/>
      <c r="C229" s="241"/>
      <c r="D229" s="199"/>
      <c r="E229" s="241"/>
      <c r="F229" s="241"/>
      <c r="G229" s="199"/>
      <c r="H229" s="241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241"/>
      <c r="C230" s="241"/>
      <c r="D230" s="199"/>
      <c r="E230" s="241"/>
      <c r="F230" s="241"/>
      <c r="G230" s="199"/>
      <c r="H230" s="241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241"/>
      <c r="C231" s="241"/>
      <c r="D231" s="199"/>
      <c r="E231" s="241"/>
      <c r="F231" s="241"/>
      <c r="G231" s="199"/>
      <c r="H231" s="241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241"/>
      <c r="C232" s="241"/>
      <c r="D232" s="199"/>
      <c r="E232" s="241"/>
      <c r="F232" s="241"/>
      <c r="G232" s="199"/>
      <c r="H232" s="241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241"/>
      <c r="C233" s="241"/>
      <c r="D233" s="199"/>
      <c r="E233" s="241"/>
      <c r="F233" s="241"/>
      <c r="G233" s="199"/>
      <c r="H233" s="241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241"/>
      <c r="C234" s="241"/>
      <c r="D234" s="199"/>
      <c r="E234" s="241"/>
      <c r="F234" s="241"/>
      <c r="G234" s="199"/>
      <c r="H234" s="241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241"/>
      <c r="C235" s="241"/>
      <c r="D235" s="199"/>
      <c r="E235" s="241"/>
      <c r="F235" s="241"/>
      <c r="G235" s="199"/>
      <c r="H235" s="241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241"/>
      <c r="C236" s="241"/>
      <c r="D236" s="199"/>
      <c r="E236" s="241"/>
      <c r="F236" s="241"/>
      <c r="G236" s="199"/>
      <c r="H236" s="241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241"/>
      <c r="C237" s="241"/>
      <c r="D237" s="199"/>
      <c r="E237" s="241"/>
      <c r="F237" s="241"/>
      <c r="G237" s="199"/>
      <c r="H237" s="241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241"/>
      <c r="C238" s="241"/>
      <c r="D238" s="199"/>
      <c r="E238" s="241"/>
      <c r="F238" s="241"/>
      <c r="G238" s="199"/>
      <c r="H238" s="241"/>
      <c r="I238" s="113"/>
      <c r="J238" s="113"/>
      <c r="K238" s="113"/>
      <c r="L238" s="113"/>
      <c r="M238" s="113"/>
      <c r="N238" s="113"/>
      <c r="O238" s="113"/>
      <c r="P238" s="113"/>
      <c r="Q238" s="113"/>
    </row>
  </sheetData>
  <mergeCells count="5">
    <mergeCell ref="A2:H2"/>
    <mergeCell ref="B5:D5"/>
    <mergeCell ref="E5:G5"/>
    <mergeCell ref="B18:D18"/>
    <mergeCell ref="E18:G18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Лист6">
    <tabColor indexed="52"/>
    <outlinePr applyStyles="1" summaryBelow="0"/>
    <pageSetUpPr fitToPage="1"/>
  </sheetPr>
  <dimension ref="A2:S245"/>
  <sheetViews>
    <sheetView topLeftCell="A7" workbookViewId="0">
      <selection activeCell="A38" sqref="A38"/>
    </sheetView>
  </sheetViews>
  <sheetFormatPr baseColWidth="10" defaultColWidth="9.1640625" defaultRowHeight="14" outlineLevelRow="1"/>
  <cols>
    <col min="1" max="1" width="66" style="128" bestFit="1" customWidth="1"/>
    <col min="2" max="2" width="14.5" style="247" bestFit="1" customWidth="1"/>
    <col min="3" max="3" width="16" style="247" bestFit="1" customWidth="1"/>
    <col min="4" max="4" width="11.5" style="208" bestFit="1" customWidth="1"/>
    <col min="5" max="16384" width="9.1640625" style="128"/>
  </cols>
  <sheetData>
    <row r="2" spans="1:19" ht="19">
      <c r="A2" s="4" t="s">
        <v>317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9">
      <c r="A3" s="1" t="s">
        <v>327</v>
      </c>
      <c r="B3" s="1"/>
      <c r="C3" s="1"/>
      <c r="D3" s="1"/>
    </row>
    <row r="4" spans="1:19">
      <c r="B4" s="241"/>
      <c r="C4" s="241"/>
      <c r="D4" s="19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B5" s="172"/>
      <c r="C5" s="172"/>
      <c r="D5" s="39" t="s">
        <v>319</v>
      </c>
    </row>
    <row r="6" spans="1:19" s="232" customFormat="1">
      <c r="A6" s="190"/>
      <c r="B6" s="69" t="s">
        <v>49</v>
      </c>
      <c r="C6" s="69" t="s">
        <v>67</v>
      </c>
      <c r="D6" s="6" t="s">
        <v>180</v>
      </c>
    </row>
    <row r="7" spans="1:19" s="54" customFormat="1" ht="16">
      <c r="A7" s="21" t="s">
        <v>214</v>
      </c>
      <c r="B7" s="221">
        <f t="shared" ref="B7:D7" si="0">SUM(B8:B18)</f>
        <v>96.805254404829995</v>
      </c>
      <c r="C7" s="221">
        <f t="shared" si="0"/>
        <v>2832.0280370935197</v>
      </c>
      <c r="D7" s="150">
        <f t="shared" si="0"/>
        <v>0.99999899999999997</v>
      </c>
    </row>
    <row r="8" spans="1:19" s="141" customFormat="1">
      <c r="A8" s="130" t="s">
        <v>328</v>
      </c>
      <c r="B8" s="191">
        <v>2.762470169E-2</v>
      </c>
      <c r="C8" s="191">
        <v>0.80815788559000001</v>
      </c>
      <c r="D8" s="133">
        <v>2.8499999999999999E-4</v>
      </c>
    </row>
    <row r="9" spans="1:19" s="141" customFormat="1">
      <c r="A9" s="130" t="s">
        <v>49</v>
      </c>
      <c r="B9" s="191">
        <v>33.258746286010002</v>
      </c>
      <c r="C9" s="191">
        <v>972.98129672259995</v>
      </c>
      <c r="D9" s="133">
        <v>0.34356300000000001</v>
      </c>
    </row>
    <row r="10" spans="1:19" s="141" customFormat="1">
      <c r="A10" s="130" t="s">
        <v>329</v>
      </c>
      <c r="B10" s="191">
        <v>14.22000618017</v>
      </c>
      <c r="C10" s="191">
        <v>416.00485879988003</v>
      </c>
      <c r="D10" s="133">
        <v>0.146893</v>
      </c>
    </row>
    <row r="11" spans="1:19" s="141" customFormat="1">
      <c r="A11" s="130" t="s">
        <v>330</v>
      </c>
      <c r="B11" s="191">
        <v>15.138181014760001</v>
      </c>
      <c r="C11" s="191">
        <v>442.86597176856998</v>
      </c>
      <c r="D11" s="133">
        <v>0.15637799999999999</v>
      </c>
    </row>
    <row r="12" spans="1:19" s="141" customFormat="1">
      <c r="A12" s="130" t="s">
        <v>67</v>
      </c>
      <c r="B12" s="191">
        <v>33.692522687679997</v>
      </c>
      <c r="C12" s="191">
        <v>985.67138198200996</v>
      </c>
      <c r="D12" s="133">
        <v>0.34804400000000002</v>
      </c>
    </row>
    <row r="13" spans="1:19">
      <c r="A13" s="130" t="s">
        <v>331</v>
      </c>
      <c r="B13" s="149">
        <v>0.46817353451999999</v>
      </c>
      <c r="C13" s="149">
        <v>13.696369934870001</v>
      </c>
      <c r="D13" s="77">
        <v>4.836E-3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>
      <c r="B14" s="241"/>
      <c r="C14" s="241"/>
      <c r="D14" s="199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>
      <c r="B15" s="241"/>
      <c r="C15" s="241"/>
      <c r="D15" s="199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>
      <c r="B16" s="241"/>
      <c r="C16" s="241"/>
      <c r="D16" s="199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9">
      <c r="B17" s="241"/>
      <c r="C17" s="241"/>
      <c r="D17" s="199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9">
      <c r="B18" s="241"/>
      <c r="C18" s="241"/>
      <c r="D18" s="199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>
      <c r="B19" s="241"/>
      <c r="C19" s="241"/>
      <c r="D19" s="199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9">
      <c r="A20" s="33" t="s">
        <v>325</v>
      </c>
      <c r="B20" s="241"/>
      <c r="C20" s="241"/>
      <c r="D20" s="199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9">
      <c r="B21" s="145" t="str">
        <f>"Державний борг України за станом на " &amp; TEXT(DREPORTDATE,"dd.MM.yyyy")</f>
        <v>Державний борг України за станом на 31.03.2022</v>
      </c>
      <c r="C21" s="241"/>
      <c r="D21" s="39" t="s">
        <v>319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9" s="100" customFormat="1">
      <c r="A22" s="190"/>
      <c r="B22" s="69" t="s">
        <v>49</v>
      </c>
      <c r="C22" s="69" t="s">
        <v>67</v>
      </c>
      <c r="D22" s="6" t="s">
        <v>180</v>
      </c>
      <c r="E22" s="232"/>
      <c r="F22" s="232"/>
      <c r="G22" s="232"/>
      <c r="H22" s="232"/>
      <c r="I22" s="232"/>
      <c r="J22" s="232"/>
      <c r="K22" s="232"/>
      <c r="L22" s="232"/>
      <c r="M22" s="232"/>
      <c r="N22" s="232"/>
      <c r="O22" s="232"/>
      <c r="P22" s="232"/>
      <c r="Q22" s="232"/>
      <c r="R22" s="232"/>
      <c r="S22" s="232"/>
    </row>
    <row r="23" spans="1:19" s="160" customFormat="1" ht="15">
      <c r="A23" s="175" t="s">
        <v>214</v>
      </c>
      <c r="B23" s="105">
        <f t="shared" ref="B23:D23" si="1">B$24+B$31</f>
        <v>96.805254404830009</v>
      </c>
      <c r="C23" s="105">
        <f t="shared" si="1"/>
        <v>2832.0280370935197</v>
      </c>
      <c r="D23" s="37">
        <f t="shared" si="1"/>
        <v>1.0000009999999999</v>
      </c>
      <c r="E23" s="148"/>
      <c r="F23" s="148"/>
      <c r="G23" s="148"/>
      <c r="H23" s="148"/>
      <c r="I23" s="148"/>
      <c r="J23" s="148"/>
      <c r="K23" s="148"/>
      <c r="L23" s="148"/>
      <c r="M23" s="148"/>
      <c r="N23" s="148"/>
      <c r="O23" s="148"/>
      <c r="P23" s="148"/>
      <c r="Q23" s="148"/>
    </row>
    <row r="24" spans="1:19" s="233" customFormat="1" ht="15">
      <c r="A24" s="47" t="s">
        <v>215</v>
      </c>
      <c r="B24" s="9">
        <f t="shared" ref="B24:D24" si="2">SUM(B$25:B$30)</f>
        <v>86.282412485480009</v>
      </c>
      <c r="C24" s="9">
        <f t="shared" si="2"/>
        <v>2524.1833490268</v>
      </c>
      <c r="D24" s="13">
        <f t="shared" si="2"/>
        <v>0.89129899999999995</v>
      </c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</row>
    <row r="25" spans="1:19" s="235" customFormat="1" outlineLevel="1">
      <c r="A25" s="231" t="s">
        <v>328</v>
      </c>
      <c r="B25" s="94">
        <v>2.762470169E-2</v>
      </c>
      <c r="C25" s="94">
        <v>0.80815788559000001</v>
      </c>
      <c r="D25" s="36">
        <v>2.8499999999999999E-4</v>
      </c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</row>
    <row r="26" spans="1:19" outlineLevel="1">
      <c r="A26" s="231" t="s">
        <v>49</v>
      </c>
      <c r="B26" s="149">
        <v>29.87165242691</v>
      </c>
      <c r="C26" s="149">
        <v>873.89220458400996</v>
      </c>
      <c r="D26" s="77">
        <v>0.30857499999999999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9" outlineLevel="1">
      <c r="A27" s="231" t="s">
        <v>329</v>
      </c>
      <c r="B27" s="149">
        <v>13.46688721294</v>
      </c>
      <c r="C27" s="149">
        <v>393.97243872589002</v>
      </c>
      <c r="D27" s="77">
        <v>0.13911299999999999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 outlineLevel="1">
      <c r="A28" s="91" t="s">
        <v>330</v>
      </c>
      <c r="B28" s="149">
        <v>10.06267656741</v>
      </c>
      <c r="C28" s="149">
        <v>294.38259671183999</v>
      </c>
      <c r="D28" s="77">
        <v>0.103948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 outlineLevel="1">
      <c r="A29" s="91" t="s">
        <v>67</v>
      </c>
      <c r="B29" s="149">
        <v>32.385398042010003</v>
      </c>
      <c r="C29" s="149">
        <v>947.43158118459996</v>
      </c>
      <c r="D29" s="77">
        <v>0.33454200000000001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 outlineLevel="1">
      <c r="A30" s="91" t="s">
        <v>331</v>
      </c>
      <c r="B30" s="149">
        <v>0.46817353451999999</v>
      </c>
      <c r="C30" s="149">
        <v>13.696369934870001</v>
      </c>
      <c r="D30" s="77">
        <v>4.836E-3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 ht="15">
      <c r="A31" s="106" t="s">
        <v>332</v>
      </c>
      <c r="B31" s="138">
        <f t="shared" ref="B31:D31" si="3">SUM(B$32:B$35)</f>
        <v>10.52284191935</v>
      </c>
      <c r="C31" s="138">
        <f t="shared" si="3"/>
        <v>307.84468806671998</v>
      </c>
      <c r="D31" s="88">
        <f t="shared" si="3"/>
        <v>0.10870200000000001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 outlineLevel="1">
      <c r="A32" s="91" t="s">
        <v>49</v>
      </c>
      <c r="B32" s="149">
        <v>3.3870938591000002</v>
      </c>
      <c r="C32" s="149">
        <v>99.089092138590004</v>
      </c>
      <c r="D32" s="77">
        <v>3.4988999999999999E-2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7" outlineLevel="1">
      <c r="A33" s="91" t="s">
        <v>329</v>
      </c>
      <c r="B33" s="149">
        <v>0.75311896723000005</v>
      </c>
      <c r="C33" s="149">
        <v>22.03242007399</v>
      </c>
      <c r="D33" s="77">
        <v>7.7799999999999996E-3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1">
      <c r="A34" s="91" t="s">
        <v>330</v>
      </c>
      <c r="B34" s="149">
        <v>5.0755044473500002</v>
      </c>
      <c r="C34" s="149">
        <v>148.48337505673001</v>
      </c>
      <c r="D34" s="77">
        <v>5.2429999999999997E-2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 outlineLevel="1">
      <c r="A35" s="91" t="s">
        <v>67</v>
      </c>
      <c r="B35" s="149">
        <v>1.3071246456700001</v>
      </c>
      <c r="C35" s="149">
        <v>38.239800797409998</v>
      </c>
      <c r="D35" s="77">
        <v>1.3502999999999999E-2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>
      <c r="B39" s="241"/>
      <c r="C39" s="241"/>
      <c r="D39" s="199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>
      <c r="B40" s="241"/>
      <c r="C40" s="241"/>
      <c r="D40" s="199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>
      <c r="B41" s="241"/>
      <c r="C41" s="241"/>
      <c r="D41" s="199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>
      <c r="B42" s="241"/>
      <c r="C42" s="241"/>
      <c r="D42" s="19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>
      <c r="B43" s="241"/>
      <c r="C43" s="241"/>
      <c r="D43" s="19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>
      <c r="B44" s="241"/>
      <c r="C44" s="241"/>
      <c r="D44" s="199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>
      <c r="B45" s="241"/>
      <c r="C45" s="241"/>
      <c r="D45" s="199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>
      <c r="B46" s="241"/>
      <c r="C46" s="241"/>
      <c r="D46" s="1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>
      <c r="B47" s="241"/>
      <c r="C47" s="241"/>
      <c r="D47" s="199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>
      <c r="B48" s="241"/>
      <c r="C48" s="241"/>
      <c r="D48" s="199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241"/>
      <c r="C184" s="241"/>
      <c r="D184" s="199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241"/>
      <c r="C185" s="241"/>
      <c r="D185" s="199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241"/>
      <c r="C186" s="241"/>
      <c r="D186" s="199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241"/>
      <c r="C187" s="241"/>
      <c r="D187" s="199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241"/>
      <c r="C188" s="241"/>
      <c r="D188" s="199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241"/>
      <c r="C189" s="241"/>
      <c r="D189" s="199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241"/>
      <c r="C190" s="241"/>
      <c r="D190" s="199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241"/>
      <c r="C191" s="241"/>
      <c r="D191" s="199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241"/>
      <c r="C192" s="241"/>
      <c r="D192" s="199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241"/>
      <c r="C193" s="241"/>
      <c r="D193" s="199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241"/>
      <c r="C194" s="241"/>
      <c r="D194" s="199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241"/>
      <c r="C195" s="241"/>
      <c r="D195" s="199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241"/>
      <c r="C196" s="241"/>
      <c r="D196" s="199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241"/>
      <c r="C197" s="241"/>
      <c r="D197" s="199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241"/>
      <c r="C198" s="241"/>
      <c r="D198" s="199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241"/>
      <c r="C199" s="241"/>
      <c r="D199" s="199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241"/>
      <c r="C200" s="241"/>
      <c r="D200" s="199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241"/>
      <c r="C201" s="241"/>
      <c r="D201" s="199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241"/>
      <c r="C202" s="241"/>
      <c r="D202" s="199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241"/>
      <c r="C203" s="241"/>
      <c r="D203" s="199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241"/>
      <c r="C204" s="241"/>
      <c r="D204" s="199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241"/>
      <c r="C205" s="241"/>
      <c r="D205" s="199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241"/>
      <c r="C206" s="241"/>
      <c r="D206" s="199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241"/>
      <c r="C207" s="241"/>
      <c r="D207" s="199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241"/>
      <c r="C208" s="241"/>
      <c r="D208" s="199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241"/>
      <c r="C209" s="241"/>
      <c r="D209" s="199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241"/>
      <c r="C210" s="241"/>
      <c r="D210" s="199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241"/>
      <c r="C211" s="241"/>
      <c r="D211" s="199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241"/>
      <c r="C212" s="241"/>
      <c r="D212" s="199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241"/>
      <c r="C213" s="241"/>
      <c r="D213" s="199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241"/>
      <c r="C214" s="241"/>
      <c r="D214" s="199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241"/>
      <c r="C215" s="241"/>
      <c r="D215" s="199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241"/>
      <c r="C216" s="241"/>
      <c r="D216" s="199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241"/>
      <c r="C217" s="241"/>
      <c r="D217" s="199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241"/>
      <c r="C218" s="241"/>
      <c r="D218" s="199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241"/>
      <c r="C219" s="241"/>
      <c r="D219" s="199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241"/>
      <c r="C220" s="241"/>
      <c r="D220" s="199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241"/>
      <c r="C221" s="241"/>
      <c r="D221" s="199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241"/>
      <c r="C222" s="241"/>
      <c r="D222" s="199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241"/>
      <c r="C223" s="241"/>
      <c r="D223" s="199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241"/>
      <c r="C224" s="241"/>
      <c r="D224" s="199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241"/>
      <c r="C225" s="241"/>
      <c r="D225" s="199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241"/>
      <c r="C226" s="241"/>
      <c r="D226" s="199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241"/>
      <c r="C227" s="241"/>
      <c r="D227" s="199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241"/>
      <c r="C228" s="241"/>
      <c r="D228" s="199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241"/>
      <c r="C229" s="241"/>
      <c r="D229" s="199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241"/>
      <c r="C230" s="241"/>
      <c r="D230" s="199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241"/>
      <c r="C231" s="241"/>
      <c r="D231" s="199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241"/>
      <c r="C232" s="241"/>
      <c r="D232" s="199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241"/>
      <c r="C233" s="241"/>
      <c r="D233" s="199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241"/>
      <c r="C234" s="241"/>
      <c r="D234" s="199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241"/>
      <c r="C235" s="241"/>
      <c r="D235" s="199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241"/>
      <c r="C236" s="241"/>
      <c r="D236" s="199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241"/>
      <c r="C237" s="241"/>
      <c r="D237" s="199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241"/>
      <c r="C238" s="241"/>
      <c r="D238" s="199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241"/>
      <c r="C239" s="241"/>
      <c r="D239" s="199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241"/>
      <c r="C240" s="241"/>
      <c r="D240" s="199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241"/>
      <c r="C241" s="241"/>
      <c r="D241" s="199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241"/>
      <c r="C242" s="241"/>
      <c r="D242" s="199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241"/>
      <c r="C243" s="241"/>
      <c r="D243" s="199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241"/>
      <c r="C244" s="241"/>
      <c r="D244" s="199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241"/>
      <c r="C245" s="241"/>
      <c r="D245" s="199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Лист4">
    <tabColor indexed="52"/>
    <outlinePr applyStyles="1" summaryBelow="0"/>
    <pageSetUpPr fitToPage="1"/>
  </sheetPr>
  <dimension ref="A2:S243"/>
  <sheetViews>
    <sheetView workbookViewId="0">
      <selection activeCell="H21" sqref="H21"/>
    </sheetView>
  </sheetViews>
  <sheetFormatPr baseColWidth="10" defaultColWidth="9.1640625" defaultRowHeight="14" outlineLevelRow="1"/>
  <cols>
    <col min="1" max="1" width="66" style="128" bestFit="1" customWidth="1"/>
    <col min="2" max="2" width="19" style="247" customWidth="1"/>
    <col min="3" max="3" width="19.5" style="247" customWidth="1"/>
    <col min="4" max="4" width="9.83203125" style="208" customWidth="1"/>
    <col min="5" max="5" width="18.5" style="247" customWidth="1"/>
    <col min="6" max="6" width="17.6640625" style="247" customWidth="1"/>
    <col min="7" max="7" width="9.1640625" style="208" customWidth="1"/>
    <col min="8" max="8" width="16" style="247" bestFit="1" customWidth="1"/>
    <col min="9" max="16384" width="9.1640625" style="128"/>
  </cols>
  <sheetData>
    <row r="2" spans="1:19" ht="19">
      <c r="A2" s="5" t="s">
        <v>65</v>
      </c>
      <c r="B2" s="3"/>
      <c r="C2" s="3"/>
      <c r="D2" s="3"/>
      <c r="E2" s="3"/>
      <c r="F2" s="3"/>
      <c r="G2" s="3"/>
      <c r="H2" s="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>
      <c r="B4" s="241"/>
      <c r="C4" s="241"/>
      <c r="D4" s="199"/>
      <c r="E4" s="241"/>
      <c r="F4" s="241"/>
      <c r="G4" s="199"/>
      <c r="H4" s="241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B5" s="172"/>
      <c r="C5" s="172"/>
      <c r="D5" s="131"/>
      <c r="E5" s="172"/>
      <c r="F5" s="172"/>
      <c r="G5" s="131"/>
      <c r="H5" s="39" t="str">
        <f>VALVAL</f>
        <v>млрд. одиниць</v>
      </c>
    </row>
    <row r="6" spans="1:19" s="17" customFormat="1">
      <c r="A6" s="179"/>
      <c r="B6" s="256">
        <v>44561</v>
      </c>
      <c r="C6" s="257"/>
      <c r="D6" s="258"/>
      <c r="E6" s="256">
        <v>44651</v>
      </c>
      <c r="F6" s="257"/>
      <c r="G6" s="258"/>
      <c r="H6" s="173"/>
    </row>
    <row r="7" spans="1:19" s="123" customFormat="1">
      <c r="A7" s="190"/>
      <c r="B7" s="69" t="s">
        <v>158</v>
      </c>
      <c r="C7" s="69" t="s">
        <v>161</v>
      </c>
      <c r="D7" s="6" t="s">
        <v>180</v>
      </c>
      <c r="E7" s="69" t="s">
        <v>158</v>
      </c>
      <c r="F7" s="69" t="s">
        <v>161</v>
      </c>
      <c r="G7" s="6" t="s">
        <v>180</v>
      </c>
      <c r="H7" s="69" t="s">
        <v>60</v>
      </c>
    </row>
    <row r="8" spans="1:19" s="54" customFormat="1" ht="16">
      <c r="A8" s="21" t="s">
        <v>143</v>
      </c>
      <c r="B8" s="221">
        <f t="shared" ref="B8:H8" si="0">SUM(B9:B18)</f>
        <v>97.955824077519992</v>
      </c>
      <c r="C8" s="221">
        <f t="shared" si="0"/>
        <v>2672.0585603470099</v>
      </c>
      <c r="D8" s="150">
        <f t="shared" si="0"/>
        <v>0.99999899999999997</v>
      </c>
      <c r="E8" s="221">
        <f t="shared" si="0"/>
        <v>96.805254404829995</v>
      </c>
      <c r="F8" s="221">
        <f t="shared" si="0"/>
        <v>2832.0280370935197</v>
      </c>
      <c r="G8" s="150">
        <f t="shared" si="0"/>
        <v>0.99999899999999997</v>
      </c>
      <c r="H8" s="59">
        <f t="shared" si="0"/>
        <v>2.7647155398380363E-18</v>
      </c>
    </row>
    <row r="9" spans="1:19" s="141" customFormat="1">
      <c r="A9" s="130" t="s">
        <v>23</v>
      </c>
      <c r="B9" s="191">
        <v>2.0492385960000001E-2</v>
      </c>
      <c r="C9" s="191">
        <v>0.55899540264000003</v>
      </c>
      <c r="D9" s="133">
        <v>2.0900000000000001E-4</v>
      </c>
      <c r="E9" s="191">
        <v>2.762470169E-2</v>
      </c>
      <c r="F9" s="191">
        <v>0.80815788559000001</v>
      </c>
      <c r="G9" s="133">
        <v>2.8499999999999999E-4</v>
      </c>
      <c r="H9" s="191">
        <v>7.6000000000000004E-5</v>
      </c>
    </row>
    <row r="10" spans="1:19">
      <c r="A10" s="126" t="s">
        <v>109</v>
      </c>
      <c r="B10" s="149">
        <v>33.730609348919998</v>
      </c>
      <c r="C10" s="149">
        <v>920.11030794174997</v>
      </c>
      <c r="D10" s="77">
        <v>0.34434500000000001</v>
      </c>
      <c r="E10" s="149">
        <v>33.258746286010002</v>
      </c>
      <c r="F10" s="149">
        <v>972.98129672259995</v>
      </c>
      <c r="G10" s="77">
        <v>0.34356300000000001</v>
      </c>
      <c r="H10" s="149">
        <v>-7.8200000000000003E-4</v>
      </c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>
      <c r="A11" s="126" t="s">
        <v>1</v>
      </c>
      <c r="B11" s="149">
        <v>13.1749897534</v>
      </c>
      <c r="C11" s="149">
        <v>359.39000549076002</v>
      </c>
      <c r="D11" s="77">
        <v>0.13449900000000001</v>
      </c>
      <c r="E11" s="149">
        <v>14.22000618017</v>
      </c>
      <c r="F11" s="149">
        <v>416.00485879988003</v>
      </c>
      <c r="G11" s="77">
        <v>0.146893</v>
      </c>
      <c r="H11" s="149">
        <v>1.2394000000000001E-2</v>
      </c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>
      <c r="A12" s="126" t="s">
        <v>12</v>
      </c>
      <c r="B12" s="149">
        <v>14.5052050852</v>
      </c>
      <c r="C12" s="149">
        <v>395.67588535532002</v>
      </c>
      <c r="D12" s="77">
        <v>0.14807899999999999</v>
      </c>
      <c r="E12" s="149">
        <v>15.138181014760001</v>
      </c>
      <c r="F12" s="149">
        <v>442.86597176856998</v>
      </c>
      <c r="G12" s="77">
        <v>0.15637799999999999</v>
      </c>
      <c r="H12" s="149">
        <v>8.2990000000000008E-3</v>
      </c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>
      <c r="A13" s="126" t="s">
        <v>13</v>
      </c>
      <c r="B13" s="149">
        <v>36.025715465269997</v>
      </c>
      <c r="C13" s="149">
        <v>982.71667160058996</v>
      </c>
      <c r="D13" s="77">
        <v>0.36777500000000002</v>
      </c>
      <c r="E13" s="149">
        <v>33.692522687679997</v>
      </c>
      <c r="F13" s="149">
        <v>985.67138198200996</v>
      </c>
      <c r="G13" s="77">
        <v>0.34804400000000002</v>
      </c>
      <c r="H13" s="149">
        <v>-1.9730999999999999E-2</v>
      </c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>
      <c r="A14" s="126" t="s">
        <v>97</v>
      </c>
      <c r="B14" s="149">
        <v>0.49881203877000002</v>
      </c>
      <c r="C14" s="149">
        <v>13.60669455595</v>
      </c>
      <c r="D14" s="77">
        <v>5.0920000000000002E-3</v>
      </c>
      <c r="E14" s="149">
        <v>0.46817353451999999</v>
      </c>
      <c r="F14" s="149">
        <v>13.696369934870001</v>
      </c>
      <c r="G14" s="77">
        <v>4.836E-3</v>
      </c>
      <c r="H14" s="149">
        <v>-2.5599999999999999E-4</v>
      </c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>
      <c r="B15" s="241"/>
      <c r="C15" s="241"/>
      <c r="D15" s="199"/>
      <c r="E15" s="241"/>
      <c r="F15" s="241"/>
      <c r="G15" s="199"/>
      <c r="H15" s="241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>
      <c r="B16" s="241"/>
      <c r="C16" s="241"/>
      <c r="D16" s="199"/>
      <c r="E16" s="241"/>
      <c r="F16" s="241"/>
      <c r="G16" s="199"/>
      <c r="H16" s="241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9">
      <c r="B17" s="241"/>
      <c r="C17" s="241"/>
      <c r="D17" s="199"/>
      <c r="E17" s="241"/>
      <c r="F17" s="241"/>
      <c r="G17" s="199"/>
      <c r="H17" s="241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9">
      <c r="B18" s="241"/>
      <c r="C18" s="241"/>
      <c r="D18" s="199"/>
      <c r="E18" s="241"/>
      <c r="F18" s="241"/>
      <c r="G18" s="199"/>
      <c r="H18" s="241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9">
      <c r="B19" s="241"/>
      <c r="C19" s="241"/>
      <c r="D19" s="199"/>
      <c r="E19" s="241"/>
      <c r="F19" s="241"/>
      <c r="G19" s="199"/>
      <c r="H19" s="241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9">
      <c r="B20" s="241"/>
      <c r="C20" s="241"/>
      <c r="D20" s="199"/>
      <c r="E20" s="241"/>
      <c r="F20" s="241"/>
      <c r="G20" s="199"/>
      <c r="H20" s="241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9">
      <c r="B21" s="241"/>
      <c r="C21" s="241"/>
      <c r="D21" s="199"/>
      <c r="E21" s="241"/>
      <c r="F21" s="241"/>
      <c r="G21" s="199"/>
      <c r="H21" s="39" t="str">
        <f>VALVAL</f>
        <v>млрд. одиниць</v>
      </c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9">
      <c r="A22" s="179"/>
      <c r="B22" s="256">
        <v>44561</v>
      </c>
      <c r="C22" s="257"/>
      <c r="D22" s="258"/>
      <c r="E22" s="256">
        <v>44651</v>
      </c>
      <c r="F22" s="257"/>
      <c r="G22" s="258"/>
      <c r="H22" s="173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</row>
    <row r="23" spans="1:19" s="222" customFormat="1">
      <c r="A23" s="56"/>
      <c r="B23" s="213" t="s">
        <v>158</v>
      </c>
      <c r="C23" s="213" t="s">
        <v>161</v>
      </c>
      <c r="D23" s="170" t="s">
        <v>180</v>
      </c>
      <c r="E23" s="213" t="s">
        <v>158</v>
      </c>
      <c r="F23" s="213" t="s">
        <v>161</v>
      </c>
      <c r="G23" s="170" t="s">
        <v>180</v>
      </c>
      <c r="H23" s="213" t="s">
        <v>60</v>
      </c>
      <c r="I23" s="214"/>
      <c r="J23" s="214"/>
      <c r="K23" s="214"/>
      <c r="L23" s="214"/>
      <c r="M23" s="214"/>
      <c r="N23" s="214"/>
      <c r="O23" s="214"/>
      <c r="P23" s="214"/>
      <c r="Q23" s="214"/>
    </row>
    <row r="24" spans="1:19" s="160" customFormat="1" ht="15">
      <c r="A24" s="175" t="s">
        <v>143</v>
      </c>
      <c r="B24" s="105">
        <f t="shared" ref="B24:H24" si="1">B$25+B$32</f>
        <v>97.955824077519992</v>
      </c>
      <c r="C24" s="105">
        <f t="shared" si="1"/>
        <v>2672.0585603470104</v>
      </c>
      <c r="D24" s="37">
        <f t="shared" si="1"/>
        <v>1</v>
      </c>
      <c r="E24" s="105">
        <f t="shared" si="1"/>
        <v>96.805254404830009</v>
      </c>
      <c r="F24" s="105">
        <f t="shared" si="1"/>
        <v>2832.0280370935197</v>
      </c>
      <c r="G24" s="37">
        <f t="shared" si="1"/>
        <v>1.0000009999999999</v>
      </c>
      <c r="H24" s="97">
        <f t="shared" si="1"/>
        <v>0</v>
      </c>
      <c r="I24" s="148"/>
      <c r="J24" s="148"/>
      <c r="K24" s="148"/>
      <c r="L24" s="148"/>
      <c r="M24" s="148"/>
      <c r="N24" s="148"/>
      <c r="O24" s="148"/>
      <c r="P24" s="148"/>
      <c r="Q24" s="148"/>
    </row>
    <row r="25" spans="1:19" s="233" customFormat="1" ht="15">
      <c r="A25" s="47" t="s">
        <v>62</v>
      </c>
      <c r="B25" s="9">
        <f t="shared" ref="B25:H25" si="2">SUM(B$26:B$31)</f>
        <v>86.615691312519999</v>
      </c>
      <c r="C25" s="9">
        <f t="shared" si="2"/>
        <v>2362.7201507571904</v>
      </c>
      <c r="D25" s="13">
        <f t="shared" si="2"/>
        <v>0.88423200000000002</v>
      </c>
      <c r="E25" s="9">
        <f t="shared" si="2"/>
        <v>86.282412485480009</v>
      </c>
      <c r="F25" s="9">
        <f t="shared" si="2"/>
        <v>2524.1833490268</v>
      </c>
      <c r="G25" s="13">
        <f t="shared" si="2"/>
        <v>0.89129899999999995</v>
      </c>
      <c r="H25" s="120">
        <f t="shared" si="2"/>
        <v>7.0669999999999995E-3</v>
      </c>
      <c r="I25" s="227"/>
      <c r="J25" s="227"/>
      <c r="K25" s="227"/>
      <c r="L25" s="227"/>
      <c r="M25" s="227"/>
      <c r="N25" s="227"/>
      <c r="O25" s="227"/>
      <c r="P25" s="227"/>
      <c r="Q25" s="227"/>
    </row>
    <row r="26" spans="1:19" s="235" customFormat="1" outlineLevel="1">
      <c r="A26" s="231" t="s">
        <v>23</v>
      </c>
      <c r="B26" s="94">
        <v>2.0492385960000001E-2</v>
      </c>
      <c r="C26" s="94">
        <v>0.55899540264000003</v>
      </c>
      <c r="D26" s="36">
        <v>2.0900000000000001E-4</v>
      </c>
      <c r="E26" s="94">
        <v>2.762470169E-2</v>
      </c>
      <c r="F26" s="94">
        <v>0.80815788559000001</v>
      </c>
      <c r="G26" s="36">
        <v>2.8499999999999999E-4</v>
      </c>
      <c r="H26" s="94">
        <v>7.6000000000000004E-5</v>
      </c>
      <c r="I26" s="230"/>
      <c r="J26" s="230"/>
      <c r="K26" s="230"/>
      <c r="L26" s="230"/>
      <c r="M26" s="230"/>
      <c r="N26" s="230"/>
      <c r="O26" s="230"/>
      <c r="P26" s="230"/>
      <c r="Q26" s="230"/>
    </row>
    <row r="27" spans="1:19" outlineLevel="1">
      <c r="A27" s="91" t="s">
        <v>109</v>
      </c>
      <c r="B27" s="149">
        <v>30.29759824484</v>
      </c>
      <c r="C27" s="149">
        <v>826.46394444243003</v>
      </c>
      <c r="D27" s="77">
        <v>0.30929899999999999</v>
      </c>
      <c r="E27" s="149">
        <v>29.87165242691</v>
      </c>
      <c r="F27" s="149">
        <v>873.89220458400996</v>
      </c>
      <c r="G27" s="77">
        <v>0.30857499999999999</v>
      </c>
      <c r="H27" s="149">
        <v>-7.2400000000000003E-4</v>
      </c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 outlineLevel="1">
      <c r="A28" s="91" t="s">
        <v>1</v>
      </c>
      <c r="B28" s="149">
        <v>12.40445991682</v>
      </c>
      <c r="C28" s="149">
        <v>338.37133850278002</v>
      </c>
      <c r="D28" s="77">
        <v>0.126633</v>
      </c>
      <c r="E28" s="149">
        <v>13.46688721294</v>
      </c>
      <c r="F28" s="149">
        <v>393.97243872589002</v>
      </c>
      <c r="G28" s="77">
        <v>0.13911299999999999</v>
      </c>
      <c r="H28" s="149">
        <v>1.248E-2</v>
      </c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 outlineLevel="1">
      <c r="A29" s="91" t="s">
        <v>12</v>
      </c>
      <c r="B29" s="149">
        <v>8.7799867123900004</v>
      </c>
      <c r="C29" s="149">
        <v>239.50223353817</v>
      </c>
      <c r="D29" s="77">
        <v>8.9632000000000003E-2</v>
      </c>
      <c r="E29" s="149">
        <v>10.06267656741</v>
      </c>
      <c r="F29" s="149">
        <v>294.38259671183999</v>
      </c>
      <c r="G29" s="77">
        <v>0.103948</v>
      </c>
      <c r="H29" s="149">
        <v>1.4316000000000001E-2</v>
      </c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 outlineLevel="1">
      <c r="A30" s="91" t="s">
        <v>13</v>
      </c>
      <c r="B30" s="149">
        <v>34.61434201374</v>
      </c>
      <c r="C30" s="149">
        <v>944.21694431521996</v>
      </c>
      <c r="D30" s="77">
        <v>0.35336699999999999</v>
      </c>
      <c r="E30" s="149">
        <v>32.385398042010003</v>
      </c>
      <c r="F30" s="149">
        <v>947.43158118459996</v>
      </c>
      <c r="G30" s="77">
        <v>0.33454200000000001</v>
      </c>
      <c r="H30" s="149">
        <v>-1.8825000000000001E-2</v>
      </c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 outlineLevel="1">
      <c r="A31" s="91" t="s">
        <v>97</v>
      </c>
      <c r="B31" s="149">
        <v>0.49881203877000002</v>
      </c>
      <c r="C31" s="149">
        <v>13.60669455595</v>
      </c>
      <c r="D31" s="77">
        <v>5.0920000000000002E-3</v>
      </c>
      <c r="E31" s="149">
        <v>0.46817353451999999</v>
      </c>
      <c r="F31" s="149">
        <v>13.696369934870001</v>
      </c>
      <c r="G31" s="77">
        <v>4.836E-3</v>
      </c>
      <c r="H31" s="149">
        <v>-2.5599999999999999E-4</v>
      </c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 s="39" customFormat="1" ht="15">
      <c r="A32" s="161" t="s">
        <v>11</v>
      </c>
      <c r="B32" s="83">
        <f t="shared" ref="B32:H32" si="3">SUM(B$33:B$36)</f>
        <v>11.340132765</v>
      </c>
      <c r="C32" s="83">
        <f t="shared" si="3"/>
        <v>309.33840958982</v>
      </c>
      <c r="D32" s="25">
        <f t="shared" si="3"/>
        <v>0.11576800000000001</v>
      </c>
      <c r="E32" s="83">
        <f t="shared" si="3"/>
        <v>10.52284191935</v>
      </c>
      <c r="F32" s="83">
        <f t="shared" si="3"/>
        <v>307.84468806671998</v>
      </c>
      <c r="G32" s="25">
        <f t="shared" si="3"/>
        <v>0.10870200000000001</v>
      </c>
      <c r="H32" s="83">
        <f t="shared" si="3"/>
        <v>-7.0669999999999995E-3</v>
      </c>
    </row>
    <row r="33" spans="1:17" outlineLevel="1">
      <c r="A33" s="91" t="s">
        <v>109</v>
      </c>
      <c r="B33" s="149">
        <v>3.4330111040800002</v>
      </c>
      <c r="C33" s="149">
        <v>93.646363499320003</v>
      </c>
      <c r="D33" s="77">
        <v>3.5047000000000002E-2</v>
      </c>
      <c r="E33" s="149">
        <v>3.3870938591000002</v>
      </c>
      <c r="F33" s="149">
        <v>99.089092138590004</v>
      </c>
      <c r="G33" s="77">
        <v>3.4988999999999999E-2</v>
      </c>
      <c r="H33" s="149">
        <v>-5.8E-5</v>
      </c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1">
      <c r="A34" s="91" t="s">
        <v>1</v>
      </c>
      <c r="B34" s="149">
        <v>0.77052983657999996</v>
      </c>
      <c r="C34" s="149">
        <v>21.018666987980001</v>
      </c>
      <c r="D34" s="77">
        <v>7.8659999999999997E-3</v>
      </c>
      <c r="E34" s="149">
        <v>0.75311896723000005</v>
      </c>
      <c r="F34" s="149">
        <v>22.03242007399</v>
      </c>
      <c r="G34" s="77">
        <v>7.7799999999999996E-3</v>
      </c>
      <c r="H34" s="149">
        <v>-8.6000000000000003E-5</v>
      </c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 outlineLevel="1">
      <c r="A35" s="91" t="s">
        <v>12</v>
      </c>
      <c r="B35" s="149">
        <v>5.7252183728099997</v>
      </c>
      <c r="C35" s="149">
        <v>156.17365181714999</v>
      </c>
      <c r="D35" s="77">
        <v>5.8446999999999999E-2</v>
      </c>
      <c r="E35" s="149">
        <v>5.0755044473500002</v>
      </c>
      <c r="F35" s="149">
        <v>148.48337505673001</v>
      </c>
      <c r="G35" s="77">
        <v>5.2429999999999997E-2</v>
      </c>
      <c r="H35" s="149">
        <v>-6.0169999999999998E-3</v>
      </c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 outlineLevel="1">
      <c r="A36" s="91" t="s">
        <v>13</v>
      </c>
      <c r="B36" s="149">
        <v>1.41137345153</v>
      </c>
      <c r="C36" s="149">
        <v>38.49972728537</v>
      </c>
      <c r="D36" s="77">
        <v>1.4408000000000001E-2</v>
      </c>
      <c r="E36" s="149">
        <v>1.3071246456700001</v>
      </c>
      <c r="F36" s="149">
        <v>38.239800797409998</v>
      </c>
      <c r="G36" s="77">
        <v>1.3502999999999999E-2</v>
      </c>
      <c r="H36" s="149">
        <v>-9.0600000000000001E-4</v>
      </c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>
      <c r="B37" s="241"/>
      <c r="C37" s="241"/>
      <c r="D37" s="199"/>
      <c r="E37" s="241"/>
      <c r="F37" s="241"/>
      <c r="G37" s="199"/>
      <c r="H37" s="241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>
      <c r="B38" s="241"/>
      <c r="C38" s="241"/>
      <c r="D38" s="199"/>
      <c r="E38" s="241"/>
      <c r="F38" s="241"/>
      <c r="G38" s="199"/>
      <c r="H38" s="241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>
      <c r="B39" s="241"/>
      <c r="C39" s="241"/>
      <c r="D39" s="199"/>
      <c r="E39" s="241"/>
      <c r="F39" s="241"/>
      <c r="G39" s="199"/>
      <c r="H39" s="241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>
      <c r="B40" s="241"/>
      <c r="C40" s="241"/>
      <c r="D40" s="199"/>
      <c r="E40" s="241"/>
      <c r="F40" s="241"/>
      <c r="G40" s="199"/>
      <c r="H40" s="241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>
      <c r="B41" s="241"/>
      <c r="C41" s="241"/>
      <c r="D41" s="199"/>
      <c r="E41" s="241"/>
      <c r="F41" s="241"/>
      <c r="G41" s="199"/>
      <c r="H41" s="241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>
      <c r="B42" s="241"/>
      <c r="C42" s="241"/>
      <c r="D42" s="199"/>
      <c r="E42" s="241"/>
      <c r="F42" s="241"/>
      <c r="G42" s="199"/>
      <c r="H42" s="241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>
      <c r="B43" s="241"/>
      <c r="C43" s="241"/>
      <c r="D43" s="199"/>
      <c r="E43" s="241"/>
      <c r="F43" s="241"/>
      <c r="G43" s="199"/>
      <c r="H43" s="241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>
      <c r="B44" s="241"/>
      <c r="C44" s="241"/>
      <c r="D44" s="199"/>
      <c r="E44" s="241"/>
      <c r="F44" s="241"/>
      <c r="G44" s="199"/>
      <c r="H44" s="241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>
      <c r="B45" s="241"/>
      <c r="C45" s="241"/>
      <c r="D45" s="199"/>
      <c r="E45" s="241"/>
      <c r="F45" s="241"/>
      <c r="G45" s="199"/>
      <c r="H45" s="241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>
      <c r="B46" s="241"/>
      <c r="C46" s="241"/>
      <c r="D46" s="199"/>
      <c r="E46" s="241"/>
      <c r="F46" s="241"/>
      <c r="G46" s="199"/>
      <c r="H46" s="241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>
      <c r="B47" s="241"/>
      <c r="C47" s="241"/>
      <c r="D47" s="199"/>
      <c r="E47" s="241"/>
      <c r="F47" s="241"/>
      <c r="G47" s="199"/>
      <c r="H47" s="241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>
      <c r="B48" s="241"/>
      <c r="C48" s="241"/>
      <c r="D48" s="199"/>
      <c r="E48" s="241"/>
      <c r="F48" s="241"/>
      <c r="G48" s="199"/>
      <c r="H48" s="241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241"/>
      <c r="F49" s="241"/>
      <c r="G49" s="199"/>
      <c r="H49" s="241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241"/>
      <c r="F50" s="241"/>
      <c r="G50" s="199"/>
      <c r="H50" s="241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241"/>
      <c r="F51" s="241"/>
      <c r="G51" s="199"/>
      <c r="H51" s="241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241"/>
      <c r="F52" s="241"/>
      <c r="G52" s="199"/>
      <c r="H52" s="241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241"/>
      <c r="F53" s="241"/>
      <c r="G53" s="199"/>
      <c r="H53" s="241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241"/>
      <c r="F54" s="241"/>
      <c r="G54" s="199"/>
      <c r="H54" s="241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241"/>
      <c r="F55" s="241"/>
      <c r="G55" s="199"/>
      <c r="H55" s="241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241"/>
      <c r="F56" s="241"/>
      <c r="G56" s="199"/>
      <c r="H56" s="241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241"/>
      <c r="F57" s="241"/>
      <c r="G57" s="199"/>
      <c r="H57" s="241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241"/>
      <c r="F58" s="241"/>
      <c r="G58" s="199"/>
      <c r="H58" s="241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241"/>
      <c r="F59" s="241"/>
      <c r="G59" s="199"/>
      <c r="H59" s="241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241"/>
      <c r="F60" s="241"/>
      <c r="G60" s="199"/>
      <c r="H60" s="241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241"/>
      <c r="F61" s="241"/>
      <c r="G61" s="199"/>
      <c r="H61" s="241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241"/>
      <c r="F62" s="241"/>
      <c r="G62" s="199"/>
      <c r="H62" s="241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241"/>
      <c r="F63" s="241"/>
      <c r="G63" s="199"/>
      <c r="H63" s="241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241"/>
      <c r="F64" s="241"/>
      <c r="G64" s="199"/>
      <c r="H64" s="241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241"/>
      <c r="F65" s="241"/>
      <c r="G65" s="199"/>
      <c r="H65" s="241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241"/>
      <c r="F66" s="241"/>
      <c r="G66" s="199"/>
      <c r="H66" s="241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241"/>
      <c r="F67" s="241"/>
      <c r="G67" s="199"/>
      <c r="H67" s="241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241"/>
      <c r="F68" s="241"/>
      <c r="G68" s="199"/>
      <c r="H68" s="241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241"/>
      <c r="F69" s="241"/>
      <c r="G69" s="199"/>
      <c r="H69" s="241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241"/>
      <c r="F70" s="241"/>
      <c r="G70" s="199"/>
      <c r="H70" s="241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241"/>
      <c r="F71" s="241"/>
      <c r="G71" s="199"/>
      <c r="H71" s="241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241"/>
      <c r="F72" s="241"/>
      <c r="G72" s="199"/>
      <c r="H72" s="241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241"/>
      <c r="F73" s="241"/>
      <c r="G73" s="199"/>
      <c r="H73" s="241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241"/>
      <c r="F74" s="241"/>
      <c r="G74" s="199"/>
      <c r="H74" s="241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241"/>
      <c r="F75" s="241"/>
      <c r="G75" s="199"/>
      <c r="H75" s="241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241"/>
      <c r="F76" s="241"/>
      <c r="G76" s="199"/>
      <c r="H76" s="241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241"/>
      <c r="F77" s="241"/>
      <c r="G77" s="199"/>
      <c r="H77" s="241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241"/>
      <c r="F78" s="241"/>
      <c r="G78" s="199"/>
      <c r="H78" s="241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241"/>
      <c r="F79" s="241"/>
      <c r="G79" s="199"/>
      <c r="H79" s="241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241"/>
      <c r="F80" s="241"/>
      <c r="G80" s="199"/>
      <c r="H80" s="241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241"/>
      <c r="F81" s="241"/>
      <c r="G81" s="199"/>
      <c r="H81" s="241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241"/>
      <c r="F82" s="241"/>
      <c r="G82" s="199"/>
      <c r="H82" s="241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241"/>
      <c r="F83" s="241"/>
      <c r="G83" s="199"/>
      <c r="H83" s="241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241"/>
      <c r="F84" s="241"/>
      <c r="G84" s="199"/>
      <c r="H84" s="241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241"/>
      <c r="F85" s="241"/>
      <c r="G85" s="199"/>
      <c r="H85" s="241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241"/>
      <c r="F86" s="241"/>
      <c r="G86" s="199"/>
      <c r="H86" s="241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241"/>
      <c r="F87" s="241"/>
      <c r="G87" s="199"/>
      <c r="H87" s="241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241"/>
      <c r="F88" s="241"/>
      <c r="G88" s="199"/>
      <c r="H88" s="241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241"/>
      <c r="F89" s="241"/>
      <c r="G89" s="199"/>
      <c r="H89" s="241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241"/>
      <c r="F90" s="241"/>
      <c r="G90" s="199"/>
      <c r="H90" s="241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241"/>
      <c r="F91" s="241"/>
      <c r="G91" s="199"/>
      <c r="H91" s="241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241"/>
      <c r="F92" s="241"/>
      <c r="G92" s="199"/>
      <c r="H92" s="241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241"/>
      <c r="F93" s="241"/>
      <c r="G93" s="199"/>
      <c r="H93" s="241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241"/>
      <c r="F94" s="241"/>
      <c r="G94" s="199"/>
      <c r="H94" s="241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241"/>
      <c r="F95" s="241"/>
      <c r="G95" s="199"/>
      <c r="H95" s="241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241"/>
      <c r="F96" s="241"/>
      <c r="G96" s="199"/>
      <c r="H96" s="241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241"/>
      <c r="F97" s="241"/>
      <c r="G97" s="199"/>
      <c r="H97" s="241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241"/>
      <c r="F98" s="241"/>
      <c r="G98" s="199"/>
      <c r="H98" s="241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241"/>
      <c r="F99" s="241"/>
      <c r="G99" s="199"/>
      <c r="H99" s="241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241"/>
      <c r="F100" s="241"/>
      <c r="G100" s="199"/>
      <c r="H100" s="241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241"/>
      <c r="F101" s="241"/>
      <c r="G101" s="199"/>
      <c r="H101" s="241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241"/>
      <c r="F102" s="241"/>
      <c r="G102" s="199"/>
      <c r="H102" s="241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241"/>
      <c r="F103" s="241"/>
      <c r="G103" s="199"/>
      <c r="H103" s="241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241"/>
      <c r="F104" s="241"/>
      <c r="G104" s="199"/>
      <c r="H104" s="241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241"/>
      <c r="F105" s="241"/>
      <c r="G105" s="199"/>
      <c r="H105" s="241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241"/>
      <c r="F106" s="241"/>
      <c r="G106" s="199"/>
      <c r="H106" s="241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241"/>
      <c r="F107" s="241"/>
      <c r="G107" s="199"/>
      <c r="H107" s="241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241"/>
      <c r="F108" s="241"/>
      <c r="G108" s="199"/>
      <c r="H108" s="241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241"/>
      <c r="F109" s="241"/>
      <c r="G109" s="199"/>
      <c r="H109" s="241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241"/>
      <c r="F110" s="241"/>
      <c r="G110" s="199"/>
      <c r="H110" s="241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241"/>
      <c r="F111" s="241"/>
      <c r="G111" s="199"/>
      <c r="H111" s="241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241"/>
      <c r="F112" s="241"/>
      <c r="G112" s="199"/>
      <c r="H112" s="241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241"/>
      <c r="F113" s="241"/>
      <c r="G113" s="199"/>
      <c r="H113" s="241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241"/>
      <c r="F114" s="241"/>
      <c r="G114" s="199"/>
      <c r="H114" s="241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241"/>
      <c r="F115" s="241"/>
      <c r="G115" s="199"/>
      <c r="H115" s="241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241"/>
      <c r="F116" s="241"/>
      <c r="G116" s="199"/>
      <c r="H116" s="241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241"/>
      <c r="F117" s="241"/>
      <c r="G117" s="199"/>
      <c r="H117" s="241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241"/>
      <c r="F118" s="241"/>
      <c r="G118" s="199"/>
      <c r="H118" s="241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241"/>
      <c r="F119" s="241"/>
      <c r="G119" s="199"/>
      <c r="H119" s="241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241"/>
      <c r="F120" s="241"/>
      <c r="G120" s="199"/>
      <c r="H120" s="241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241"/>
      <c r="F121" s="241"/>
      <c r="G121" s="199"/>
      <c r="H121" s="241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241"/>
      <c r="F122" s="241"/>
      <c r="G122" s="199"/>
      <c r="H122" s="241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241"/>
      <c r="F123" s="241"/>
      <c r="G123" s="199"/>
      <c r="H123" s="241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241"/>
      <c r="F124" s="241"/>
      <c r="G124" s="199"/>
      <c r="H124" s="241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241"/>
      <c r="F125" s="241"/>
      <c r="G125" s="199"/>
      <c r="H125" s="241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241"/>
      <c r="F126" s="241"/>
      <c r="G126" s="199"/>
      <c r="H126" s="241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241"/>
      <c r="F127" s="241"/>
      <c r="G127" s="199"/>
      <c r="H127" s="241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241"/>
      <c r="F128" s="241"/>
      <c r="G128" s="199"/>
      <c r="H128" s="241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241"/>
      <c r="F129" s="241"/>
      <c r="G129" s="199"/>
      <c r="H129" s="241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241"/>
      <c r="F130" s="241"/>
      <c r="G130" s="199"/>
      <c r="H130" s="241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241"/>
      <c r="F131" s="241"/>
      <c r="G131" s="199"/>
      <c r="H131" s="241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241"/>
      <c r="F132" s="241"/>
      <c r="G132" s="199"/>
      <c r="H132" s="241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241"/>
      <c r="F133" s="241"/>
      <c r="G133" s="199"/>
      <c r="H133" s="241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241"/>
      <c r="F134" s="241"/>
      <c r="G134" s="199"/>
      <c r="H134" s="241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241"/>
      <c r="F135" s="241"/>
      <c r="G135" s="199"/>
      <c r="H135" s="241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241"/>
      <c r="F136" s="241"/>
      <c r="G136" s="199"/>
      <c r="H136" s="241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241"/>
      <c r="F137" s="241"/>
      <c r="G137" s="199"/>
      <c r="H137" s="241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241"/>
      <c r="F138" s="241"/>
      <c r="G138" s="199"/>
      <c r="H138" s="241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241"/>
      <c r="F139" s="241"/>
      <c r="G139" s="199"/>
      <c r="H139" s="241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241"/>
      <c r="F140" s="241"/>
      <c r="G140" s="199"/>
      <c r="H140" s="241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241"/>
      <c r="F141" s="241"/>
      <c r="G141" s="199"/>
      <c r="H141" s="241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241"/>
      <c r="F142" s="241"/>
      <c r="G142" s="199"/>
      <c r="H142" s="241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241"/>
      <c r="F143" s="241"/>
      <c r="G143" s="199"/>
      <c r="H143" s="241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241"/>
      <c r="F144" s="241"/>
      <c r="G144" s="199"/>
      <c r="H144" s="241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241"/>
      <c r="F145" s="241"/>
      <c r="G145" s="199"/>
      <c r="H145" s="241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241"/>
      <c r="F146" s="241"/>
      <c r="G146" s="199"/>
      <c r="H146" s="241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241"/>
      <c r="F147" s="241"/>
      <c r="G147" s="199"/>
      <c r="H147" s="241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241"/>
      <c r="F148" s="241"/>
      <c r="G148" s="199"/>
      <c r="H148" s="241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241"/>
      <c r="F149" s="241"/>
      <c r="G149" s="199"/>
      <c r="H149" s="241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241"/>
      <c r="F150" s="241"/>
      <c r="G150" s="199"/>
      <c r="H150" s="241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241"/>
      <c r="F151" s="241"/>
      <c r="G151" s="199"/>
      <c r="H151" s="241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241"/>
      <c r="F152" s="241"/>
      <c r="G152" s="199"/>
      <c r="H152" s="241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241"/>
      <c r="F153" s="241"/>
      <c r="G153" s="199"/>
      <c r="H153" s="241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241"/>
      <c r="F154" s="241"/>
      <c r="G154" s="199"/>
      <c r="H154" s="241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241"/>
      <c r="F155" s="241"/>
      <c r="G155" s="199"/>
      <c r="H155" s="241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241"/>
      <c r="F156" s="241"/>
      <c r="G156" s="199"/>
      <c r="H156" s="241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241"/>
      <c r="F157" s="241"/>
      <c r="G157" s="199"/>
      <c r="H157" s="241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241"/>
      <c r="F158" s="241"/>
      <c r="G158" s="199"/>
      <c r="H158" s="241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241"/>
      <c r="F159" s="241"/>
      <c r="G159" s="199"/>
      <c r="H159" s="241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241"/>
      <c r="F160" s="241"/>
      <c r="G160" s="199"/>
      <c r="H160" s="241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241"/>
      <c r="F161" s="241"/>
      <c r="G161" s="199"/>
      <c r="H161" s="241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241"/>
      <c r="F162" s="241"/>
      <c r="G162" s="199"/>
      <c r="H162" s="241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241"/>
      <c r="F163" s="241"/>
      <c r="G163" s="199"/>
      <c r="H163" s="241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241"/>
      <c r="F164" s="241"/>
      <c r="G164" s="199"/>
      <c r="H164" s="241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241"/>
      <c r="F165" s="241"/>
      <c r="G165" s="199"/>
      <c r="H165" s="241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241"/>
      <c r="F166" s="241"/>
      <c r="G166" s="199"/>
      <c r="H166" s="241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241"/>
      <c r="F167" s="241"/>
      <c r="G167" s="199"/>
      <c r="H167" s="241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241"/>
      <c r="F168" s="241"/>
      <c r="G168" s="199"/>
      <c r="H168" s="241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241"/>
      <c r="F169" s="241"/>
      <c r="G169" s="199"/>
      <c r="H169" s="241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241"/>
      <c r="F170" s="241"/>
      <c r="G170" s="199"/>
      <c r="H170" s="241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241"/>
      <c r="F171" s="241"/>
      <c r="G171" s="199"/>
      <c r="H171" s="241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241"/>
      <c r="F172" s="241"/>
      <c r="G172" s="199"/>
      <c r="H172" s="241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241"/>
      <c r="F173" s="241"/>
      <c r="G173" s="199"/>
      <c r="H173" s="241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241"/>
      <c r="F174" s="241"/>
      <c r="G174" s="199"/>
      <c r="H174" s="241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241"/>
      <c r="F175" s="241"/>
      <c r="G175" s="199"/>
      <c r="H175" s="241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241"/>
      <c r="F176" s="241"/>
      <c r="G176" s="199"/>
      <c r="H176" s="241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241"/>
      <c r="F177" s="241"/>
      <c r="G177" s="199"/>
      <c r="H177" s="241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241"/>
      <c r="F178" s="241"/>
      <c r="G178" s="199"/>
      <c r="H178" s="241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241"/>
      <c r="F179" s="241"/>
      <c r="G179" s="199"/>
      <c r="H179" s="241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241"/>
      <c r="F180" s="241"/>
      <c r="G180" s="199"/>
      <c r="H180" s="241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241"/>
      <c r="F181" s="241"/>
      <c r="G181" s="199"/>
      <c r="H181" s="241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241"/>
      <c r="F182" s="241"/>
      <c r="G182" s="199"/>
      <c r="H182" s="241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241"/>
      <c r="F183" s="241"/>
      <c r="G183" s="199"/>
      <c r="H183" s="241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241"/>
      <c r="C184" s="241"/>
      <c r="D184" s="199"/>
      <c r="E184" s="241"/>
      <c r="F184" s="241"/>
      <c r="G184" s="199"/>
      <c r="H184" s="241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241"/>
      <c r="C185" s="241"/>
      <c r="D185" s="199"/>
      <c r="E185" s="241"/>
      <c r="F185" s="241"/>
      <c r="G185" s="199"/>
      <c r="H185" s="241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241"/>
      <c r="C186" s="241"/>
      <c r="D186" s="199"/>
      <c r="E186" s="241"/>
      <c r="F186" s="241"/>
      <c r="G186" s="199"/>
      <c r="H186" s="241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241"/>
      <c r="C187" s="241"/>
      <c r="D187" s="199"/>
      <c r="E187" s="241"/>
      <c r="F187" s="241"/>
      <c r="G187" s="199"/>
      <c r="H187" s="241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241"/>
      <c r="C188" s="241"/>
      <c r="D188" s="199"/>
      <c r="E188" s="241"/>
      <c r="F188" s="241"/>
      <c r="G188" s="199"/>
      <c r="H188" s="241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241"/>
      <c r="C189" s="241"/>
      <c r="D189" s="199"/>
      <c r="E189" s="241"/>
      <c r="F189" s="241"/>
      <c r="G189" s="199"/>
      <c r="H189" s="241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241"/>
      <c r="C190" s="241"/>
      <c r="D190" s="199"/>
      <c r="E190" s="241"/>
      <c r="F190" s="241"/>
      <c r="G190" s="199"/>
      <c r="H190" s="241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241"/>
      <c r="C191" s="241"/>
      <c r="D191" s="199"/>
      <c r="E191" s="241"/>
      <c r="F191" s="241"/>
      <c r="G191" s="199"/>
      <c r="H191" s="241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241"/>
      <c r="C192" s="241"/>
      <c r="D192" s="199"/>
      <c r="E192" s="241"/>
      <c r="F192" s="241"/>
      <c r="G192" s="199"/>
      <c r="H192" s="241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241"/>
      <c r="C193" s="241"/>
      <c r="D193" s="199"/>
      <c r="E193" s="241"/>
      <c r="F193" s="241"/>
      <c r="G193" s="199"/>
      <c r="H193" s="241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241"/>
      <c r="C194" s="241"/>
      <c r="D194" s="199"/>
      <c r="E194" s="241"/>
      <c r="F194" s="241"/>
      <c r="G194" s="199"/>
      <c r="H194" s="241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241"/>
      <c r="C195" s="241"/>
      <c r="D195" s="199"/>
      <c r="E195" s="241"/>
      <c r="F195" s="241"/>
      <c r="G195" s="199"/>
      <c r="H195" s="241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241"/>
      <c r="C196" s="241"/>
      <c r="D196" s="199"/>
      <c r="E196" s="241"/>
      <c r="F196" s="241"/>
      <c r="G196" s="199"/>
      <c r="H196" s="241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241"/>
      <c r="C197" s="241"/>
      <c r="D197" s="199"/>
      <c r="E197" s="241"/>
      <c r="F197" s="241"/>
      <c r="G197" s="199"/>
      <c r="H197" s="241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241"/>
      <c r="C198" s="241"/>
      <c r="D198" s="199"/>
      <c r="E198" s="241"/>
      <c r="F198" s="241"/>
      <c r="G198" s="199"/>
      <c r="H198" s="241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241"/>
      <c r="C199" s="241"/>
      <c r="D199" s="199"/>
      <c r="E199" s="241"/>
      <c r="F199" s="241"/>
      <c r="G199" s="199"/>
      <c r="H199" s="241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241"/>
      <c r="C200" s="241"/>
      <c r="D200" s="199"/>
      <c r="E200" s="241"/>
      <c r="F200" s="241"/>
      <c r="G200" s="199"/>
      <c r="H200" s="241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241"/>
      <c r="C201" s="241"/>
      <c r="D201" s="199"/>
      <c r="E201" s="241"/>
      <c r="F201" s="241"/>
      <c r="G201" s="199"/>
      <c r="H201" s="241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241"/>
      <c r="C202" s="241"/>
      <c r="D202" s="199"/>
      <c r="E202" s="241"/>
      <c r="F202" s="241"/>
      <c r="G202" s="199"/>
      <c r="H202" s="241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241"/>
      <c r="C203" s="241"/>
      <c r="D203" s="199"/>
      <c r="E203" s="241"/>
      <c r="F203" s="241"/>
      <c r="G203" s="199"/>
      <c r="H203" s="241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241"/>
      <c r="C204" s="241"/>
      <c r="D204" s="199"/>
      <c r="E204" s="241"/>
      <c r="F204" s="241"/>
      <c r="G204" s="199"/>
      <c r="H204" s="241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241"/>
      <c r="C205" s="241"/>
      <c r="D205" s="199"/>
      <c r="E205" s="241"/>
      <c r="F205" s="241"/>
      <c r="G205" s="199"/>
      <c r="H205" s="241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241"/>
      <c r="C206" s="241"/>
      <c r="D206" s="199"/>
      <c r="E206" s="241"/>
      <c r="F206" s="241"/>
      <c r="G206" s="199"/>
      <c r="H206" s="241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241"/>
      <c r="C207" s="241"/>
      <c r="D207" s="199"/>
      <c r="E207" s="241"/>
      <c r="F207" s="241"/>
      <c r="G207" s="199"/>
      <c r="H207" s="241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241"/>
      <c r="C208" s="241"/>
      <c r="D208" s="199"/>
      <c r="E208" s="241"/>
      <c r="F208" s="241"/>
      <c r="G208" s="199"/>
      <c r="H208" s="241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241"/>
      <c r="C209" s="241"/>
      <c r="D209" s="199"/>
      <c r="E209" s="241"/>
      <c r="F209" s="241"/>
      <c r="G209" s="199"/>
      <c r="H209" s="241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241"/>
      <c r="C210" s="241"/>
      <c r="D210" s="199"/>
      <c r="E210" s="241"/>
      <c r="F210" s="241"/>
      <c r="G210" s="199"/>
      <c r="H210" s="241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241"/>
      <c r="C211" s="241"/>
      <c r="D211" s="199"/>
      <c r="E211" s="241"/>
      <c r="F211" s="241"/>
      <c r="G211" s="199"/>
      <c r="H211" s="241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241"/>
      <c r="C212" s="241"/>
      <c r="D212" s="199"/>
      <c r="E212" s="241"/>
      <c r="F212" s="241"/>
      <c r="G212" s="199"/>
      <c r="H212" s="241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241"/>
      <c r="C213" s="241"/>
      <c r="D213" s="199"/>
      <c r="E213" s="241"/>
      <c r="F213" s="241"/>
      <c r="G213" s="199"/>
      <c r="H213" s="241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241"/>
      <c r="C214" s="241"/>
      <c r="D214" s="199"/>
      <c r="E214" s="241"/>
      <c r="F214" s="241"/>
      <c r="G214" s="199"/>
      <c r="H214" s="241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241"/>
      <c r="C215" s="241"/>
      <c r="D215" s="199"/>
      <c r="E215" s="241"/>
      <c r="F215" s="241"/>
      <c r="G215" s="199"/>
      <c r="H215" s="241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241"/>
      <c r="C216" s="241"/>
      <c r="D216" s="199"/>
      <c r="E216" s="241"/>
      <c r="F216" s="241"/>
      <c r="G216" s="199"/>
      <c r="H216" s="241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241"/>
      <c r="C217" s="241"/>
      <c r="D217" s="199"/>
      <c r="E217" s="241"/>
      <c r="F217" s="241"/>
      <c r="G217" s="199"/>
      <c r="H217" s="241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241"/>
      <c r="C218" s="241"/>
      <c r="D218" s="199"/>
      <c r="E218" s="241"/>
      <c r="F218" s="241"/>
      <c r="G218" s="199"/>
      <c r="H218" s="241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241"/>
      <c r="C219" s="241"/>
      <c r="D219" s="199"/>
      <c r="E219" s="241"/>
      <c r="F219" s="241"/>
      <c r="G219" s="199"/>
      <c r="H219" s="241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241"/>
      <c r="C220" s="241"/>
      <c r="D220" s="199"/>
      <c r="E220" s="241"/>
      <c r="F220" s="241"/>
      <c r="G220" s="199"/>
      <c r="H220" s="241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241"/>
      <c r="C221" s="241"/>
      <c r="D221" s="199"/>
      <c r="E221" s="241"/>
      <c r="F221" s="241"/>
      <c r="G221" s="199"/>
      <c r="H221" s="241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241"/>
      <c r="C222" s="241"/>
      <c r="D222" s="199"/>
      <c r="E222" s="241"/>
      <c r="F222" s="241"/>
      <c r="G222" s="199"/>
      <c r="H222" s="241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241"/>
      <c r="C223" s="241"/>
      <c r="D223" s="199"/>
      <c r="E223" s="241"/>
      <c r="F223" s="241"/>
      <c r="G223" s="199"/>
      <c r="H223" s="241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241"/>
      <c r="C224" s="241"/>
      <c r="D224" s="199"/>
      <c r="E224" s="241"/>
      <c r="F224" s="241"/>
      <c r="G224" s="199"/>
      <c r="H224" s="241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241"/>
      <c r="C225" s="241"/>
      <c r="D225" s="199"/>
      <c r="E225" s="241"/>
      <c r="F225" s="241"/>
      <c r="G225" s="199"/>
      <c r="H225" s="241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241"/>
      <c r="C226" s="241"/>
      <c r="D226" s="199"/>
      <c r="E226" s="241"/>
      <c r="F226" s="241"/>
      <c r="G226" s="199"/>
      <c r="H226" s="241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241"/>
      <c r="C227" s="241"/>
      <c r="D227" s="199"/>
      <c r="E227" s="241"/>
      <c r="F227" s="241"/>
      <c r="G227" s="199"/>
      <c r="H227" s="241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241"/>
      <c r="C228" s="241"/>
      <c r="D228" s="199"/>
      <c r="E228" s="241"/>
      <c r="F228" s="241"/>
      <c r="G228" s="199"/>
      <c r="H228" s="241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241"/>
      <c r="C229" s="241"/>
      <c r="D229" s="199"/>
      <c r="E229" s="241"/>
      <c r="F229" s="241"/>
      <c r="G229" s="199"/>
      <c r="H229" s="241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241"/>
      <c r="C230" s="241"/>
      <c r="D230" s="199"/>
      <c r="E230" s="241"/>
      <c r="F230" s="241"/>
      <c r="G230" s="199"/>
      <c r="H230" s="241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241"/>
      <c r="C231" s="241"/>
      <c r="D231" s="199"/>
      <c r="E231" s="241"/>
      <c r="F231" s="241"/>
      <c r="G231" s="199"/>
      <c r="H231" s="241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241"/>
      <c r="C232" s="241"/>
      <c r="D232" s="199"/>
      <c r="E232" s="241"/>
      <c r="F232" s="241"/>
      <c r="G232" s="199"/>
      <c r="H232" s="241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241"/>
      <c r="C233" s="241"/>
      <c r="D233" s="199"/>
      <c r="E233" s="241"/>
      <c r="F233" s="241"/>
      <c r="G233" s="199"/>
      <c r="H233" s="241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241"/>
      <c r="C234" s="241"/>
      <c r="D234" s="199"/>
      <c r="E234" s="241"/>
      <c r="F234" s="241"/>
      <c r="G234" s="199"/>
      <c r="H234" s="241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241"/>
      <c r="C235" s="241"/>
      <c r="D235" s="199"/>
      <c r="E235" s="241"/>
      <c r="F235" s="241"/>
      <c r="G235" s="199"/>
      <c r="H235" s="241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241"/>
      <c r="C236" s="241"/>
      <c r="D236" s="199"/>
      <c r="E236" s="241"/>
      <c r="F236" s="241"/>
      <c r="G236" s="199"/>
      <c r="H236" s="241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241"/>
      <c r="C237" s="241"/>
      <c r="D237" s="199"/>
      <c r="E237" s="241"/>
      <c r="F237" s="241"/>
      <c r="G237" s="199"/>
      <c r="H237" s="241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241"/>
      <c r="C238" s="241"/>
      <c r="D238" s="199"/>
      <c r="E238" s="241"/>
      <c r="F238" s="241"/>
      <c r="G238" s="199"/>
      <c r="H238" s="241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241"/>
      <c r="C239" s="241"/>
      <c r="D239" s="199"/>
      <c r="E239" s="241"/>
      <c r="F239" s="241"/>
      <c r="G239" s="199"/>
      <c r="H239" s="241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241"/>
      <c r="C240" s="241"/>
      <c r="D240" s="199"/>
      <c r="E240" s="241"/>
      <c r="F240" s="241"/>
      <c r="G240" s="199"/>
      <c r="H240" s="241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241"/>
      <c r="C241" s="241"/>
      <c r="D241" s="199"/>
      <c r="E241" s="241"/>
      <c r="F241" s="241"/>
      <c r="G241" s="199"/>
      <c r="H241" s="241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241"/>
      <c r="C242" s="241"/>
      <c r="D242" s="199"/>
      <c r="E242" s="241"/>
      <c r="F242" s="241"/>
      <c r="G242" s="199"/>
      <c r="H242" s="241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241"/>
      <c r="C243" s="241"/>
      <c r="D243" s="199"/>
      <c r="E243" s="241"/>
      <c r="F243" s="241"/>
      <c r="G243" s="199"/>
      <c r="H243" s="241"/>
      <c r="I243" s="113"/>
      <c r="J243" s="113"/>
      <c r="K243" s="113"/>
      <c r="L243" s="113"/>
      <c r="M243" s="113"/>
      <c r="N243" s="113"/>
      <c r="O243" s="113"/>
      <c r="P243" s="113"/>
      <c r="Q243" s="113"/>
    </row>
  </sheetData>
  <mergeCells count="5">
    <mergeCell ref="A2:H2"/>
    <mergeCell ref="B6:D6"/>
    <mergeCell ref="E6:G6"/>
    <mergeCell ref="B22:D22"/>
    <mergeCell ref="E22:G2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Лист34">
    <tabColor indexed="52"/>
    <outlinePr applyStyles="1" summaryBelow="0"/>
    <pageSetUpPr fitToPage="1"/>
  </sheetPr>
  <dimension ref="A2:S243"/>
  <sheetViews>
    <sheetView topLeftCell="B1" workbookViewId="0">
      <selection activeCell="N4" sqref="N4"/>
    </sheetView>
  </sheetViews>
  <sheetFormatPr baseColWidth="10" defaultColWidth="16.33203125" defaultRowHeight="14"/>
  <cols>
    <col min="1" max="1" width="65.33203125" style="128" bestFit="1" customWidth="1"/>
    <col min="2" max="2" width="14.5" style="247" bestFit="1" customWidth="1"/>
    <col min="3" max="4" width="12.83203125" style="194" bestFit="1" customWidth="1"/>
    <col min="5" max="5" width="14.83203125" style="247" bestFit="1" customWidth="1"/>
    <col min="6" max="6" width="16" style="247" bestFit="1" customWidth="1"/>
    <col min="7" max="7" width="10.6640625" style="208" bestFit="1" customWidth="1"/>
    <col min="8" max="8" width="14.5" style="247" bestFit="1" customWidth="1"/>
    <col min="9" max="10" width="12.83203125" style="194" bestFit="1" customWidth="1"/>
    <col min="11" max="12" width="16" style="247" bestFit="1" customWidth="1"/>
    <col min="13" max="13" width="10.6640625" style="208" bestFit="1" customWidth="1"/>
    <col min="14" max="14" width="16.1640625" style="247" bestFit="1" customWidth="1"/>
    <col min="15" max="16384" width="16.33203125" style="128"/>
  </cols>
  <sheetData>
    <row r="2" spans="1:19" s="82" customFormat="1" ht="19">
      <c r="A2" s="5" t="s">
        <v>34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70"/>
      <c r="P2" s="70"/>
      <c r="Q2" s="70"/>
      <c r="R2" s="70"/>
      <c r="S2" s="70"/>
    </row>
    <row r="3" spans="1:19">
      <c r="A3" s="200"/>
    </row>
    <row r="4" spans="1:19" s="39" customFormat="1">
      <c r="B4" s="172"/>
      <c r="C4" s="115"/>
      <c r="D4" s="115"/>
      <c r="E4" s="172"/>
      <c r="F4" s="172"/>
      <c r="G4" s="131"/>
      <c r="H4" s="172"/>
      <c r="I4" s="115"/>
      <c r="J4" s="115"/>
      <c r="K4" s="172"/>
      <c r="L4" s="172"/>
      <c r="M4" s="131"/>
      <c r="N4" s="39" t="str">
        <f>VALVAL</f>
        <v>млрд. одиниць</v>
      </c>
    </row>
    <row r="5" spans="1:19" s="17" customFormat="1">
      <c r="A5" s="179"/>
      <c r="B5" s="256">
        <v>44561</v>
      </c>
      <c r="C5" s="257"/>
      <c r="D5" s="257"/>
      <c r="E5" s="257"/>
      <c r="F5" s="257"/>
      <c r="G5" s="258"/>
      <c r="H5" s="256">
        <v>44651</v>
      </c>
      <c r="I5" s="257"/>
      <c r="J5" s="257"/>
      <c r="K5" s="257"/>
      <c r="L5" s="257"/>
      <c r="M5" s="258"/>
      <c r="N5" s="173"/>
    </row>
    <row r="6" spans="1:19" s="123" customFormat="1">
      <c r="A6" s="190"/>
      <c r="B6" s="69" t="s">
        <v>4</v>
      </c>
      <c r="C6" s="243" t="s">
        <v>170</v>
      </c>
      <c r="D6" s="243" t="s">
        <v>196</v>
      </c>
      <c r="E6" s="69" t="s">
        <v>158</v>
      </c>
      <c r="F6" s="69" t="s">
        <v>161</v>
      </c>
      <c r="G6" s="6" t="s">
        <v>180</v>
      </c>
      <c r="H6" s="69" t="s">
        <v>4</v>
      </c>
      <c r="I6" s="243" t="s">
        <v>170</v>
      </c>
      <c r="J6" s="243" t="s">
        <v>196</v>
      </c>
      <c r="K6" s="69" t="s">
        <v>158</v>
      </c>
      <c r="L6" s="69" t="s">
        <v>161</v>
      </c>
      <c r="M6" s="6" t="s">
        <v>180</v>
      </c>
      <c r="N6" s="69" t="s">
        <v>60</v>
      </c>
    </row>
    <row r="7" spans="1:19" s="54" customFormat="1" ht="15">
      <c r="A7" s="175" t="s">
        <v>143</v>
      </c>
      <c r="B7" s="210"/>
      <c r="C7" s="139"/>
      <c r="D7" s="139"/>
      <c r="E7" s="210">
        <f t="shared" ref="E7:G7" si="0">SUM(E8:E23)</f>
        <v>97.955824077519992</v>
      </c>
      <c r="F7" s="210">
        <f t="shared" si="0"/>
        <v>2672.0585603470099</v>
      </c>
      <c r="G7" s="151">
        <f t="shared" si="0"/>
        <v>0.99999899999999997</v>
      </c>
      <c r="H7" s="210"/>
      <c r="I7" s="139"/>
      <c r="J7" s="139"/>
      <c r="K7" s="210">
        <f t="shared" ref="K7:N7" si="1">SUM(K8:K23)</f>
        <v>96.805254404829995</v>
      </c>
      <c r="L7" s="210">
        <f t="shared" si="1"/>
        <v>2832.0280370935197</v>
      </c>
      <c r="M7" s="151">
        <f t="shared" si="1"/>
        <v>0.99999899999999997</v>
      </c>
      <c r="N7" s="210">
        <f t="shared" si="1"/>
        <v>2.7647155398380363E-18</v>
      </c>
    </row>
    <row r="8" spans="1:19" s="141" customFormat="1">
      <c r="A8" s="130" t="s">
        <v>23</v>
      </c>
      <c r="B8" s="191">
        <v>1.517392893E-2</v>
      </c>
      <c r="C8" s="134">
        <v>1.3505</v>
      </c>
      <c r="D8" s="134">
        <v>36.839199999999998</v>
      </c>
      <c r="E8" s="191">
        <v>2.0492385960000001E-2</v>
      </c>
      <c r="F8" s="191">
        <v>0.55899540264000003</v>
      </c>
      <c r="G8" s="133">
        <v>2.0900000000000001E-4</v>
      </c>
      <c r="H8" s="191">
        <v>2.0997003980000001E-2</v>
      </c>
      <c r="I8" s="134">
        <v>1.31565</v>
      </c>
      <c r="J8" s="134">
        <v>38.489199999999997</v>
      </c>
      <c r="K8" s="191">
        <v>2.762470169E-2</v>
      </c>
      <c r="L8" s="191">
        <v>0.80815788559000001</v>
      </c>
      <c r="M8" s="133">
        <v>2.8499999999999999E-4</v>
      </c>
      <c r="N8" s="191">
        <v>7.6000000000000004E-5</v>
      </c>
    </row>
    <row r="9" spans="1:19">
      <c r="A9" s="126" t="s">
        <v>109</v>
      </c>
      <c r="B9" s="149">
        <v>33.730609348919998</v>
      </c>
      <c r="C9" s="87">
        <v>1</v>
      </c>
      <c r="D9" s="87">
        <v>27.278199999999998</v>
      </c>
      <c r="E9" s="149">
        <v>33.730609348919998</v>
      </c>
      <c r="F9" s="149">
        <v>920.11030794174997</v>
      </c>
      <c r="G9" s="77">
        <v>0.34434500000000001</v>
      </c>
      <c r="H9" s="149">
        <v>33.258746286010002</v>
      </c>
      <c r="I9" s="87">
        <v>1</v>
      </c>
      <c r="J9" s="87">
        <v>29.254899999999999</v>
      </c>
      <c r="K9" s="149">
        <v>33.258746286010002</v>
      </c>
      <c r="L9" s="149">
        <v>972.98129672259995</v>
      </c>
      <c r="M9" s="77">
        <v>0.34356300000000001</v>
      </c>
      <c r="N9" s="149">
        <v>-7.8200000000000003E-4</v>
      </c>
      <c r="O9" s="113"/>
      <c r="P9" s="113"/>
      <c r="Q9" s="113"/>
    </row>
    <row r="10" spans="1:19">
      <c r="A10" s="126" t="s">
        <v>1</v>
      </c>
      <c r="B10" s="149">
        <v>11.62224410272</v>
      </c>
      <c r="C10" s="87">
        <v>1.1336010000000001</v>
      </c>
      <c r="D10" s="87">
        <v>30.922599999999999</v>
      </c>
      <c r="E10" s="149">
        <v>13.1749897534</v>
      </c>
      <c r="F10" s="149">
        <v>359.39000549076002</v>
      </c>
      <c r="G10" s="77">
        <v>0.13449900000000001</v>
      </c>
      <c r="H10" s="149">
        <v>12.76652444024</v>
      </c>
      <c r="I10" s="87">
        <v>1.1138509999999999</v>
      </c>
      <c r="J10" s="87">
        <v>32.585599999999999</v>
      </c>
      <c r="K10" s="149">
        <v>14.22000618017</v>
      </c>
      <c r="L10" s="149">
        <v>416.00485879988003</v>
      </c>
      <c r="M10" s="77">
        <v>0.146893</v>
      </c>
      <c r="N10" s="149">
        <v>1.2394000000000001E-2</v>
      </c>
      <c r="O10" s="113"/>
      <c r="P10" s="113"/>
      <c r="Q10" s="113"/>
    </row>
    <row r="11" spans="1:19">
      <c r="A11" s="126" t="s">
        <v>152</v>
      </c>
      <c r="B11" s="149">
        <v>0</v>
      </c>
      <c r="C11" s="87">
        <v>0.78268700000000002</v>
      </c>
      <c r="D11" s="87">
        <v>21.350300000000001</v>
      </c>
      <c r="E11" s="149">
        <v>0</v>
      </c>
      <c r="F11" s="149">
        <v>0</v>
      </c>
      <c r="G11" s="77">
        <v>0</v>
      </c>
      <c r="H11" s="149">
        <v>0</v>
      </c>
      <c r="I11" s="87">
        <v>0.80150699999999997</v>
      </c>
      <c r="J11" s="87">
        <v>23.448</v>
      </c>
      <c r="K11" s="149">
        <v>0</v>
      </c>
      <c r="L11" s="149">
        <v>0</v>
      </c>
      <c r="M11" s="77">
        <v>0</v>
      </c>
      <c r="N11" s="149">
        <v>0</v>
      </c>
      <c r="O11" s="113"/>
      <c r="P11" s="113"/>
      <c r="Q11" s="113"/>
    </row>
    <row r="12" spans="1:19">
      <c r="A12" s="126" t="s">
        <v>12</v>
      </c>
      <c r="B12" s="149">
        <v>10.363867396</v>
      </c>
      <c r="C12" s="87">
        <v>1.399594</v>
      </c>
      <c r="D12" s="87">
        <v>38.178401000000001</v>
      </c>
      <c r="E12" s="149">
        <v>14.5052050852</v>
      </c>
      <c r="F12" s="149">
        <v>395.67588535532002</v>
      </c>
      <c r="G12" s="77">
        <v>0.14807899999999999</v>
      </c>
      <c r="H12" s="149">
        <v>10.950657397000001</v>
      </c>
      <c r="I12" s="87">
        <v>1.3823989999999999</v>
      </c>
      <c r="J12" s="87">
        <v>40.441952999999998</v>
      </c>
      <c r="K12" s="149">
        <v>15.138181014760001</v>
      </c>
      <c r="L12" s="149">
        <v>442.86597176856998</v>
      </c>
      <c r="M12" s="77">
        <v>0.15637799999999999</v>
      </c>
      <c r="N12" s="149">
        <v>8.2990000000000008E-3</v>
      </c>
      <c r="O12" s="113"/>
      <c r="P12" s="113"/>
      <c r="Q12" s="113"/>
    </row>
    <row r="13" spans="1:19">
      <c r="A13" s="126" t="s">
        <v>13</v>
      </c>
      <c r="B13" s="149">
        <v>982.71667160058996</v>
      </c>
      <c r="C13" s="87">
        <v>3.6658999999999997E-2</v>
      </c>
      <c r="D13" s="87">
        <v>1</v>
      </c>
      <c r="E13" s="149">
        <v>36.025715465269997</v>
      </c>
      <c r="F13" s="149">
        <v>982.71667160058996</v>
      </c>
      <c r="G13" s="77">
        <v>0.36777500000000002</v>
      </c>
      <c r="H13" s="149">
        <v>985.67138198200996</v>
      </c>
      <c r="I13" s="87">
        <v>3.4181999999999997E-2</v>
      </c>
      <c r="J13" s="87">
        <v>1</v>
      </c>
      <c r="K13" s="149">
        <v>33.692522687679997</v>
      </c>
      <c r="L13" s="149">
        <v>985.67138198200996</v>
      </c>
      <c r="M13" s="77">
        <v>0.34804400000000002</v>
      </c>
      <c r="N13" s="149">
        <v>-1.9730999999999999E-2</v>
      </c>
      <c r="O13" s="113"/>
      <c r="P13" s="113"/>
      <c r="Q13" s="113"/>
    </row>
    <row r="14" spans="1:19">
      <c r="A14" s="126" t="s">
        <v>97</v>
      </c>
      <c r="B14" s="149">
        <v>57.434023705000001</v>
      </c>
      <c r="C14" s="87">
        <v>8.685E-3</v>
      </c>
      <c r="D14" s="87">
        <v>0.23691000000000001</v>
      </c>
      <c r="E14" s="149">
        <v>0.49881203877000002</v>
      </c>
      <c r="F14" s="149">
        <v>13.60669455595</v>
      </c>
      <c r="G14" s="77">
        <v>5.0920000000000002E-3</v>
      </c>
      <c r="H14" s="149">
        <v>56.982733961000001</v>
      </c>
      <c r="I14" s="87">
        <v>8.2159999999999993E-3</v>
      </c>
      <c r="J14" s="87">
        <v>0.24035999999999999</v>
      </c>
      <c r="K14" s="149">
        <v>0.46817353451999999</v>
      </c>
      <c r="L14" s="149">
        <v>13.696369934870001</v>
      </c>
      <c r="M14" s="77">
        <v>4.836E-3</v>
      </c>
      <c r="N14" s="149">
        <v>-2.5599999999999999E-4</v>
      </c>
      <c r="O14" s="113"/>
      <c r="P14" s="113"/>
      <c r="Q14" s="113"/>
    </row>
    <row r="15" spans="1:19">
      <c r="B15" s="241"/>
      <c r="C15" s="186"/>
      <c r="D15" s="186"/>
      <c r="E15" s="241"/>
      <c r="F15" s="241"/>
      <c r="G15" s="199"/>
      <c r="H15" s="241"/>
      <c r="I15" s="186"/>
      <c r="J15" s="186"/>
      <c r="K15" s="241"/>
      <c r="L15" s="241"/>
      <c r="M15" s="199"/>
      <c r="N15" s="241"/>
      <c r="O15" s="113"/>
      <c r="P15" s="113"/>
      <c r="Q15" s="113"/>
    </row>
    <row r="16" spans="1:19">
      <c r="B16" s="241"/>
      <c r="C16" s="186"/>
      <c r="D16" s="186"/>
      <c r="E16" s="241"/>
      <c r="F16" s="241"/>
      <c r="G16" s="199"/>
      <c r="H16" s="241"/>
      <c r="I16" s="186"/>
      <c r="J16" s="186"/>
      <c r="K16" s="241"/>
      <c r="L16" s="241"/>
      <c r="M16" s="199"/>
      <c r="N16" s="241"/>
      <c r="O16" s="113"/>
      <c r="P16" s="113"/>
      <c r="Q16" s="113"/>
    </row>
    <row r="17" spans="2:17">
      <c r="B17" s="241"/>
      <c r="C17" s="186"/>
      <c r="D17" s="186"/>
      <c r="E17" s="241"/>
      <c r="F17" s="241"/>
      <c r="G17" s="199"/>
      <c r="H17" s="241"/>
      <c r="I17" s="186"/>
      <c r="J17" s="186"/>
      <c r="K17" s="241"/>
      <c r="L17" s="241"/>
      <c r="M17" s="199"/>
      <c r="N17" s="241"/>
      <c r="O17" s="113"/>
      <c r="P17" s="113"/>
      <c r="Q17" s="113"/>
    </row>
    <row r="18" spans="2:17">
      <c r="B18" s="241"/>
      <c r="C18" s="186"/>
      <c r="D18" s="186"/>
      <c r="E18" s="241"/>
      <c r="F18" s="241"/>
      <c r="G18" s="199"/>
      <c r="H18" s="241"/>
      <c r="I18" s="186"/>
      <c r="J18" s="186"/>
      <c r="K18" s="241"/>
      <c r="L18" s="241"/>
      <c r="M18" s="199"/>
      <c r="N18" s="241"/>
      <c r="O18" s="113"/>
      <c r="P18" s="113"/>
      <c r="Q18" s="113"/>
    </row>
    <row r="19" spans="2:17">
      <c r="B19" s="241"/>
      <c r="C19" s="186"/>
      <c r="D19" s="186"/>
      <c r="E19" s="241"/>
      <c r="F19" s="241"/>
      <c r="G19" s="199"/>
      <c r="H19" s="241"/>
      <c r="I19" s="186"/>
      <c r="J19" s="186"/>
      <c r="K19" s="241"/>
      <c r="L19" s="241"/>
      <c r="M19" s="199"/>
      <c r="N19" s="241"/>
      <c r="O19" s="113"/>
      <c r="P19" s="113"/>
      <c r="Q19" s="113"/>
    </row>
    <row r="20" spans="2:17">
      <c r="B20" s="241"/>
      <c r="C20" s="186"/>
      <c r="D20" s="186"/>
      <c r="E20" s="241"/>
      <c r="F20" s="241"/>
      <c r="G20" s="199"/>
      <c r="H20" s="241"/>
      <c r="I20" s="186"/>
      <c r="J20" s="186"/>
      <c r="K20" s="241"/>
      <c r="L20" s="241"/>
      <c r="M20" s="199"/>
      <c r="N20" s="241"/>
      <c r="O20" s="113"/>
      <c r="P20" s="113"/>
      <c r="Q20" s="113"/>
    </row>
    <row r="21" spans="2:17">
      <c r="B21" s="241"/>
      <c r="C21" s="186"/>
      <c r="D21" s="186"/>
      <c r="E21" s="241"/>
      <c r="F21" s="241"/>
      <c r="G21" s="199"/>
      <c r="H21" s="241"/>
      <c r="I21" s="186"/>
      <c r="J21" s="186"/>
      <c r="K21" s="241"/>
      <c r="L21" s="241"/>
      <c r="M21" s="199"/>
      <c r="N21" s="241"/>
      <c r="O21" s="113"/>
      <c r="P21" s="113"/>
      <c r="Q21" s="113"/>
    </row>
    <row r="22" spans="2:17">
      <c r="B22" s="241"/>
      <c r="C22" s="186"/>
      <c r="D22" s="186"/>
      <c r="E22" s="241"/>
      <c r="F22" s="241"/>
      <c r="G22" s="199"/>
      <c r="H22" s="241"/>
      <c r="I22" s="186"/>
      <c r="J22" s="186"/>
      <c r="K22" s="241"/>
      <c r="L22" s="241"/>
      <c r="M22" s="199"/>
      <c r="N22" s="241"/>
      <c r="O22" s="113"/>
      <c r="P22" s="113"/>
      <c r="Q22" s="113"/>
    </row>
    <row r="23" spans="2:17">
      <c r="B23" s="241"/>
      <c r="C23" s="186"/>
      <c r="D23" s="186"/>
      <c r="E23" s="241"/>
      <c r="F23" s="241"/>
      <c r="G23" s="199"/>
      <c r="H23" s="241"/>
      <c r="I23" s="186"/>
      <c r="J23" s="186"/>
      <c r="K23" s="241"/>
      <c r="L23" s="241"/>
      <c r="M23" s="199"/>
      <c r="N23" s="241"/>
      <c r="O23" s="113"/>
      <c r="P23" s="113"/>
      <c r="Q23" s="113"/>
    </row>
    <row r="24" spans="2:17">
      <c r="B24" s="241"/>
      <c r="C24" s="186"/>
      <c r="D24" s="186"/>
      <c r="E24" s="241"/>
      <c r="F24" s="241"/>
      <c r="G24" s="199"/>
      <c r="H24" s="241"/>
      <c r="I24" s="186"/>
      <c r="J24" s="186"/>
      <c r="K24" s="241"/>
      <c r="L24" s="241"/>
      <c r="M24" s="199"/>
      <c r="N24" s="241"/>
      <c r="O24" s="113"/>
      <c r="P24" s="113"/>
      <c r="Q24" s="113"/>
    </row>
    <row r="25" spans="2:17">
      <c r="B25" s="241"/>
      <c r="C25" s="186"/>
      <c r="D25" s="186"/>
      <c r="E25" s="241"/>
      <c r="F25" s="241"/>
      <c r="G25" s="199"/>
      <c r="H25" s="241"/>
      <c r="I25" s="186"/>
      <c r="J25" s="186"/>
      <c r="K25" s="241"/>
      <c r="L25" s="241"/>
      <c r="M25" s="199"/>
      <c r="N25" s="241"/>
      <c r="O25" s="113"/>
      <c r="P25" s="113"/>
      <c r="Q25" s="113"/>
    </row>
    <row r="26" spans="2:17">
      <c r="B26" s="241"/>
      <c r="C26" s="186"/>
      <c r="D26" s="186"/>
      <c r="E26" s="241"/>
      <c r="F26" s="241"/>
      <c r="G26" s="199"/>
      <c r="H26" s="241"/>
      <c r="I26" s="186"/>
      <c r="J26" s="186"/>
      <c r="K26" s="241"/>
      <c r="L26" s="241"/>
      <c r="M26" s="199"/>
      <c r="N26" s="241"/>
      <c r="O26" s="113"/>
      <c r="P26" s="113"/>
      <c r="Q26" s="113"/>
    </row>
    <row r="27" spans="2:17">
      <c r="B27" s="241"/>
      <c r="C27" s="186"/>
      <c r="D27" s="186"/>
      <c r="E27" s="241"/>
      <c r="F27" s="241"/>
      <c r="G27" s="199"/>
      <c r="H27" s="241"/>
      <c r="I27" s="186"/>
      <c r="J27" s="186"/>
      <c r="K27" s="241"/>
      <c r="L27" s="241"/>
      <c r="M27" s="199"/>
      <c r="N27" s="241"/>
      <c r="O27" s="113"/>
      <c r="P27" s="113"/>
      <c r="Q27" s="113"/>
    </row>
    <row r="28" spans="2:17">
      <c r="B28" s="241"/>
      <c r="C28" s="186"/>
      <c r="D28" s="186"/>
      <c r="E28" s="241"/>
      <c r="F28" s="241"/>
      <c r="G28" s="199"/>
      <c r="H28" s="241"/>
      <c r="I28" s="186"/>
      <c r="J28" s="186"/>
      <c r="K28" s="241"/>
      <c r="L28" s="241"/>
      <c r="M28" s="199"/>
      <c r="N28" s="241"/>
      <c r="O28" s="113"/>
      <c r="P28" s="113"/>
      <c r="Q28" s="113"/>
    </row>
    <row r="29" spans="2:17">
      <c r="B29" s="241"/>
      <c r="C29" s="186"/>
      <c r="D29" s="186"/>
      <c r="E29" s="241"/>
      <c r="F29" s="241"/>
      <c r="G29" s="199"/>
      <c r="H29" s="241"/>
      <c r="I29" s="186"/>
      <c r="J29" s="186"/>
      <c r="K29" s="241"/>
      <c r="L29" s="241"/>
      <c r="M29" s="199"/>
      <c r="N29" s="241"/>
      <c r="O29" s="113"/>
      <c r="P29" s="113"/>
      <c r="Q29" s="113"/>
    </row>
    <row r="30" spans="2:17">
      <c r="B30" s="241"/>
      <c r="C30" s="186"/>
      <c r="D30" s="186"/>
      <c r="E30" s="241"/>
      <c r="F30" s="241"/>
      <c r="G30" s="199"/>
      <c r="H30" s="241"/>
      <c r="I30" s="186"/>
      <c r="J30" s="186"/>
      <c r="K30" s="241"/>
      <c r="L30" s="241"/>
      <c r="M30" s="199"/>
      <c r="N30" s="241"/>
      <c r="O30" s="113"/>
      <c r="P30" s="113"/>
      <c r="Q30" s="113"/>
    </row>
    <row r="31" spans="2:17">
      <c r="B31" s="241"/>
      <c r="C31" s="186"/>
      <c r="D31" s="186"/>
      <c r="E31" s="241"/>
      <c r="F31" s="241"/>
      <c r="G31" s="199"/>
      <c r="H31" s="241"/>
      <c r="I31" s="186"/>
      <c r="J31" s="186"/>
      <c r="K31" s="241"/>
      <c r="L31" s="241"/>
      <c r="M31" s="199"/>
      <c r="N31" s="241"/>
      <c r="O31" s="113"/>
      <c r="P31" s="113"/>
      <c r="Q31" s="113"/>
    </row>
    <row r="32" spans="2:17">
      <c r="B32" s="241"/>
      <c r="C32" s="186"/>
      <c r="D32" s="186"/>
      <c r="E32" s="241"/>
      <c r="F32" s="241"/>
      <c r="G32" s="199"/>
      <c r="H32" s="241"/>
      <c r="I32" s="186"/>
      <c r="J32" s="186"/>
      <c r="K32" s="241"/>
      <c r="L32" s="241"/>
      <c r="M32" s="199"/>
      <c r="N32" s="241"/>
      <c r="O32" s="113"/>
      <c r="P32" s="113"/>
      <c r="Q32" s="113"/>
    </row>
    <row r="33" spans="2:17">
      <c r="B33" s="241"/>
      <c r="C33" s="186"/>
      <c r="D33" s="186"/>
      <c r="E33" s="241"/>
      <c r="F33" s="241"/>
      <c r="G33" s="199"/>
      <c r="H33" s="241"/>
      <c r="I33" s="186"/>
      <c r="J33" s="186"/>
      <c r="K33" s="241"/>
      <c r="L33" s="241"/>
      <c r="M33" s="199"/>
      <c r="N33" s="241"/>
      <c r="O33" s="113"/>
      <c r="P33" s="113"/>
      <c r="Q33" s="113"/>
    </row>
    <row r="34" spans="2:17">
      <c r="B34" s="241"/>
      <c r="C34" s="186"/>
      <c r="D34" s="186"/>
      <c r="E34" s="241"/>
      <c r="F34" s="241"/>
      <c r="G34" s="199"/>
      <c r="H34" s="241"/>
      <c r="I34" s="186"/>
      <c r="J34" s="186"/>
      <c r="K34" s="241"/>
      <c r="L34" s="241"/>
      <c r="M34" s="199"/>
      <c r="N34" s="241"/>
      <c r="O34" s="113"/>
      <c r="P34" s="113"/>
      <c r="Q34" s="113"/>
    </row>
    <row r="35" spans="2:17">
      <c r="B35" s="241"/>
      <c r="C35" s="186"/>
      <c r="D35" s="186"/>
      <c r="E35" s="241"/>
      <c r="F35" s="241"/>
      <c r="G35" s="199"/>
      <c r="H35" s="241"/>
      <c r="I35" s="186"/>
      <c r="J35" s="186"/>
      <c r="K35" s="241"/>
      <c r="L35" s="241"/>
      <c r="M35" s="199"/>
      <c r="N35" s="241"/>
      <c r="O35" s="113"/>
      <c r="P35" s="113"/>
      <c r="Q35" s="113"/>
    </row>
    <row r="36" spans="2:17">
      <c r="B36" s="241"/>
      <c r="C36" s="186"/>
      <c r="D36" s="186"/>
      <c r="E36" s="241"/>
      <c r="F36" s="241"/>
      <c r="G36" s="199"/>
      <c r="H36" s="241"/>
      <c r="I36" s="186"/>
      <c r="J36" s="186"/>
      <c r="K36" s="241"/>
      <c r="L36" s="241"/>
      <c r="M36" s="199"/>
      <c r="N36" s="241"/>
      <c r="O36" s="113"/>
      <c r="P36" s="113"/>
      <c r="Q36" s="113"/>
    </row>
    <row r="37" spans="2:17">
      <c r="B37" s="241"/>
      <c r="C37" s="186"/>
      <c r="D37" s="186"/>
      <c r="E37" s="241"/>
      <c r="F37" s="241"/>
      <c r="G37" s="199"/>
      <c r="H37" s="241"/>
      <c r="I37" s="186"/>
      <c r="J37" s="186"/>
      <c r="K37" s="241"/>
      <c r="L37" s="241"/>
      <c r="M37" s="199"/>
      <c r="N37" s="241"/>
      <c r="O37" s="113"/>
      <c r="P37" s="113"/>
      <c r="Q37" s="113"/>
    </row>
    <row r="38" spans="2:17">
      <c r="B38" s="241"/>
      <c r="C38" s="186"/>
      <c r="D38" s="186"/>
      <c r="E38" s="241"/>
      <c r="F38" s="241"/>
      <c r="G38" s="199"/>
      <c r="H38" s="241"/>
      <c r="I38" s="186"/>
      <c r="J38" s="186"/>
      <c r="K38" s="241"/>
      <c r="L38" s="241"/>
      <c r="M38" s="199"/>
      <c r="N38" s="241"/>
      <c r="O38" s="113"/>
      <c r="P38" s="113"/>
      <c r="Q38" s="113"/>
    </row>
    <row r="39" spans="2:17">
      <c r="B39" s="241"/>
      <c r="C39" s="186"/>
      <c r="D39" s="186"/>
      <c r="E39" s="241"/>
      <c r="F39" s="241"/>
      <c r="G39" s="199"/>
      <c r="H39" s="241"/>
      <c r="I39" s="186"/>
      <c r="J39" s="186"/>
      <c r="K39" s="241"/>
      <c r="L39" s="241"/>
      <c r="M39" s="199"/>
      <c r="N39" s="241"/>
      <c r="O39" s="113"/>
      <c r="P39" s="113"/>
      <c r="Q39" s="113"/>
    </row>
    <row r="40" spans="2:17">
      <c r="B40" s="241"/>
      <c r="C40" s="186"/>
      <c r="D40" s="186"/>
      <c r="E40" s="241"/>
      <c r="F40" s="241"/>
      <c r="G40" s="199"/>
      <c r="H40" s="241"/>
      <c r="I40" s="186"/>
      <c r="J40" s="186"/>
      <c r="K40" s="241"/>
      <c r="L40" s="241"/>
      <c r="M40" s="199"/>
      <c r="N40" s="241"/>
      <c r="O40" s="113"/>
      <c r="P40" s="113"/>
      <c r="Q40" s="113"/>
    </row>
    <row r="41" spans="2:17">
      <c r="B41" s="241"/>
      <c r="C41" s="186"/>
      <c r="D41" s="186"/>
      <c r="E41" s="241"/>
      <c r="F41" s="241"/>
      <c r="G41" s="199"/>
      <c r="H41" s="241"/>
      <c r="I41" s="186"/>
      <c r="J41" s="186"/>
      <c r="K41" s="241"/>
      <c r="L41" s="241"/>
      <c r="M41" s="199"/>
      <c r="N41" s="241"/>
      <c r="O41" s="113"/>
      <c r="P41" s="113"/>
      <c r="Q41" s="113"/>
    </row>
    <row r="42" spans="2:17">
      <c r="B42" s="241"/>
      <c r="C42" s="186"/>
      <c r="D42" s="186"/>
      <c r="E42" s="241"/>
      <c r="F42" s="241"/>
      <c r="G42" s="199"/>
      <c r="H42" s="241"/>
      <c r="I42" s="186"/>
      <c r="J42" s="186"/>
      <c r="K42" s="241"/>
      <c r="L42" s="241"/>
      <c r="M42" s="199"/>
      <c r="N42" s="241"/>
      <c r="O42" s="113"/>
      <c r="P42" s="113"/>
      <c r="Q42" s="113"/>
    </row>
    <row r="43" spans="2:17">
      <c r="B43" s="241"/>
      <c r="C43" s="186"/>
      <c r="D43" s="186"/>
      <c r="E43" s="241"/>
      <c r="F43" s="241"/>
      <c r="G43" s="199"/>
      <c r="H43" s="241"/>
      <c r="I43" s="186"/>
      <c r="J43" s="186"/>
      <c r="K43" s="241"/>
      <c r="L43" s="241"/>
      <c r="M43" s="199"/>
      <c r="N43" s="241"/>
      <c r="O43" s="113"/>
      <c r="P43" s="113"/>
      <c r="Q43" s="113"/>
    </row>
    <row r="44" spans="2:17">
      <c r="B44" s="241"/>
      <c r="C44" s="186"/>
      <c r="D44" s="186"/>
      <c r="E44" s="241"/>
      <c r="F44" s="241"/>
      <c r="G44" s="199"/>
      <c r="H44" s="241"/>
      <c r="I44" s="186"/>
      <c r="J44" s="186"/>
      <c r="K44" s="241"/>
      <c r="L44" s="241"/>
      <c r="M44" s="199"/>
      <c r="N44" s="241"/>
      <c r="O44" s="113"/>
      <c r="P44" s="113"/>
      <c r="Q44" s="113"/>
    </row>
    <row r="45" spans="2:17">
      <c r="B45" s="241"/>
      <c r="C45" s="186"/>
      <c r="D45" s="186"/>
      <c r="E45" s="241"/>
      <c r="F45" s="241"/>
      <c r="G45" s="199"/>
      <c r="H45" s="241"/>
      <c r="I45" s="186"/>
      <c r="J45" s="186"/>
      <c r="K45" s="241"/>
      <c r="L45" s="241"/>
      <c r="M45" s="199"/>
      <c r="N45" s="241"/>
      <c r="O45" s="113"/>
      <c r="P45" s="113"/>
      <c r="Q45" s="113"/>
    </row>
    <row r="46" spans="2:17">
      <c r="B46" s="241"/>
      <c r="C46" s="186"/>
      <c r="D46" s="186"/>
      <c r="E46" s="241"/>
      <c r="F46" s="241"/>
      <c r="G46" s="199"/>
      <c r="H46" s="241"/>
      <c r="I46" s="186"/>
      <c r="J46" s="186"/>
      <c r="K46" s="241"/>
      <c r="L46" s="241"/>
      <c r="M46" s="199"/>
      <c r="N46" s="241"/>
      <c r="O46" s="113"/>
      <c r="P46" s="113"/>
      <c r="Q46" s="113"/>
    </row>
    <row r="47" spans="2:17">
      <c r="B47" s="241"/>
      <c r="C47" s="186"/>
      <c r="D47" s="186"/>
      <c r="E47" s="241"/>
      <c r="F47" s="241"/>
      <c r="G47" s="199"/>
      <c r="H47" s="241"/>
      <c r="I47" s="186"/>
      <c r="J47" s="186"/>
      <c r="K47" s="241"/>
      <c r="L47" s="241"/>
      <c r="M47" s="199"/>
      <c r="N47" s="241"/>
      <c r="O47" s="113"/>
      <c r="P47" s="113"/>
      <c r="Q47" s="113"/>
    </row>
    <row r="48" spans="2:17">
      <c r="B48" s="241"/>
      <c r="C48" s="186"/>
      <c r="D48" s="186"/>
      <c r="E48" s="241"/>
      <c r="F48" s="241"/>
      <c r="G48" s="199"/>
      <c r="H48" s="241"/>
      <c r="I48" s="186"/>
      <c r="J48" s="186"/>
      <c r="K48" s="241"/>
      <c r="L48" s="241"/>
      <c r="M48" s="199"/>
      <c r="N48" s="241"/>
      <c r="O48" s="113"/>
      <c r="P48" s="113"/>
      <c r="Q48" s="113"/>
    </row>
    <row r="49" spans="2:17">
      <c r="B49" s="241"/>
      <c r="C49" s="186"/>
      <c r="D49" s="186"/>
      <c r="E49" s="241"/>
      <c r="F49" s="241"/>
      <c r="G49" s="199"/>
      <c r="H49" s="241"/>
      <c r="I49" s="186"/>
      <c r="J49" s="186"/>
      <c r="K49" s="241"/>
      <c r="L49" s="241"/>
      <c r="M49" s="199"/>
      <c r="N49" s="241"/>
      <c r="O49" s="113"/>
      <c r="P49" s="113"/>
      <c r="Q49" s="113"/>
    </row>
    <row r="50" spans="2:17">
      <c r="B50" s="241"/>
      <c r="C50" s="186"/>
      <c r="D50" s="186"/>
      <c r="E50" s="241"/>
      <c r="F50" s="241"/>
      <c r="G50" s="199"/>
      <c r="H50" s="241"/>
      <c r="I50" s="186"/>
      <c r="J50" s="186"/>
      <c r="K50" s="241"/>
      <c r="L50" s="241"/>
      <c r="M50" s="199"/>
      <c r="N50" s="241"/>
      <c r="O50" s="113"/>
      <c r="P50" s="113"/>
      <c r="Q50" s="113"/>
    </row>
    <row r="51" spans="2:17">
      <c r="B51" s="241"/>
      <c r="C51" s="186"/>
      <c r="D51" s="186"/>
      <c r="E51" s="241"/>
      <c r="F51" s="241"/>
      <c r="G51" s="199"/>
      <c r="H51" s="241"/>
      <c r="I51" s="186"/>
      <c r="J51" s="186"/>
      <c r="K51" s="241"/>
      <c r="L51" s="241"/>
      <c r="M51" s="199"/>
      <c r="N51" s="241"/>
      <c r="O51" s="113"/>
      <c r="P51" s="113"/>
      <c r="Q51" s="113"/>
    </row>
    <row r="52" spans="2:17">
      <c r="B52" s="241"/>
      <c r="C52" s="186"/>
      <c r="D52" s="186"/>
      <c r="E52" s="241"/>
      <c r="F52" s="241"/>
      <c r="G52" s="199"/>
      <c r="H52" s="241"/>
      <c r="I52" s="186"/>
      <c r="J52" s="186"/>
      <c r="K52" s="241"/>
      <c r="L52" s="241"/>
      <c r="M52" s="199"/>
      <c r="N52" s="241"/>
      <c r="O52" s="113"/>
      <c r="P52" s="113"/>
      <c r="Q52" s="113"/>
    </row>
    <row r="53" spans="2:17">
      <c r="B53" s="241"/>
      <c r="C53" s="186"/>
      <c r="D53" s="186"/>
      <c r="E53" s="241"/>
      <c r="F53" s="241"/>
      <c r="G53" s="199"/>
      <c r="H53" s="241"/>
      <c r="I53" s="186"/>
      <c r="J53" s="186"/>
      <c r="K53" s="241"/>
      <c r="L53" s="241"/>
      <c r="M53" s="199"/>
      <c r="N53" s="241"/>
      <c r="O53" s="113"/>
      <c r="P53" s="113"/>
      <c r="Q53" s="113"/>
    </row>
    <row r="54" spans="2:17">
      <c r="B54" s="241"/>
      <c r="C54" s="186"/>
      <c r="D54" s="186"/>
      <c r="E54" s="241"/>
      <c r="F54" s="241"/>
      <c r="G54" s="199"/>
      <c r="H54" s="241"/>
      <c r="I54" s="186"/>
      <c r="J54" s="186"/>
      <c r="K54" s="241"/>
      <c r="L54" s="241"/>
      <c r="M54" s="199"/>
      <c r="N54" s="241"/>
      <c r="O54" s="113"/>
      <c r="P54" s="113"/>
      <c r="Q54" s="113"/>
    </row>
    <row r="55" spans="2:17">
      <c r="B55" s="241"/>
      <c r="C55" s="186"/>
      <c r="D55" s="186"/>
      <c r="E55" s="241"/>
      <c r="F55" s="241"/>
      <c r="G55" s="199"/>
      <c r="H55" s="241"/>
      <c r="I55" s="186"/>
      <c r="J55" s="186"/>
      <c r="K55" s="241"/>
      <c r="L55" s="241"/>
      <c r="M55" s="199"/>
      <c r="N55" s="241"/>
      <c r="O55" s="113"/>
      <c r="P55" s="113"/>
      <c r="Q55" s="113"/>
    </row>
    <row r="56" spans="2:17">
      <c r="B56" s="241"/>
      <c r="C56" s="186"/>
      <c r="D56" s="186"/>
      <c r="E56" s="241"/>
      <c r="F56" s="241"/>
      <c r="G56" s="199"/>
      <c r="H56" s="241"/>
      <c r="I56" s="186"/>
      <c r="J56" s="186"/>
      <c r="K56" s="241"/>
      <c r="L56" s="241"/>
      <c r="M56" s="199"/>
      <c r="N56" s="241"/>
      <c r="O56" s="113"/>
      <c r="P56" s="113"/>
      <c r="Q56" s="113"/>
    </row>
    <row r="57" spans="2:17">
      <c r="B57" s="241"/>
      <c r="C57" s="186"/>
      <c r="D57" s="186"/>
      <c r="E57" s="241"/>
      <c r="F57" s="241"/>
      <c r="G57" s="199"/>
      <c r="H57" s="241"/>
      <c r="I57" s="186"/>
      <c r="J57" s="186"/>
      <c r="K57" s="241"/>
      <c r="L57" s="241"/>
      <c r="M57" s="199"/>
      <c r="N57" s="241"/>
      <c r="O57" s="113"/>
      <c r="P57" s="113"/>
      <c r="Q57" s="113"/>
    </row>
    <row r="58" spans="2:17">
      <c r="B58" s="241"/>
      <c r="C58" s="186"/>
      <c r="D58" s="186"/>
      <c r="E58" s="241"/>
      <c r="F58" s="241"/>
      <c r="G58" s="199"/>
      <c r="H58" s="241"/>
      <c r="I58" s="186"/>
      <c r="J58" s="186"/>
      <c r="K58" s="241"/>
      <c r="L58" s="241"/>
      <c r="M58" s="199"/>
      <c r="N58" s="241"/>
      <c r="O58" s="113"/>
      <c r="P58" s="113"/>
      <c r="Q58" s="113"/>
    </row>
    <row r="59" spans="2:17">
      <c r="B59" s="241"/>
      <c r="C59" s="186"/>
      <c r="D59" s="186"/>
      <c r="E59" s="241"/>
      <c r="F59" s="241"/>
      <c r="G59" s="199"/>
      <c r="H59" s="241"/>
      <c r="I59" s="186"/>
      <c r="J59" s="186"/>
      <c r="K59" s="241"/>
      <c r="L59" s="241"/>
      <c r="M59" s="199"/>
      <c r="N59" s="241"/>
      <c r="O59" s="113"/>
      <c r="P59" s="113"/>
      <c r="Q59" s="113"/>
    </row>
    <row r="60" spans="2:17">
      <c r="B60" s="241"/>
      <c r="C60" s="186"/>
      <c r="D60" s="186"/>
      <c r="E60" s="241"/>
      <c r="F60" s="241"/>
      <c r="G60" s="199"/>
      <c r="H60" s="241"/>
      <c r="I60" s="186"/>
      <c r="J60" s="186"/>
      <c r="K60" s="241"/>
      <c r="L60" s="241"/>
      <c r="M60" s="199"/>
      <c r="N60" s="241"/>
      <c r="O60" s="113"/>
      <c r="P60" s="113"/>
      <c r="Q60" s="113"/>
    </row>
    <row r="61" spans="2:17">
      <c r="B61" s="241"/>
      <c r="C61" s="186"/>
      <c r="D61" s="186"/>
      <c r="E61" s="241"/>
      <c r="F61" s="241"/>
      <c r="G61" s="199"/>
      <c r="H61" s="241"/>
      <c r="I61" s="186"/>
      <c r="J61" s="186"/>
      <c r="K61" s="241"/>
      <c r="L61" s="241"/>
      <c r="M61" s="199"/>
      <c r="N61" s="241"/>
      <c r="O61" s="113"/>
      <c r="P61" s="113"/>
      <c r="Q61" s="113"/>
    </row>
    <row r="62" spans="2:17">
      <c r="B62" s="241"/>
      <c r="C62" s="186"/>
      <c r="D62" s="186"/>
      <c r="E62" s="241"/>
      <c r="F62" s="241"/>
      <c r="G62" s="199"/>
      <c r="H62" s="241"/>
      <c r="I62" s="186"/>
      <c r="J62" s="186"/>
      <c r="K62" s="241"/>
      <c r="L62" s="241"/>
      <c r="M62" s="199"/>
      <c r="N62" s="241"/>
      <c r="O62" s="113"/>
      <c r="P62" s="113"/>
      <c r="Q62" s="113"/>
    </row>
    <row r="63" spans="2:17">
      <c r="B63" s="241"/>
      <c r="C63" s="186"/>
      <c r="D63" s="186"/>
      <c r="E63" s="241"/>
      <c r="F63" s="241"/>
      <c r="G63" s="199"/>
      <c r="H63" s="241"/>
      <c r="I63" s="186"/>
      <c r="J63" s="186"/>
      <c r="K63" s="241"/>
      <c r="L63" s="241"/>
      <c r="M63" s="199"/>
      <c r="N63" s="241"/>
      <c r="O63" s="113"/>
      <c r="P63" s="113"/>
      <c r="Q63" s="113"/>
    </row>
    <row r="64" spans="2:17">
      <c r="B64" s="241"/>
      <c r="C64" s="186"/>
      <c r="D64" s="186"/>
      <c r="E64" s="241"/>
      <c r="F64" s="241"/>
      <c r="G64" s="199"/>
      <c r="H64" s="241"/>
      <c r="I64" s="186"/>
      <c r="J64" s="186"/>
      <c r="K64" s="241"/>
      <c r="L64" s="241"/>
      <c r="M64" s="199"/>
      <c r="N64" s="241"/>
      <c r="O64" s="113"/>
      <c r="P64" s="113"/>
      <c r="Q64" s="113"/>
    </row>
    <row r="65" spans="2:17">
      <c r="B65" s="241"/>
      <c r="C65" s="186"/>
      <c r="D65" s="186"/>
      <c r="E65" s="241"/>
      <c r="F65" s="241"/>
      <c r="G65" s="199"/>
      <c r="H65" s="241"/>
      <c r="I65" s="186"/>
      <c r="J65" s="186"/>
      <c r="K65" s="241"/>
      <c r="L65" s="241"/>
      <c r="M65" s="199"/>
      <c r="N65" s="241"/>
      <c r="O65" s="113"/>
      <c r="P65" s="113"/>
      <c r="Q65" s="113"/>
    </row>
    <row r="66" spans="2:17">
      <c r="B66" s="241"/>
      <c r="C66" s="186"/>
      <c r="D66" s="186"/>
      <c r="E66" s="241"/>
      <c r="F66" s="241"/>
      <c r="G66" s="199"/>
      <c r="H66" s="241"/>
      <c r="I66" s="186"/>
      <c r="J66" s="186"/>
      <c r="K66" s="241"/>
      <c r="L66" s="241"/>
      <c r="M66" s="199"/>
      <c r="N66" s="241"/>
      <c r="O66" s="113"/>
      <c r="P66" s="113"/>
      <c r="Q66" s="113"/>
    </row>
    <row r="67" spans="2:17">
      <c r="B67" s="241"/>
      <c r="C67" s="186"/>
      <c r="D67" s="186"/>
      <c r="E67" s="241"/>
      <c r="F67" s="241"/>
      <c r="G67" s="199"/>
      <c r="H67" s="241"/>
      <c r="I67" s="186"/>
      <c r="J67" s="186"/>
      <c r="K67" s="241"/>
      <c r="L67" s="241"/>
      <c r="M67" s="199"/>
      <c r="N67" s="241"/>
      <c r="O67" s="113"/>
      <c r="P67" s="113"/>
      <c r="Q67" s="113"/>
    </row>
    <row r="68" spans="2:17">
      <c r="B68" s="241"/>
      <c r="C68" s="186"/>
      <c r="D68" s="186"/>
      <c r="E68" s="241"/>
      <c r="F68" s="241"/>
      <c r="G68" s="199"/>
      <c r="H68" s="241"/>
      <c r="I68" s="186"/>
      <c r="J68" s="186"/>
      <c r="K68" s="241"/>
      <c r="L68" s="241"/>
      <c r="M68" s="199"/>
      <c r="N68" s="241"/>
      <c r="O68" s="113"/>
      <c r="P68" s="113"/>
      <c r="Q68" s="113"/>
    </row>
    <row r="69" spans="2:17">
      <c r="B69" s="241"/>
      <c r="C69" s="186"/>
      <c r="D69" s="186"/>
      <c r="E69" s="241"/>
      <c r="F69" s="241"/>
      <c r="G69" s="199"/>
      <c r="H69" s="241"/>
      <c r="I69" s="186"/>
      <c r="J69" s="186"/>
      <c r="K69" s="241"/>
      <c r="L69" s="241"/>
      <c r="M69" s="199"/>
      <c r="N69" s="241"/>
      <c r="O69" s="113"/>
      <c r="P69" s="113"/>
      <c r="Q69" s="113"/>
    </row>
    <row r="70" spans="2:17">
      <c r="B70" s="241"/>
      <c r="C70" s="186"/>
      <c r="D70" s="186"/>
      <c r="E70" s="241"/>
      <c r="F70" s="241"/>
      <c r="G70" s="199"/>
      <c r="H70" s="241"/>
      <c r="I70" s="186"/>
      <c r="J70" s="186"/>
      <c r="K70" s="241"/>
      <c r="L70" s="241"/>
      <c r="M70" s="199"/>
      <c r="N70" s="241"/>
      <c r="O70" s="113"/>
      <c r="P70" s="113"/>
      <c r="Q70" s="113"/>
    </row>
    <row r="71" spans="2:17">
      <c r="B71" s="241"/>
      <c r="C71" s="186"/>
      <c r="D71" s="186"/>
      <c r="E71" s="241"/>
      <c r="F71" s="241"/>
      <c r="G71" s="199"/>
      <c r="H71" s="241"/>
      <c r="I71" s="186"/>
      <c r="J71" s="186"/>
      <c r="K71" s="241"/>
      <c r="L71" s="241"/>
      <c r="M71" s="199"/>
      <c r="N71" s="241"/>
      <c r="O71" s="113"/>
      <c r="P71" s="113"/>
      <c r="Q71" s="113"/>
    </row>
    <row r="72" spans="2:17">
      <c r="B72" s="241"/>
      <c r="C72" s="186"/>
      <c r="D72" s="186"/>
      <c r="E72" s="241"/>
      <c r="F72" s="241"/>
      <c r="G72" s="199"/>
      <c r="H72" s="241"/>
      <c r="I72" s="186"/>
      <c r="J72" s="186"/>
      <c r="K72" s="241"/>
      <c r="L72" s="241"/>
      <c r="M72" s="199"/>
      <c r="N72" s="241"/>
      <c r="O72" s="113"/>
      <c r="P72" s="113"/>
      <c r="Q72" s="113"/>
    </row>
    <row r="73" spans="2:17">
      <c r="B73" s="241"/>
      <c r="C73" s="186"/>
      <c r="D73" s="186"/>
      <c r="E73" s="241"/>
      <c r="F73" s="241"/>
      <c r="G73" s="199"/>
      <c r="H73" s="241"/>
      <c r="I73" s="186"/>
      <c r="J73" s="186"/>
      <c r="K73" s="241"/>
      <c r="L73" s="241"/>
      <c r="M73" s="199"/>
      <c r="N73" s="241"/>
      <c r="O73" s="113"/>
      <c r="P73" s="113"/>
      <c r="Q73" s="113"/>
    </row>
    <row r="74" spans="2:17">
      <c r="B74" s="241"/>
      <c r="C74" s="186"/>
      <c r="D74" s="186"/>
      <c r="E74" s="241"/>
      <c r="F74" s="241"/>
      <c r="G74" s="199"/>
      <c r="H74" s="241"/>
      <c r="I74" s="186"/>
      <c r="J74" s="186"/>
      <c r="K74" s="241"/>
      <c r="L74" s="241"/>
      <c r="M74" s="199"/>
      <c r="N74" s="241"/>
      <c r="O74" s="113"/>
      <c r="P74" s="113"/>
      <c r="Q74" s="113"/>
    </row>
    <row r="75" spans="2:17">
      <c r="B75" s="241"/>
      <c r="C75" s="186"/>
      <c r="D75" s="186"/>
      <c r="E75" s="241"/>
      <c r="F75" s="241"/>
      <c r="G75" s="199"/>
      <c r="H75" s="241"/>
      <c r="I75" s="186"/>
      <c r="J75" s="186"/>
      <c r="K75" s="241"/>
      <c r="L75" s="241"/>
      <c r="M75" s="199"/>
      <c r="N75" s="241"/>
      <c r="O75" s="113"/>
      <c r="P75" s="113"/>
      <c r="Q75" s="113"/>
    </row>
    <row r="76" spans="2:17">
      <c r="B76" s="241"/>
      <c r="C76" s="186"/>
      <c r="D76" s="186"/>
      <c r="E76" s="241"/>
      <c r="F76" s="241"/>
      <c r="G76" s="199"/>
      <c r="H76" s="241"/>
      <c r="I76" s="186"/>
      <c r="J76" s="186"/>
      <c r="K76" s="241"/>
      <c r="L76" s="241"/>
      <c r="M76" s="199"/>
      <c r="N76" s="241"/>
      <c r="O76" s="113"/>
      <c r="P76" s="113"/>
      <c r="Q76" s="113"/>
    </row>
    <row r="77" spans="2:17">
      <c r="B77" s="241"/>
      <c r="C77" s="186"/>
      <c r="D77" s="186"/>
      <c r="E77" s="241"/>
      <c r="F77" s="241"/>
      <c r="G77" s="199"/>
      <c r="H77" s="241"/>
      <c r="I77" s="186"/>
      <c r="J77" s="186"/>
      <c r="K77" s="241"/>
      <c r="L77" s="241"/>
      <c r="M77" s="199"/>
      <c r="N77" s="241"/>
      <c r="O77" s="113"/>
      <c r="P77" s="113"/>
      <c r="Q77" s="113"/>
    </row>
    <row r="78" spans="2:17">
      <c r="B78" s="241"/>
      <c r="C78" s="186"/>
      <c r="D78" s="186"/>
      <c r="E78" s="241"/>
      <c r="F78" s="241"/>
      <c r="G78" s="199"/>
      <c r="H78" s="241"/>
      <c r="I78" s="186"/>
      <c r="J78" s="186"/>
      <c r="K78" s="241"/>
      <c r="L78" s="241"/>
      <c r="M78" s="199"/>
      <c r="N78" s="241"/>
      <c r="O78" s="113"/>
      <c r="P78" s="113"/>
      <c r="Q78" s="113"/>
    </row>
    <row r="79" spans="2:17">
      <c r="B79" s="241"/>
      <c r="C79" s="186"/>
      <c r="D79" s="186"/>
      <c r="E79" s="241"/>
      <c r="F79" s="241"/>
      <c r="G79" s="199"/>
      <c r="H79" s="241"/>
      <c r="I79" s="186"/>
      <c r="J79" s="186"/>
      <c r="K79" s="241"/>
      <c r="L79" s="241"/>
      <c r="M79" s="199"/>
      <c r="N79" s="241"/>
      <c r="O79" s="113"/>
      <c r="P79" s="113"/>
      <c r="Q79" s="113"/>
    </row>
    <row r="80" spans="2:17">
      <c r="B80" s="241"/>
      <c r="C80" s="186"/>
      <c r="D80" s="186"/>
      <c r="E80" s="241"/>
      <c r="F80" s="241"/>
      <c r="G80" s="199"/>
      <c r="H80" s="241"/>
      <c r="I80" s="186"/>
      <c r="J80" s="186"/>
      <c r="K80" s="241"/>
      <c r="L80" s="241"/>
      <c r="M80" s="199"/>
      <c r="N80" s="241"/>
      <c r="O80" s="113"/>
      <c r="P80" s="113"/>
      <c r="Q80" s="113"/>
    </row>
    <row r="81" spans="2:17">
      <c r="B81" s="241"/>
      <c r="C81" s="186"/>
      <c r="D81" s="186"/>
      <c r="E81" s="241"/>
      <c r="F81" s="241"/>
      <c r="G81" s="199"/>
      <c r="H81" s="241"/>
      <c r="I81" s="186"/>
      <c r="J81" s="186"/>
      <c r="K81" s="241"/>
      <c r="L81" s="241"/>
      <c r="M81" s="199"/>
      <c r="N81" s="241"/>
      <c r="O81" s="113"/>
      <c r="P81" s="113"/>
      <c r="Q81" s="113"/>
    </row>
    <row r="82" spans="2:17">
      <c r="B82" s="241"/>
      <c r="C82" s="186"/>
      <c r="D82" s="186"/>
      <c r="E82" s="241"/>
      <c r="F82" s="241"/>
      <c r="G82" s="199"/>
      <c r="H82" s="241"/>
      <c r="I82" s="186"/>
      <c r="J82" s="186"/>
      <c r="K82" s="241"/>
      <c r="L82" s="241"/>
      <c r="M82" s="199"/>
      <c r="N82" s="241"/>
      <c r="O82" s="113"/>
      <c r="P82" s="113"/>
      <c r="Q82" s="113"/>
    </row>
    <row r="83" spans="2:17">
      <c r="B83" s="241"/>
      <c r="C83" s="186"/>
      <c r="D83" s="186"/>
      <c r="E83" s="241"/>
      <c r="F83" s="241"/>
      <c r="G83" s="199"/>
      <c r="H83" s="241"/>
      <c r="I83" s="186"/>
      <c r="J83" s="186"/>
      <c r="K83" s="241"/>
      <c r="L83" s="241"/>
      <c r="M83" s="199"/>
      <c r="N83" s="241"/>
      <c r="O83" s="113"/>
      <c r="P83" s="113"/>
      <c r="Q83" s="113"/>
    </row>
    <row r="84" spans="2:17">
      <c r="B84" s="241"/>
      <c r="C84" s="186"/>
      <c r="D84" s="186"/>
      <c r="E84" s="241"/>
      <c r="F84" s="241"/>
      <c r="G84" s="199"/>
      <c r="H84" s="241"/>
      <c r="I84" s="186"/>
      <c r="J84" s="186"/>
      <c r="K84" s="241"/>
      <c r="L84" s="241"/>
      <c r="M84" s="199"/>
      <c r="N84" s="241"/>
      <c r="O84" s="113"/>
      <c r="P84" s="113"/>
      <c r="Q84" s="113"/>
    </row>
    <row r="85" spans="2:17">
      <c r="B85" s="241"/>
      <c r="C85" s="186"/>
      <c r="D85" s="186"/>
      <c r="E85" s="241"/>
      <c r="F85" s="241"/>
      <c r="G85" s="199"/>
      <c r="H85" s="241"/>
      <c r="I85" s="186"/>
      <c r="J85" s="186"/>
      <c r="K85" s="241"/>
      <c r="L85" s="241"/>
      <c r="M85" s="199"/>
      <c r="N85" s="241"/>
      <c r="O85" s="113"/>
      <c r="P85" s="113"/>
      <c r="Q85" s="113"/>
    </row>
    <row r="86" spans="2:17">
      <c r="B86" s="241"/>
      <c r="C86" s="186"/>
      <c r="D86" s="186"/>
      <c r="E86" s="241"/>
      <c r="F86" s="241"/>
      <c r="G86" s="199"/>
      <c r="H86" s="241"/>
      <c r="I86" s="186"/>
      <c r="J86" s="186"/>
      <c r="K86" s="241"/>
      <c r="L86" s="241"/>
      <c r="M86" s="199"/>
      <c r="N86" s="241"/>
      <c r="O86" s="113"/>
      <c r="P86" s="113"/>
      <c r="Q86" s="113"/>
    </row>
    <row r="87" spans="2:17">
      <c r="B87" s="241"/>
      <c r="C87" s="186"/>
      <c r="D87" s="186"/>
      <c r="E87" s="241"/>
      <c r="F87" s="241"/>
      <c r="G87" s="199"/>
      <c r="H87" s="241"/>
      <c r="I87" s="186"/>
      <c r="J87" s="186"/>
      <c r="K87" s="241"/>
      <c r="L87" s="241"/>
      <c r="M87" s="199"/>
      <c r="N87" s="241"/>
      <c r="O87" s="113"/>
      <c r="P87" s="113"/>
      <c r="Q87" s="113"/>
    </row>
    <row r="88" spans="2:17">
      <c r="B88" s="241"/>
      <c r="C88" s="186"/>
      <c r="D88" s="186"/>
      <c r="E88" s="241"/>
      <c r="F88" s="241"/>
      <c r="G88" s="199"/>
      <c r="H88" s="241"/>
      <c r="I88" s="186"/>
      <c r="J88" s="186"/>
      <c r="K88" s="241"/>
      <c r="L88" s="241"/>
      <c r="M88" s="199"/>
      <c r="N88" s="241"/>
      <c r="O88" s="113"/>
      <c r="P88" s="113"/>
      <c r="Q88" s="113"/>
    </row>
    <row r="89" spans="2:17">
      <c r="B89" s="241"/>
      <c r="C89" s="186"/>
      <c r="D89" s="186"/>
      <c r="E89" s="241"/>
      <c r="F89" s="241"/>
      <c r="G89" s="199"/>
      <c r="H89" s="241"/>
      <c r="I89" s="186"/>
      <c r="J89" s="186"/>
      <c r="K89" s="241"/>
      <c r="L89" s="241"/>
      <c r="M89" s="199"/>
      <c r="N89" s="241"/>
      <c r="O89" s="113"/>
      <c r="P89" s="113"/>
      <c r="Q89" s="113"/>
    </row>
    <row r="90" spans="2:17">
      <c r="B90" s="241"/>
      <c r="C90" s="186"/>
      <c r="D90" s="186"/>
      <c r="E90" s="241"/>
      <c r="F90" s="241"/>
      <c r="G90" s="199"/>
      <c r="H90" s="241"/>
      <c r="I90" s="186"/>
      <c r="J90" s="186"/>
      <c r="K90" s="241"/>
      <c r="L90" s="241"/>
      <c r="M90" s="199"/>
      <c r="N90" s="241"/>
      <c r="O90" s="113"/>
      <c r="P90" s="113"/>
      <c r="Q90" s="113"/>
    </row>
    <row r="91" spans="2:17">
      <c r="B91" s="241"/>
      <c r="C91" s="186"/>
      <c r="D91" s="186"/>
      <c r="E91" s="241"/>
      <c r="F91" s="241"/>
      <c r="G91" s="199"/>
      <c r="H91" s="241"/>
      <c r="I91" s="186"/>
      <c r="J91" s="186"/>
      <c r="K91" s="241"/>
      <c r="L91" s="241"/>
      <c r="M91" s="199"/>
      <c r="N91" s="241"/>
      <c r="O91" s="113"/>
      <c r="P91" s="113"/>
      <c r="Q91" s="113"/>
    </row>
    <row r="92" spans="2:17">
      <c r="B92" s="241"/>
      <c r="C92" s="186"/>
      <c r="D92" s="186"/>
      <c r="E92" s="241"/>
      <c r="F92" s="241"/>
      <c r="G92" s="199"/>
      <c r="H92" s="241"/>
      <c r="I92" s="186"/>
      <c r="J92" s="186"/>
      <c r="K92" s="241"/>
      <c r="L92" s="241"/>
      <c r="M92" s="199"/>
      <c r="N92" s="241"/>
      <c r="O92" s="113"/>
      <c r="P92" s="113"/>
      <c r="Q92" s="113"/>
    </row>
    <row r="93" spans="2:17">
      <c r="B93" s="241"/>
      <c r="C93" s="186"/>
      <c r="D93" s="186"/>
      <c r="E93" s="241"/>
      <c r="F93" s="241"/>
      <c r="G93" s="199"/>
      <c r="H93" s="241"/>
      <c r="I93" s="186"/>
      <c r="J93" s="186"/>
      <c r="K93" s="241"/>
      <c r="L93" s="241"/>
      <c r="M93" s="199"/>
      <c r="N93" s="241"/>
      <c r="O93" s="113"/>
      <c r="P93" s="113"/>
      <c r="Q93" s="113"/>
    </row>
    <row r="94" spans="2:17">
      <c r="B94" s="241"/>
      <c r="C94" s="186"/>
      <c r="D94" s="186"/>
      <c r="E94" s="241"/>
      <c r="F94" s="241"/>
      <c r="G94" s="199"/>
      <c r="H94" s="241"/>
      <c r="I94" s="186"/>
      <c r="J94" s="186"/>
      <c r="K94" s="241"/>
      <c r="L94" s="241"/>
      <c r="M94" s="199"/>
      <c r="N94" s="241"/>
      <c r="O94" s="113"/>
      <c r="P94" s="113"/>
      <c r="Q94" s="113"/>
    </row>
    <row r="95" spans="2:17">
      <c r="B95" s="241"/>
      <c r="C95" s="186"/>
      <c r="D95" s="186"/>
      <c r="E95" s="241"/>
      <c r="F95" s="241"/>
      <c r="G95" s="199"/>
      <c r="H95" s="241"/>
      <c r="I95" s="186"/>
      <c r="J95" s="186"/>
      <c r="K95" s="241"/>
      <c r="L95" s="241"/>
      <c r="M95" s="199"/>
      <c r="N95" s="241"/>
      <c r="O95" s="113"/>
      <c r="P95" s="113"/>
      <c r="Q95" s="113"/>
    </row>
    <row r="96" spans="2:17">
      <c r="B96" s="241"/>
      <c r="C96" s="186"/>
      <c r="D96" s="186"/>
      <c r="E96" s="241"/>
      <c r="F96" s="241"/>
      <c r="G96" s="199"/>
      <c r="H96" s="241"/>
      <c r="I96" s="186"/>
      <c r="J96" s="186"/>
      <c r="K96" s="241"/>
      <c r="L96" s="241"/>
      <c r="M96" s="199"/>
      <c r="N96" s="241"/>
      <c r="O96" s="113"/>
      <c r="P96" s="113"/>
      <c r="Q96" s="113"/>
    </row>
    <row r="97" spans="2:17">
      <c r="B97" s="241"/>
      <c r="C97" s="186"/>
      <c r="D97" s="186"/>
      <c r="E97" s="241"/>
      <c r="F97" s="241"/>
      <c r="G97" s="199"/>
      <c r="H97" s="241"/>
      <c r="I97" s="186"/>
      <c r="J97" s="186"/>
      <c r="K97" s="241"/>
      <c r="L97" s="241"/>
      <c r="M97" s="199"/>
      <c r="N97" s="241"/>
      <c r="O97" s="113"/>
      <c r="P97" s="113"/>
      <c r="Q97" s="113"/>
    </row>
    <row r="98" spans="2:17">
      <c r="B98" s="241"/>
      <c r="C98" s="186"/>
      <c r="D98" s="186"/>
      <c r="E98" s="241"/>
      <c r="F98" s="241"/>
      <c r="G98" s="199"/>
      <c r="H98" s="241"/>
      <c r="I98" s="186"/>
      <c r="J98" s="186"/>
      <c r="K98" s="241"/>
      <c r="L98" s="241"/>
      <c r="M98" s="199"/>
      <c r="N98" s="241"/>
      <c r="O98" s="113"/>
      <c r="P98" s="113"/>
      <c r="Q98" s="113"/>
    </row>
    <row r="99" spans="2:17">
      <c r="B99" s="241"/>
      <c r="C99" s="186"/>
      <c r="D99" s="186"/>
      <c r="E99" s="241"/>
      <c r="F99" s="241"/>
      <c r="G99" s="199"/>
      <c r="H99" s="241"/>
      <c r="I99" s="186"/>
      <c r="J99" s="186"/>
      <c r="K99" s="241"/>
      <c r="L99" s="241"/>
      <c r="M99" s="199"/>
      <c r="N99" s="241"/>
      <c r="O99" s="113"/>
      <c r="P99" s="113"/>
      <c r="Q99" s="113"/>
    </row>
    <row r="100" spans="2:17">
      <c r="B100" s="241"/>
      <c r="C100" s="186"/>
      <c r="D100" s="186"/>
      <c r="E100" s="241"/>
      <c r="F100" s="241"/>
      <c r="G100" s="199"/>
      <c r="H100" s="241"/>
      <c r="I100" s="186"/>
      <c r="J100" s="186"/>
      <c r="K100" s="241"/>
      <c r="L100" s="241"/>
      <c r="M100" s="199"/>
      <c r="N100" s="241"/>
      <c r="O100" s="113"/>
      <c r="P100" s="113"/>
      <c r="Q100" s="113"/>
    </row>
    <row r="101" spans="2:17">
      <c r="B101" s="241"/>
      <c r="C101" s="186"/>
      <c r="D101" s="186"/>
      <c r="E101" s="241"/>
      <c r="F101" s="241"/>
      <c r="G101" s="199"/>
      <c r="H101" s="241"/>
      <c r="I101" s="186"/>
      <c r="J101" s="186"/>
      <c r="K101" s="241"/>
      <c r="L101" s="241"/>
      <c r="M101" s="199"/>
      <c r="N101" s="241"/>
      <c r="O101" s="113"/>
      <c r="P101" s="113"/>
      <c r="Q101" s="113"/>
    </row>
    <row r="102" spans="2:17">
      <c r="B102" s="241"/>
      <c r="C102" s="186"/>
      <c r="D102" s="186"/>
      <c r="E102" s="241"/>
      <c r="F102" s="241"/>
      <c r="G102" s="199"/>
      <c r="H102" s="241"/>
      <c r="I102" s="186"/>
      <c r="J102" s="186"/>
      <c r="K102" s="241"/>
      <c r="L102" s="241"/>
      <c r="M102" s="199"/>
      <c r="N102" s="241"/>
      <c r="O102" s="113"/>
      <c r="P102" s="113"/>
      <c r="Q102" s="113"/>
    </row>
    <row r="103" spans="2:17">
      <c r="B103" s="241"/>
      <c r="C103" s="186"/>
      <c r="D103" s="186"/>
      <c r="E103" s="241"/>
      <c r="F103" s="241"/>
      <c r="G103" s="199"/>
      <c r="H103" s="241"/>
      <c r="I103" s="186"/>
      <c r="J103" s="186"/>
      <c r="K103" s="241"/>
      <c r="L103" s="241"/>
      <c r="M103" s="199"/>
      <c r="N103" s="241"/>
      <c r="O103" s="113"/>
      <c r="P103" s="113"/>
      <c r="Q103" s="113"/>
    </row>
    <row r="104" spans="2:17">
      <c r="B104" s="241"/>
      <c r="C104" s="186"/>
      <c r="D104" s="186"/>
      <c r="E104" s="241"/>
      <c r="F104" s="241"/>
      <c r="G104" s="199"/>
      <c r="H104" s="241"/>
      <c r="I104" s="186"/>
      <c r="J104" s="186"/>
      <c r="K104" s="241"/>
      <c r="L104" s="241"/>
      <c r="M104" s="199"/>
      <c r="N104" s="241"/>
      <c r="O104" s="113"/>
      <c r="P104" s="113"/>
      <c r="Q104" s="113"/>
    </row>
    <row r="105" spans="2:17">
      <c r="B105" s="241"/>
      <c r="C105" s="186"/>
      <c r="D105" s="186"/>
      <c r="E105" s="241"/>
      <c r="F105" s="241"/>
      <c r="G105" s="199"/>
      <c r="H105" s="241"/>
      <c r="I105" s="186"/>
      <c r="J105" s="186"/>
      <c r="K105" s="241"/>
      <c r="L105" s="241"/>
      <c r="M105" s="199"/>
      <c r="N105" s="241"/>
      <c r="O105" s="113"/>
      <c r="P105" s="113"/>
      <c r="Q105" s="113"/>
    </row>
    <row r="106" spans="2:17">
      <c r="B106" s="241"/>
      <c r="C106" s="186"/>
      <c r="D106" s="186"/>
      <c r="E106" s="241"/>
      <c r="F106" s="241"/>
      <c r="G106" s="199"/>
      <c r="H106" s="241"/>
      <c r="I106" s="186"/>
      <c r="J106" s="186"/>
      <c r="K106" s="241"/>
      <c r="L106" s="241"/>
      <c r="M106" s="199"/>
      <c r="N106" s="241"/>
      <c r="O106" s="113"/>
      <c r="P106" s="113"/>
      <c r="Q106" s="113"/>
    </row>
    <row r="107" spans="2:17">
      <c r="B107" s="241"/>
      <c r="C107" s="186"/>
      <c r="D107" s="186"/>
      <c r="E107" s="241"/>
      <c r="F107" s="241"/>
      <c r="G107" s="199"/>
      <c r="H107" s="241"/>
      <c r="I107" s="186"/>
      <c r="J107" s="186"/>
      <c r="K107" s="241"/>
      <c r="L107" s="241"/>
      <c r="M107" s="199"/>
      <c r="N107" s="241"/>
      <c r="O107" s="113"/>
      <c r="P107" s="113"/>
      <c r="Q107" s="113"/>
    </row>
    <row r="108" spans="2:17">
      <c r="B108" s="241"/>
      <c r="C108" s="186"/>
      <c r="D108" s="186"/>
      <c r="E108" s="241"/>
      <c r="F108" s="241"/>
      <c r="G108" s="199"/>
      <c r="H108" s="241"/>
      <c r="I108" s="186"/>
      <c r="J108" s="186"/>
      <c r="K108" s="241"/>
      <c r="L108" s="241"/>
      <c r="M108" s="199"/>
      <c r="N108" s="241"/>
      <c r="O108" s="113"/>
      <c r="P108" s="113"/>
      <c r="Q108" s="113"/>
    </row>
    <row r="109" spans="2:17">
      <c r="B109" s="241"/>
      <c r="C109" s="186"/>
      <c r="D109" s="186"/>
      <c r="E109" s="241"/>
      <c r="F109" s="241"/>
      <c r="G109" s="199"/>
      <c r="H109" s="241"/>
      <c r="I109" s="186"/>
      <c r="J109" s="186"/>
      <c r="K109" s="241"/>
      <c r="L109" s="241"/>
      <c r="M109" s="199"/>
      <c r="N109" s="241"/>
      <c r="O109" s="113"/>
      <c r="P109" s="113"/>
      <c r="Q109" s="113"/>
    </row>
    <row r="110" spans="2:17">
      <c r="B110" s="241"/>
      <c r="C110" s="186"/>
      <c r="D110" s="186"/>
      <c r="E110" s="241"/>
      <c r="F110" s="241"/>
      <c r="G110" s="199"/>
      <c r="H110" s="241"/>
      <c r="I110" s="186"/>
      <c r="J110" s="186"/>
      <c r="K110" s="241"/>
      <c r="L110" s="241"/>
      <c r="M110" s="199"/>
      <c r="N110" s="241"/>
      <c r="O110" s="113"/>
      <c r="P110" s="113"/>
      <c r="Q110" s="113"/>
    </row>
    <row r="111" spans="2:17">
      <c r="B111" s="241"/>
      <c r="C111" s="186"/>
      <c r="D111" s="186"/>
      <c r="E111" s="241"/>
      <c r="F111" s="241"/>
      <c r="G111" s="199"/>
      <c r="H111" s="241"/>
      <c r="I111" s="186"/>
      <c r="J111" s="186"/>
      <c r="K111" s="241"/>
      <c r="L111" s="241"/>
      <c r="M111" s="199"/>
      <c r="N111" s="241"/>
      <c r="O111" s="113"/>
      <c r="P111" s="113"/>
      <c r="Q111" s="113"/>
    </row>
    <row r="112" spans="2:17">
      <c r="B112" s="241"/>
      <c r="C112" s="186"/>
      <c r="D112" s="186"/>
      <c r="E112" s="241"/>
      <c r="F112" s="241"/>
      <c r="G112" s="199"/>
      <c r="H112" s="241"/>
      <c r="I112" s="186"/>
      <c r="J112" s="186"/>
      <c r="K112" s="241"/>
      <c r="L112" s="241"/>
      <c r="M112" s="199"/>
      <c r="N112" s="241"/>
      <c r="O112" s="113"/>
      <c r="P112" s="113"/>
      <c r="Q112" s="113"/>
    </row>
    <row r="113" spans="2:17">
      <c r="B113" s="241"/>
      <c r="C113" s="186"/>
      <c r="D113" s="186"/>
      <c r="E113" s="241"/>
      <c r="F113" s="241"/>
      <c r="G113" s="199"/>
      <c r="H113" s="241"/>
      <c r="I113" s="186"/>
      <c r="J113" s="186"/>
      <c r="K113" s="241"/>
      <c r="L113" s="241"/>
      <c r="M113" s="199"/>
      <c r="N113" s="241"/>
      <c r="O113" s="113"/>
      <c r="P113" s="113"/>
      <c r="Q113" s="113"/>
    </row>
    <row r="114" spans="2:17">
      <c r="B114" s="241"/>
      <c r="C114" s="186"/>
      <c r="D114" s="186"/>
      <c r="E114" s="241"/>
      <c r="F114" s="241"/>
      <c r="G114" s="199"/>
      <c r="H114" s="241"/>
      <c r="I114" s="186"/>
      <c r="J114" s="186"/>
      <c r="K114" s="241"/>
      <c r="L114" s="241"/>
      <c r="M114" s="199"/>
      <c r="N114" s="241"/>
      <c r="O114" s="113"/>
      <c r="P114" s="113"/>
      <c r="Q114" s="113"/>
    </row>
    <row r="115" spans="2:17">
      <c r="B115" s="241"/>
      <c r="C115" s="186"/>
      <c r="D115" s="186"/>
      <c r="E115" s="241"/>
      <c r="F115" s="241"/>
      <c r="G115" s="199"/>
      <c r="H115" s="241"/>
      <c r="I115" s="186"/>
      <c r="J115" s="186"/>
      <c r="K115" s="241"/>
      <c r="L115" s="241"/>
      <c r="M115" s="199"/>
      <c r="N115" s="241"/>
      <c r="O115" s="113"/>
      <c r="P115" s="113"/>
      <c r="Q115" s="113"/>
    </row>
    <row r="116" spans="2:17">
      <c r="B116" s="241"/>
      <c r="C116" s="186"/>
      <c r="D116" s="186"/>
      <c r="E116" s="241"/>
      <c r="F116" s="241"/>
      <c r="G116" s="199"/>
      <c r="H116" s="241"/>
      <c r="I116" s="186"/>
      <c r="J116" s="186"/>
      <c r="K116" s="241"/>
      <c r="L116" s="241"/>
      <c r="M116" s="199"/>
      <c r="N116" s="241"/>
      <c r="O116" s="113"/>
      <c r="P116" s="113"/>
      <c r="Q116" s="113"/>
    </row>
    <row r="117" spans="2:17">
      <c r="B117" s="241"/>
      <c r="C117" s="186"/>
      <c r="D117" s="186"/>
      <c r="E117" s="241"/>
      <c r="F117" s="241"/>
      <c r="G117" s="199"/>
      <c r="H117" s="241"/>
      <c r="I117" s="186"/>
      <c r="J117" s="186"/>
      <c r="K117" s="241"/>
      <c r="L117" s="241"/>
      <c r="M117" s="199"/>
      <c r="N117" s="241"/>
      <c r="O117" s="113"/>
      <c r="P117" s="113"/>
      <c r="Q117" s="113"/>
    </row>
    <row r="118" spans="2:17">
      <c r="B118" s="241"/>
      <c r="C118" s="186"/>
      <c r="D118" s="186"/>
      <c r="E118" s="241"/>
      <c r="F118" s="241"/>
      <c r="G118" s="199"/>
      <c r="H118" s="241"/>
      <c r="I118" s="186"/>
      <c r="J118" s="186"/>
      <c r="K118" s="241"/>
      <c r="L118" s="241"/>
      <c r="M118" s="199"/>
      <c r="N118" s="241"/>
      <c r="O118" s="113"/>
      <c r="P118" s="113"/>
      <c r="Q118" s="113"/>
    </row>
    <row r="119" spans="2:17">
      <c r="B119" s="241"/>
      <c r="C119" s="186"/>
      <c r="D119" s="186"/>
      <c r="E119" s="241"/>
      <c r="F119" s="241"/>
      <c r="G119" s="199"/>
      <c r="H119" s="241"/>
      <c r="I119" s="186"/>
      <c r="J119" s="186"/>
      <c r="K119" s="241"/>
      <c r="L119" s="241"/>
      <c r="M119" s="199"/>
      <c r="N119" s="241"/>
      <c r="O119" s="113"/>
      <c r="P119" s="113"/>
      <c r="Q119" s="113"/>
    </row>
    <row r="120" spans="2:17">
      <c r="B120" s="241"/>
      <c r="C120" s="186"/>
      <c r="D120" s="186"/>
      <c r="E120" s="241"/>
      <c r="F120" s="241"/>
      <c r="G120" s="199"/>
      <c r="H120" s="241"/>
      <c r="I120" s="186"/>
      <c r="J120" s="186"/>
      <c r="K120" s="241"/>
      <c r="L120" s="241"/>
      <c r="M120" s="199"/>
      <c r="N120" s="241"/>
      <c r="O120" s="113"/>
      <c r="P120" s="113"/>
      <c r="Q120" s="113"/>
    </row>
    <row r="121" spans="2:17">
      <c r="B121" s="241"/>
      <c r="C121" s="186"/>
      <c r="D121" s="186"/>
      <c r="E121" s="241"/>
      <c r="F121" s="241"/>
      <c r="G121" s="199"/>
      <c r="H121" s="241"/>
      <c r="I121" s="186"/>
      <c r="J121" s="186"/>
      <c r="K121" s="241"/>
      <c r="L121" s="241"/>
      <c r="M121" s="199"/>
      <c r="N121" s="241"/>
      <c r="O121" s="113"/>
      <c r="P121" s="113"/>
      <c r="Q121" s="113"/>
    </row>
    <row r="122" spans="2:17">
      <c r="B122" s="241"/>
      <c r="C122" s="186"/>
      <c r="D122" s="186"/>
      <c r="E122" s="241"/>
      <c r="F122" s="241"/>
      <c r="G122" s="199"/>
      <c r="H122" s="241"/>
      <c r="I122" s="186"/>
      <c r="J122" s="186"/>
      <c r="K122" s="241"/>
      <c r="L122" s="241"/>
      <c r="M122" s="199"/>
      <c r="N122" s="241"/>
      <c r="O122" s="113"/>
      <c r="P122" s="113"/>
      <c r="Q122" s="113"/>
    </row>
    <row r="123" spans="2:17">
      <c r="B123" s="241"/>
      <c r="C123" s="186"/>
      <c r="D123" s="186"/>
      <c r="E123" s="241"/>
      <c r="F123" s="241"/>
      <c r="G123" s="199"/>
      <c r="H123" s="241"/>
      <c r="I123" s="186"/>
      <c r="J123" s="186"/>
      <c r="K123" s="241"/>
      <c r="L123" s="241"/>
      <c r="M123" s="199"/>
      <c r="N123" s="241"/>
      <c r="O123" s="113"/>
      <c r="P123" s="113"/>
      <c r="Q123" s="113"/>
    </row>
    <row r="124" spans="2:17">
      <c r="B124" s="241"/>
      <c r="C124" s="186"/>
      <c r="D124" s="186"/>
      <c r="E124" s="241"/>
      <c r="F124" s="241"/>
      <c r="G124" s="199"/>
      <c r="H124" s="241"/>
      <c r="I124" s="186"/>
      <c r="J124" s="186"/>
      <c r="K124" s="241"/>
      <c r="L124" s="241"/>
      <c r="M124" s="199"/>
      <c r="N124" s="241"/>
      <c r="O124" s="113"/>
      <c r="P124" s="113"/>
      <c r="Q124" s="113"/>
    </row>
    <row r="125" spans="2:17">
      <c r="B125" s="241"/>
      <c r="C125" s="186"/>
      <c r="D125" s="186"/>
      <c r="E125" s="241"/>
      <c r="F125" s="241"/>
      <c r="G125" s="199"/>
      <c r="H125" s="241"/>
      <c r="I125" s="186"/>
      <c r="J125" s="186"/>
      <c r="K125" s="241"/>
      <c r="L125" s="241"/>
      <c r="M125" s="199"/>
      <c r="N125" s="241"/>
      <c r="O125" s="113"/>
      <c r="P125" s="113"/>
      <c r="Q125" s="113"/>
    </row>
    <row r="126" spans="2:17">
      <c r="B126" s="241"/>
      <c r="C126" s="186"/>
      <c r="D126" s="186"/>
      <c r="E126" s="241"/>
      <c r="F126" s="241"/>
      <c r="G126" s="199"/>
      <c r="H126" s="241"/>
      <c r="I126" s="186"/>
      <c r="J126" s="186"/>
      <c r="K126" s="241"/>
      <c r="L126" s="241"/>
      <c r="M126" s="199"/>
      <c r="N126" s="241"/>
      <c r="O126" s="113"/>
      <c r="P126" s="113"/>
      <c r="Q126" s="113"/>
    </row>
    <row r="127" spans="2:17">
      <c r="B127" s="241"/>
      <c r="C127" s="186"/>
      <c r="D127" s="186"/>
      <c r="E127" s="241"/>
      <c r="F127" s="241"/>
      <c r="G127" s="199"/>
      <c r="H127" s="241"/>
      <c r="I127" s="186"/>
      <c r="J127" s="186"/>
      <c r="K127" s="241"/>
      <c r="L127" s="241"/>
      <c r="M127" s="199"/>
      <c r="N127" s="241"/>
      <c r="O127" s="113"/>
      <c r="P127" s="113"/>
      <c r="Q127" s="113"/>
    </row>
    <row r="128" spans="2:17">
      <c r="B128" s="241"/>
      <c r="C128" s="186"/>
      <c r="D128" s="186"/>
      <c r="E128" s="241"/>
      <c r="F128" s="241"/>
      <c r="G128" s="199"/>
      <c r="H128" s="241"/>
      <c r="I128" s="186"/>
      <c r="J128" s="186"/>
      <c r="K128" s="241"/>
      <c r="L128" s="241"/>
      <c r="M128" s="199"/>
      <c r="N128" s="241"/>
      <c r="O128" s="113"/>
      <c r="P128" s="113"/>
      <c r="Q128" s="113"/>
    </row>
    <row r="129" spans="2:17">
      <c r="B129" s="241"/>
      <c r="C129" s="186"/>
      <c r="D129" s="186"/>
      <c r="E129" s="241"/>
      <c r="F129" s="241"/>
      <c r="G129" s="199"/>
      <c r="H129" s="241"/>
      <c r="I129" s="186"/>
      <c r="J129" s="186"/>
      <c r="K129" s="241"/>
      <c r="L129" s="241"/>
      <c r="M129" s="199"/>
      <c r="N129" s="241"/>
      <c r="O129" s="113"/>
      <c r="P129" s="113"/>
      <c r="Q129" s="113"/>
    </row>
    <row r="130" spans="2:17">
      <c r="B130" s="241"/>
      <c r="C130" s="186"/>
      <c r="D130" s="186"/>
      <c r="E130" s="241"/>
      <c r="F130" s="241"/>
      <c r="G130" s="199"/>
      <c r="H130" s="241"/>
      <c r="I130" s="186"/>
      <c r="J130" s="186"/>
      <c r="K130" s="241"/>
      <c r="L130" s="241"/>
      <c r="M130" s="199"/>
      <c r="N130" s="241"/>
      <c r="O130" s="113"/>
      <c r="P130" s="113"/>
      <c r="Q130" s="113"/>
    </row>
    <row r="131" spans="2:17">
      <c r="B131" s="241"/>
      <c r="C131" s="186"/>
      <c r="D131" s="186"/>
      <c r="E131" s="241"/>
      <c r="F131" s="241"/>
      <c r="G131" s="199"/>
      <c r="H131" s="241"/>
      <c r="I131" s="186"/>
      <c r="J131" s="186"/>
      <c r="K131" s="241"/>
      <c r="L131" s="241"/>
      <c r="M131" s="199"/>
      <c r="N131" s="241"/>
      <c r="O131" s="113"/>
      <c r="P131" s="113"/>
      <c r="Q131" s="113"/>
    </row>
    <row r="132" spans="2:17">
      <c r="B132" s="241"/>
      <c r="C132" s="186"/>
      <c r="D132" s="186"/>
      <c r="E132" s="241"/>
      <c r="F132" s="241"/>
      <c r="G132" s="199"/>
      <c r="H132" s="241"/>
      <c r="I132" s="186"/>
      <c r="J132" s="186"/>
      <c r="K132" s="241"/>
      <c r="L132" s="241"/>
      <c r="M132" s="199"/>
      <c r="N132" s="241"/>
      <c r="O132" s="113"/>
      <c r="P132" s="113"/>
      <c r="Q132" s="113"/>
    </row>
    <row r="133" spans="2:17">
      <c r="B133" s="241"/>
      <c r="C133" s="186"/>
      <c r="D133" s="186"/>
      <c r="E133" s="241"/>
      <c r="F133" s="241"/>
      <c r="G133" s="199"/>
      <c r="H133" s="241"/>
      <c r="I133" s="186"/>
      <c r="J133" s="186"/>
      <c r="K133" s="241"/>
      <c r="L133" s="241"/>
      <c r="M133" s="199"/>
      <c r="N133" s="241"/>
      <c r="O133" s="113"/>
      <c r="P133" s="113"/>
      <c r="Q133" s="113"/>
    </row>
    <row r="134" spans="2:17">
      <c r="B134" s="241"/>
      <c r="C134" s="186"/>
      <c r="D134" s="186"/>
      <c r="E134" s="241"/>
      <c r="F134" s="241"/>
      <c r="G134" s="199"/>
      <c r="H134" s="241"/>
      <c r="I134" s="186"/>
      <c r="J134" s="186"/>
      <c r="K134" s="241"/>
      <c r="L134" s="241"/>
      <c r="M134" s="199"/>
      <c r="N134" s="241"/>
      <c r="O134" s="113"/>
      <c r="P134" s="113"/>
      <c r="Q134" s="113"/>
    </row>
    <row r="135" spans="2:17">
      <c r="B135" s="241"/>
      <c r="C135" s="186"/>
      <c r="D135" s="186"/>
      <c r="E135" s="241"/>
      <c r="F135" s="241"/>
      <c r="G135" s="199"/>
      <c r="H135" s="241"/>
      <c r="I135" s="186"/>
      <c r="J135" s="186"/>
      <c r="K135" s="241"/>
      <c r="L135" s="241"/>
      <c r="M135" s="199"/>
      <c r="N135" s="241"/>
      <c r="O135" s="113"/>
      <c r="P135" s="113"/>
      <c r="Q135" s="113"/>
    </row>
    <row r="136" spans="2:17">
      <c r="B136" s="241"/>
      <c r="C136" s="186"/>
      <c r="D136" s="186"/>
      <c r="E136" s="241"/>
      <c r="F136" s="241"/>
      <c r="G136" s="199"/>
      <c r="H136" s="241"/>
      <c r="I136" s="186"/>
      <c r="J136" s="186"/>
      <c r="K136" s="241"/>
      <c r="L136" s="241"/>
      <c r="M136" s="199"/>
      <c r="N136" s="241"/>
      <c r="O136" s="113"/>
      <c r="P136" s="113"/>
      <c r="Q136" s="113"/>
    </row>
    <row r="137" spans="2:17">
      <c r="B137" s="241"/>
      <c r="C137" s="186"/>
      <c r="D137" s="186"/>
      <c r="E137" s="241"/>
      <c r="F137" s="241"/>
      <c r="G137" s="199"/>
      <c r="H137" s="241"/>
      <c r="I137" s="186"/>
      <c r="J137" s="186"/>
      <c r="K137" s="241"/>
      <c r="L137" s="241"/>
      <c r="M137" s="199"/>
      <c r="N137" s="241"/>
      <c r="O137" s="113"/>
      <c r="P137" s="113"/>
      <c r="Q137" s="113"/>
    </row>
    <row r="138" spans="2:17">
      <c r="B138" s="241"/>
      <c r="C138" s="186"/>
      <c r="D138" s="186"/>
      <c r="E138" s="241"/>
      <c r="F138" s="241"/>
      <c r="G138" s="199"/>
      <c r="H138" s="241"/>
      <c r="I138" s="186"/>
      <c r="J138" s="186"/>
      <c r="K138" s="241"/>
      <c r="L138" s="241"/>
      <c r="M138" s="199"/>
      <c r="N138" s="241"/>
      <c r="O138" s="113"/>
      <c r="P138" s="113"/>
      <c r="Q138" s="113"/>
    </row>
    <row r="139" spans="2:17">
      <c r="B139" s="241"/>
      <c r="C139" s="186"/>
      <c r="D139" s="186"/>
      <c r="E139" s="241"/>
      <c r="F139" s="241"/>
      <c r="G139" s="199"/>
      <c r="H139" s="241"/>
      <c r="I139" s="186"/>
      <c r="J139" s="186"/>
      <c r="K139" s="241"/>
      <c r="L139" s="241"/>
      <c r="M139" s="199"/>
      <c r="N139" s="241"/>
      <c r="O139" s="113"/>
      <c r="P139" s="113"/>
      <c r="Q139" s="113"/>
    </row>
    <row r="140" spans="2:17">
      <c r="B140" s="241"/>
      <c r="C140" s="186"/>
      <c r="D140" s="186"/>
      <c r="E140" s="241"/>
      <c r="F140" s="241"/>
      <c r="G140" s="199"/>
      <c r="H140" s="241"/>
      <c r="I140" s="186"/>
      <c r="J140" s="186"/>
      <c r="K140" s="241"/>
      <c r="L140" s="241"/>
      <c r="M140" s="199"/>
      <c r="N140" s="241"/>
      <c r="O140" s="113"/>
      <c r="P140" s="113"/>
      <c r="Q140" s="113"/>
    </row>
    <row r="141" spans="2:17">
      <c r="B141" s="241"/>
      <c r="C141" s="186"/>
      <c r="D141" s="186"/>
      <c r="E141" s="241"/>
      <c r="F141" s="241"/>
      <c r="G141" s="199"/>
      <c r="H141" s="241"/>
      <c r="I141" s="186"/>
      <c r="J141" s="186"/>
      <c r="K141" s="241"/>
      <c r="L141" s="241"/>
      <c r="M141" s="199"/>
      <c r="N141" s="241"/>
      <c r="O141" s="113"/>
      <c r="P141" s="113"/>
      <c r="Q141" s="113"/>
    </row>
    <row r="142" spans="2:17">
      <c r="B142" s="241"/>
      <c r="C142" s="186"/>
      <c r="D142" s="186"/>
      <c r="E142" s="241"/>
      <c r="F142" s="241"/>
      <c r="G142" s="199"/>
      <c r="H142" s="241"/>
      <c r="I142" s="186"/>
      <c r="J142" s="186"/>
      <c r="K142" s="241"/>
      <c r="L142" s="241"/>
      <c r="M142" s="199"/>
      <c r="N142" s="241"/>
      <c r="O142" s="113"/>
      <c r="P142" s="113"/>
      <c r="Q142" s="113"/>
    </row>
    <row r="143" spans="2:17">
      <c r="B143" s="241"/>
      <c r="C143" s="186"/>
      <c r="D143" s="186"/>
      <c r="E143" s="241"/>
      <c r="F143" s="241"/>
      <c r="G143" s="199"/>
      <c r="H143" s="241"/>
      <c r="I143" s="186"/>
      <c r="J143" s="186"/>
      <c r="K143" s="241"/>
      <c r="L143" s="241"/>
      <c r="M143" s="199"/>
      <c r="N143" s="241"/>
      <c r="O143" s="113"/>
      <c r="P143" s="113"/>
      <c r="Q143" s="113"/>
    </row>
    <row r="144" spans="2:17">
      <c r="B144" s="241"/>
      <c r="C144" s="186"/>
      <c r="D144" s="186"/>
      <c r="E144" s="241"/>
      <c r="F144" s="241"/>
      <c r="G144" s="199"/>
      <c r="H144" s="241"/>
      <c r="I144" s="186"/>
      <c r="J144" s="186"/>
      <c r="K144" s="241"/>
      <c r="L144" s="241"/>
      <c r="M144" s="199"/>
      <c r="N144" s="241"/>
      <c r="O144" s="113"/>
      <c r="P144" s="113"/>
      <c r="Q144" s="113"/>
    </row>
    <row r="145" spans="2:17">
      <c r="B145" s="241"/>
      <c r="C145" s="186"/>
      <c r="D145" s="186"/>
      <c r="E145" s="241"/>
      <c r="F145" s="241"/>
      <c r="G145" s="199"/>
      <c r="H145" s="241"/>
      <c r="I145" s="186"/>
      <c r="J145" s="186"/>
      <c r="K145" s="241"/>
      <c r="L145" s="241"/>
      <c r="M145" s="199"/>
      <c r="N145" s="241"/>
      <c r="O145" s="113"/>
      <c r="P145" s="113"/>
      <c r="Q145" s="113"/>
    </row>
    <row r="146" spans="2:17">
      <c r="B146" s="241"/>
      <c r="C146" s="186"/>
      <c r="D146" s="186"/>
      <c r="E146" s="241"/>
      <c r="F146" s="241"/>
      <c r="G146" s="199"/>
      <c r="H146" s="241"/>
      <c r="I146" s="186"/>
      <c r="J146" s="186"/>
      <c r="K146" s="241"/>
      <c r="L146" s="241"/>
      <c r="M146" s="199"/>
      <c r="N146" s="241"/>
      <c r="O146" s="113"/>
      <c r="P146" s="113"/>
      <c r="Q146" s="113"/>
    </row>
    <row r="147" spans="2:17">
      <c r="B147" s="241"/>
      <c r="C147" s="186"/>
      <c r="D147" s="186"/>
      <c r="E147" s="241"/>
      <c r="F147" s="241"/>
      <c r="G147" s="199"/>
      <c r="H147" s="241"/>
      <c r="I147" s="186"/>
      <c r="J147" s="186"/>
      <c r="K147" s="241"/>
      <c r="L147" s="241"/>
      <c r="M147" s="199"/>
      <c r="N147" s="241"/>
      <c r="O147" s="113"/>
      <c r="P147" s="113"/>
      <c r="Q147" s="113"/>
    </row>
    <row r="148" spans="2:17">
      <c r="B148" s="241"/>
      <c r="C148" s="186"/>
      <c r="D148" s="186"/>
      <c r="E148" s="241"/>
      <c r="F148" s="241"/>
      <c r="G148" s="199"/>
      <c r="H148" s="241"/>
      <c r="I148" s="186"/>
      <c r="J148" s="186"/>
      <c r="K148" s="241"/>
      <c r="L148" s="241"/>
      <c r="M148" s="199"/>
      <c r="N148" s="241"/>
      <c r="O148" s="113"/>
      <c r="P148" s="113"/>
      <c r="Q148" s="113"/>
    </row>
    <row r="149" spans="2:17">
      <c r="B149" s="241"/>
      <c r="C149" s="186"/>
      <c r="D149" s="186"/>
      <c r="E149" s="241"/>
      <c r="F149" s="241"/>
      <c r="G149" s="199"/>
      <c r="H149" s="241"/>
      <c r="I149" s="186"/>
      <c r="J149" s="186"/>
      <c r="K149" s="241"/>
      <c r="L149" s="241"/>
      <c r="M149" s="199"/>
      <c r="N149" s="241"/>
      <c r="O149" s="113"/>
      <c r="P149" s="113"/>
      <c r="Q149" s="113"/>
    </row>
    <row r="150" spans="2:17">
      <c r="B150" s="241"/>
      <c r="C150" s="186"/>
      <c r="D150" s="186"/>
      <c r="E150" s="241"/>
      <c r="F150" s="241"/>
      <c r="G150" s="199"/>
      <c r="H150" s="241"/>
      <c r="I150" s="186"/>
      <c r="J150" s="186"/>
      <c r="K150" s="241"/>
      <c r="L150" s="241"/>
      <c r="M150" s="199"/>
      <c r="N150" s="241"/>
      <c r="O150" s="113"/>
      <c r="P150" s="113"/>
      <c r="Q150" s="113"/>
    </row>
    <row r="151" spans="2:17">
      <c r="B151" s="241"/>
      <c r="C151" s="186"/>
      <c r="D151" s="186"/>
      <c r="E151" s="241"/>
      <c r="F151" s="241"/>
      <c r="G151" s="199"/>
      <c r="H151" s="241"/>
      <c r="I151" s="186"/>
      <c r="J151" s="186"/>
      <c r="K151" s="241"/>
      <c r="L151" s="241"/>
      <c r="M151" s="199"/>
      <c r="N151" s="241"/>
      <c r="O151" s="113"/>
      <c r="P151" s="113"/>
      <c r="Q151" s="113"/>
    </row>
    <row r="152" spans="2:17">
      <c r="B152" s="241"/>
      <c r="C152" s="186"/>
      <c r="D152" s="186"/>
      <c r="E152" s="241"/>
      <c r="F152" s="241"/>
      <c r="G152" s="199"/>
      <c r="H152" s="241"/>
      <c r="I152" s="186"/>
      <c r="J152" s="186"/>
      <c r="K152" s="241"/>
      <c r="L152" s="241"/>
      <c r="M152" s="199"/>
      <c r="N152" s="241"/>
      <c r="O152" s="113"/>
      <c r="P152" s="113"/>
      <c r="Q152" s="113"/>
    </row>
    <row r="153" spans="2:17">
      <c r="B153" s="241"/>
      <c r="C153" s="186"/>
      <c r="D153" s="186"/>
      <c r="E153" s="241"/>
      <c r="F153" s="241"/>
      <c r="G153" s="199"/>
      <c r="H153" s="241"/>
      <c r="I153" s="186"/>
      <c r="J153" s="186"/>
      <c r="K153" s="241"/>
      <c r="L153" s="241"/>
      <c r="M153" s="199"/>
      <c r="N153" s="241"/>
      <c r="O153" s="113"/>
      <c r="P153" s="113"/>
      <c r="Q153" s="113"/>
    </row>
    <row r="154" spans="2:17">
      <c r="B154" s="241"/>
      <c r="C154" s="186"/>
      <c r="D154" s="186"/>
      <c r="E154" s="241"/>
      <c r="F154" s="241"/>
      <c r="G154" s="199"/>
      <c r="H154" s="241"/>
      <c r="I154" s="186"/>
      <c r="J154" s="186"/>
      <c r="K154" s="241"/>
      <c r="L154" s="241"/>
      <c r="M154" s="199"/>
      <c r="N154" s="241"/>
      <c r="O154" s="113"/>
      <c r="P154" s="113"/>
      <c r="Q154" s="113"/>
    </row>
    <row r="155" spans="2:17">
      <c r="B155" s="241"/>
      <c r="C155" s="186"/>
      <c r="D155" s="186"/>
      <c r="E155" s="241"/>
      <c r="F155" s="241"/>
      <c r="G155" s="199"/>
      <c r="H155" s="241"/>
      <c r="I155" s="186"/>
      <c r="J155" s="186"/>
      <c r="K155" s="241"/>
      <c r="L155" s="241"/>
      <c r="M155" s="199"/>
      <c r="N155" s="241"/>
      <c r="O155" s="113"/>
      <c r="P155" s="113"/>
      <c r="Q155" s="113"/>
    </row>
    <row r="156" spans="2:17">
      <c r="B156" s="241"/>
      <c r="C156" s="186"/>
      <c r="D156" s="186"/>
      <c r="E156" s="241"/>
      <c r="F156" s="241"/>
      <c r="G156" s="199"/>
      <c r="H156" s="241"/>
      <c r="I156" s="186"/>
      <c r="J156" s="186"/>
      <c r="K156" s="241"/>
      <c r="L156" s="241"/>
      <c r="M156" s="199"/>
      <c r="N156" s="241"/>
      <c r="O156" s="113"/>
      <c r="P156" s="113"/>
      <c r="Q156" s="113"/>
    </row>
    <row r="157" spans="2:17">
      <c r="B157" s="241"/>
      <c r="C157" s="186"/>
      <c r="D157" s="186"/>
      <c r="E157" s="241"/>
      <c r="F157" s="241"/>
      <c r="G157" s="199"/>
      <c r="H157" s="241"/>
      <c r="I157" s="186"/>
      <c r="J157" s="186"/>
      <c r="K157" s="241"/>
      <c r="L157" s="241"/>
      <c r="M157" s="199"/>
      <c r="N157" s="241"/>
      <c r="O157" s="113"/>
      <c r="P157" s="113"/>
      <c r="Q157" s="113"/>
    </row>
    <row r="158" spans="2:17">
      <c r="B158" s="241"/>
      <c r="C158" s="186"/>
      <c r="D158" s="186"/>
      <c r="E158" s="241"/>
      <c r="F158" s="241"/>
      <c r="G158" s="199"/>
      <c r="H158" s="241"/>
      <c r="I158" s="186"/>
      <c r="J158" s="186"/>
      <c r="K158" s="241"/>
      <c r="L158" s="241"/>
      <c r="M158" s="199"/>
      <c r="N158" s="241"/>
      <c r="O158" s="113"/>
      <c r="P158" s="113"/>
      <c r="Q158" s="113"/>
    </row>
    <row r="159" spans="2:17">
      <c r="B159" s="241"/>
      <c r="C159" s="186"/>
      <c r="D159" s="186"/>
      <c r="E159" s="241"/>
      <c r="F159" s="241"/>
      <c r="G159" s="199"/>
      <c r="H159" s="241"/>
      <c r="I159" s="186"/>
      <c r="J159" s="186"/>
      <c r="K159" s="241"/>
      <c r="L159" s="241"/>
      <c r="M159" s="199"/>
      <c r="N159" s="241"/>
      <c r="O159" s="113"/>
      <c r="P159" s="113"/>
      <c r="Q159" s="113"/>
    </row>
    <row r="160" spans="2:17">
      <c r="B160" s="241"/>
      <c r="C160" s="186"/>
      <c r="D160" s="186"/>
      <c r="E160" s="241"/>
      <c r="F160" s="241"/>
      <c r="G160" s="199"/>
      <c r="H160" s="241"/>
      <c r="I160" s="186"/>
      <c r="J160" s="186"/>
      <c r="K160" s="241"/>
      <c r="L160" s="241"/>
      <c r="M160" s="199"/>
      <c r="N160" s="241"/>
      <c r="O160" s="113"/>
      <c r="P160" s="113"/>
      <c r="Q160" s="113"/>
    </row>
    <row r="161" spans="2:17">
      <c r="B161" s="241"/>
      <c r="C161" s="186"/>
      <c r="D161" s="186"/>
      <c r="E161" s="241"/>
      <c r="F161" s="241"/>
      <c r="G161" s="199"/>
      <c r="H161" s="241"/>
      <c r="I161" s="186"/>
      <c r="J161" s="186"/>
      <c r="K161" s="241"/>
      <c r="L161" s="241"/>
      <c r="M161" s="199"/>
      <c r="N161" s="241"/>
      <c r="O161" s="113"/>
      <c r="P161" s="113"/>
      <c r="Q161" s="113"/>
    </row>
    <row r="162" spans="2:17">
      <c r="B162" s="241"/>
      <c r="C162" s="186"/>
      <c r="D162" s="186"/>
      <c r="E162" s="241"/>
      <c r="F162" s="241"/>
      <c r="G162" s="199"/>
      <c r="H162" s="241"/>
      <c r="I162" s="186"/>
      <c r="J162" s="186"/>
      <c r="K162" s="241"/>
      <c r="L162" s="241"/>
      <c r="M162" s="199"/>
      <c r="N162" s="241"/>
      <c r="O162" s="113"/>
      <c r="P162" s="113"/>
      <c r="Q162" s="113"/>
    </row>
    <row r="163" spans="2:17">
      <c r="B163" s="241"/>
      <c r="C163" s="186"/>
      <c r="D163" s="186"/>
      <c r="E163" s="241"/>
      <c r="F163" s="241"/>
      <c r="G163" s="199"/>
      <c r="H163" s="241"/>
      <c r="I163" s="186"/>
      <c r="J163" s="186"/>
      <c r="K163" s="241"/>
      <c r="L163" s="241"/>
      <c r="M163" s="199"/>
      <c r="N163" s="241"/>
      <c r="O163" s="113"/>
      <c r="P163" s="113"/>
      <c r="Q163" s="113"/>
    </row>
    <row r="164" spans="2:17">
      <c r="B164" s="241"/>
      <c r="C164" s="186"/>
      <c r="D164" s="186"/>
      <c r="E164" s="241"/>
      <c r="F164" s="241"/>
      <c r="G164" s="199"/>
      <c r="H164" s="241"/>
      <c r="I164" s="186"/>
      <c r="J164" s="186"/>
      <c r="K164" s="241"/>
      <c r="L164" s="241"/>
      <c r="M164" s="199"/>
      <c r="N164" s="241"/>
      <c r="O164" s="113"/>
      <c r="P164" s="113"/>
      <c r="Q164" s="113"/>
    </row>
    <row r="165" spans="2:17">
      <c r="B165" s="241"/>
      <c r="C165" s="186"/>
      <c r="D165" s="186"/>
      <c r="E165" s="241"/>
      <c r="F165" s="241"/>
      <c r="G165" s="199"/>
      <c r="H165" s="241"/>
      <c r="I165" s="186"/>
      <c r="J165" s="186"/>
      <c r="K165" s="241"/>
      <c r="L165" s="241"/>
      <c r="M165" s="199"/>
      <c r="N165" s="241"/>
      <c r="O165" s="113"/>
      <c r="P165" s="113"/>
      <c r="Q165" s="113"/>
    </row>
    <row r="166" spans="2:17">
      <c r="B166" s="241"/>
      <c r="C166" s="186"/>
      <c r="D166" s="186"/>
      <c r="E166" s="241"/>
      <c r="F166" s="241"/>
      <c r="G166" s="199"/>
      <c r="H166" s="241"/>
      <c r="I166" s="186"/>
      <c r="J166" s="186"/>
      <c r="K166" s="241"/>
      <c r="L166" s="241"/>
      <c r="M166" s="199"/>
      <c r="N166" s="241"/>
      <c r="O166" s="113"/>
      <c r="P166" s="113"/>
      <c r="Q166" s="113"/>
    </row>
    <row r="167" spans="2:17">
      <c r="B167" s="241"/>
      <c r="C167" s="186"/>
      <c r="D167" s="186"/>
      <c r="E167" s="241"/>
      <c r="F167" s="241"/>
      <c r="G167" s="199"/>
      <c r="H167" s="241"/>
      <c r="I167" s="186"/>
      <c r="J167" s="186"/>
      <c r="K167" s="241"/>
      <c r="L167" s="241"/>
      <c r="M167" s="199"/>
      <c r="N167" s="241"/>
      <c r="O167" s="113"/>
      <c r="P167" s="113"/>
      <c r="Q167" s="113"/>
    </row>
    <row r="168" spans="2:17">
      <c r="B168" s="241"/>
      <c r="C168" s="186"/>
      <c r="D168" s="186"/>
      <c r="E168" s="241"/>
      <c r="F168" s="241"/>
      <c r="G168" s="199"/>
      <c r="H168" s="241"/>
      <c r="I168" s="186"/>
      <c r="J168" s="186"/>
      <c r="K168" s="241"/>
      <c r="L168" s="241"/>
      <c r="M168" s="199"/>
      <c r="N168" s="241"/>
      <c r="O168" s="113"/>
      <c r="P168" s="113"/>
      <c r="Q168" s="113"/>
    </row>
    <row r="169" spans="2:17">
      <c r="B169" s="241"/>
      <c r="C169" s="186"/>
      <c r="D169" s="186"/>
      <c r="E169" s="241"/>
      <c r="F169" s="241"/>
      <c r="G169" s="199"/>
      <c r="H169" s="241"/>
      <c r="I169" s="186"/>
      <c r="J169" s="186"/>
      <c r="K169" s="241"/>
      <c r="L169" s="241"/>
      <c r="M169" s="199"/>
      <c r="N169" s="241"/>
      <c r="O169" s="113"/>
      <c r="P169" s="113"/>
      <c r="Q169" s="113"/>
    </row>
    <row r="170" spans="2:17">
      <c r="B170" s="241"/>
      <c r="C170" s="186"/>
      <c r="D170" s="186"/>
      <c r="E170" s="241"/>
      <c r="F170" s="241"/>
      <c r="G170" s="199"/>
      <c r="H170" s="241"/>
      <c r="I170" s="186"/>
      <c r="J170" s="186"/>
      <c r="K170" s="241"/>
      <c r="L170" s="241"/>
      <c r="M170" s="199"/>
      <c r="N170" s="241"/>
      <c r="O170" s="113"/>
      <c r="P170" s="113"/>
      <c r="Q170" s="113"/>
    </row>
    <row r="171" spans="2:17">
      <c r="B171" s="241"/>
      <c r="C171" s="186"/>
      <c r="D171" s="186"/>
      <c r="E171" s="241"/>
      <c r="F171" s="241"/>
      <c r="G171" s="199"/>
      <c r="H171" s="241"/>
      <c r="I171" s="186"/>
      <c r="J171" s="186"/>
      <c r="K171" s="241"/>
      <c r="L171" s="241"/>
      <c r="M171" s="199"/>
      <c r="N171" s="241"/>
      <c r="O171" s="113"/>
      <c r="P171" s="113"/>
      <c r="Q171" s="113"/>
    </row>
    <row r="172" spans="2:17">
      <c r="B172" s="241"/>
      <c r="C172" s="186"/>
      <c r="D172" s="186"/>
      <c r="E172" s="241"/>
      <c r="F172" s="241"/>
      <c r="G172" s="199"/>
      <c r="H172" s="241"/>
      <c r="I172" s="186"/>
      <c r="J172" s="186"/>
      <c r="K172" s="241"/>
      <c r="L172" s="241"/>
      <c r="M172" s="199"/>
      <c r="N172" s="241"/>
      <c r="O172" s="113"/>
      <c r="P172" s="113"/>
      <c r="Q172" s="113"/>
    </row>
    <row r="173" spans="2:17">
      <c r="B173" s="241"/>
      <c r="C173" s="186"/>
      <c r="D173" s="186"/>
      <c r="E173" s="241"/>
      <c r="F173" s="241"/>
      <c r="G173" s="199"/>
      <c r="H173" s="241"/>
      <c r="I173" s="186"/>
      <c r="J173" s="186"/>
      <c r="K173" s="241"/>
      <c r="L173" s="241"/>
      <c r="M173" s="199"/>
      <c r="N173" s="241"/>
      <c r="O173" s="113"/>
      <c r="P173" s="113"/>
      <c r="Q173" s="113"/>
    </row>
    <row r="174" spans="2:17">
      <c r="B174" s="241"/>
      <c r="C174" s="186"/>
      <c r="D174" s="186"/>
      <c r="E174" s="241"/>
      <c r="F174" s="241"/>
      <c r="G174" s="199"/>
      <c r="H174" s="241"/>
      <c r="I174" s="186"/>
      <c r="J174" s="186"/>
      <c r="K174" s="241"/>
      <c r="L174" s="241"/>
      <c r="M174" s="199"/>
      <c r="N174" s="241"/>
      <c r="O174" s="113"/>
      <c r="P174" s="113"/>
      <c r="Q174" s="113"/>
    </row>
    <row r="175" spans="2:17">
      <c r="B175" s="241"/>
      <c r="C175" s="186"/>
      <c r="D175" s="186"/>
      <c r="E175" s="241"/>
      <c r="F175" s="241"/>
      <c r="G175" s="199"/>
      <c r="H175" s="241"/>
      <c r="I175" s="186"/>
      <c r="J175" s="186"/>
      <c r="K175" s="241"/>
      <c r="L175" s="241"/>
      <c r="M175" s="199"/>
      <c r="N175" s="241"/>
      <c r="O175" s="113"/>
      <c r="P175" s="113"/>
      <c r="Q175" s="113"/>
    </row>
    <row r="176" spans="2:17">
      <c r="B176" s="241"/>
      <c r="C176" s="186"/>
      <c r="D176" s="186"/>
      <c r="E176" s="241"/>
      <c r="F176" s="241"/>
      <c r="G176" s="199"/>
      <c r="H176" s="241"/>
      <c r="I176" s="186"/>
      <c r="J176" s="186"/>
      <c r="K176" s="241"/>
      <c r="L176" s="241"/>
      <c r="M176" s="199"/>
      <c r="N176" s="241"/>
      <c r="O176" s="113"/>
      <c r="P176" s="113"/>
      <c r="Q176" s="113"/>
    </row>
    <row r="177" spans="2:17">
      <c r="B177" s="241"/>
      <c r="C177" s="186"/>
      <c r="D177" s="186"/>
      <c r="E177" s="241"/>
      <c r="F177" s="241"/>
      <c r="G177" s="199"/>
      <c r="H177" s="241"/>
      <c r="I177" s="186"/>
      <c r="J177" s="186"/>
      <c r="K177" s="241"/>
      <c r="L177" s="241"/>
      <c r="M177" s="199"/>
      <c r="N177" s="241"/>
      <c r="O177" s="113"/>
      <c r="P177" s="113"/>
      <c r="Q177" s="113"/>
    </row>
    <row r="178" spans="2:17">
      <c r="B178" s="241"/>
      <c r="C178" s="186"/>
      <c r="D178" s="186"/>
      <c r="E178" s="241"/>
      <c r="F178" s="241"/>
      <c r="G178" s="199"/>
      <c r="H178" s="241"/>
      <c r="I178" s="186"/>
      <c r="J178" s="186"/>
      <c r="K178" s="241"/>
      <c r="L178" s="241"/>
      <c r="M178" s="199"/>
      <c r="N178" s="241"/>
      <c r="O178" s="113"/>
      <c r="P178" s="113"/>
      <c r="Q178" s="113"/>
    </row>
    <row r="179" spans="2:17">
      <c r="B179" s="241"/>
      <c r="C179" s="186"/>
      <c r="D179" s="186"/>
      <c r="E179" s="241"/>
      <c r="F179" s="241"/>
      <c r="G179" s="199"/>
      <c r="H179" s="241"/>
      <c r="I179" s="186"/>
      <c r="J179" s="186"/>
      <c r="K179" s="241"/>
      <c r="L179" s="241"/>
      <c r="M179" s="199"/>
      <c r="N179" s="241"/>
      <c r="O179" s="113"/>
      <c r="P179" s="113"/>
      <c r="Q179" s="113"/>
    </row>
    <row r="180" spans="2:17">
      <c r="B180" s="241"/>
      <c r="C180" s="186"/>
      <c r="D180" s="186"/>
      <c r="E180" s="241"/>
      <c r="F180" s="241"/>
      <c r="G180" s="199"/>
      <c r="H180" s="241"/>
      <c r="I180" s="186"/>
      <c r="J180" s="186"/>
      <c r="K180" s="241"/>
      <c r="L180" s="241"/>
      <c r="M180" s="199"/>
      <c r="N180" s="241"/>
      <c r="O180" s="113"/>
      <c r="P180" s="113"/>
      <c r="Q180" s="113"/>
    </row>
    <row r="181" spans="2:17">
      <c r="B181" s="241"/>
      <c r="C181" s="186"/>
      <c r="D181" s="186"/>
      <c r="E181" s="241"/>
      <c r="F181" s="241"/>
      <c r="G181" s="199"/>
      <c r="H181" s="241"/>
      <c r="I181" s="186"/>
      <c r="J181" s="186"/>
      <c r="K181" s="241"/>
      <c r="L181" s="241"/>
      <c r="M181" s="199"/>
      <c r="N181" s="241"/>
      <c r="O181" s="113"/>
      <c r="P181" s="113"/>
      <c r="Q181" s="113"/>
    </row>
    <row r="182" spans="2:17">
      <c r="B182" s="241"/>
      <c r="C182" s="186"/>
      <c r="D182" s="186"/>
      <c r="E182" s="241"/>
      <c r="F182" s="241"/>
      <c r="G182" s="199"/>
      <c r="H182" s="241"/>
      <c r="I182" s="186"/>
      <c r="J182" s="186"/>
      <c r="K182" s="241"/>
      <c r="L182" s="241"/>
      <c r="M182" s="199"/>
      <c r="N182" s="241"/>
      <c r="O182" s="113"/>
      <c r="P182" s="113"/>
      <c r="Q182" s="113"/>
    </row>
    <row r="183" spans="2:17">
      <c r="B183" s="241"/>
      <c r="C183" s="186"/>
      <c r="D183" s="186"/>
      <c r="E183" s="241"/>
      <c r="F183" s="241"/>
      <c r="G183" s="199"/>
      <c r="H183" s="241"/>
      <c r="I183" s="186"/>
      <c r="J183" s="186"/>
      <c r="K183" s="241"/>
      <c r="L183" s="241"/>
      <c r="M183" s="199"/>
      <c r="N183" s="241"/>
      <c r="O183" s="113"/>
      <c r="P183" s="113"/>
      <c r="Q183" s="113"/>
    </row>
    <row r="184" spans="2:17">
      <c r="B184" s="241"/>
      <c r="C184" s="186"/>
      <c r="D184" s="186"/>
      <c r="E184" s="241"/>
      <c r="F184" s="241"/>
      <c r="G184" s="199"/>
      <c r="H184" s="241"/>
      <c r="I184" s="186"/>
      <c r="J184" s="186"/>
      <c r="K184" s="241"/>
      <c r="L184" s="241"/>
      <c r="M184" s="199"/>
      <c r="N184" s="241"/>
      <c r="O184" s="113"/>
      <c r="P184" s="113"/>
      <c r="Q184" s="113"/>
    </row>
    <row r="185" spans="2:17">
      <c r="B185" s="241"/>
      <c r="C185" s="186"/>
      <c r="D185" s="186"/>
      <c r="E185" s="241"/>
      <c r="F185" s="241"/>
      <c r="G185" s="199"/>
      <c r="H185" s="241"/>
      <c r="I185" s="186"/>
      <c r="J185" s="186"/>
      <c r="K185" s="241"/>
      <c r="L185" s="241"/>
      <c r="M185" s="199"/>
      <c r="N185" s="241"/>
      <c r="O185" s="113"/>
      <c r="P185" s="113"/>
      <c r="Q185" s="113"/>
    </row>
    <row r="186" spans="2:17">
      <c r="B186" s="241"/>
      <c r="C186" s="186"/>
      <c r="D186" s="186"/>
      <c r="E186" s="241"/>
      <c r="F186" s="241"/>
      <c r="G186" s="199"/>
      <c r="H186" s="241"/>
      <c r="I186" s="186"/>
      <c r="J186" s="186"/>
      <c r="K186" s="241"/>
      <c r="L186" s="241"/>
      <c r="M186" s="199"/>
      <c r="N186" s="241"/>
      <c r="O186" s="113"/>
      <c r="P186" s="113"/>
      <c r="Q186" s="113"/>
    </row>
    <row r="187" spans="2:17">
      <c r="B187" s="241"/>
      <c r="C187" s="186"/>
      <c r="D187" s="186"/>
      <c r="E187" s="241"/>
      <c r="F187" s="241"/>
      <c r="G187" s="199"/>
      <c r="H187" s="241"/>
      <c r="I187" s="186"/>
      <c r="J187" s="186"/>
      <c r="K187" s="241"/>
      <c r="L187" s="241"/>
      <c r="M187" s="199"/>
      <c r="N187" s="241"/>
      <c r="O187" s="113"/>
      <c r="P187" s="113"/>
      <c r="Q187" s="113"/>
    </row>
    <row r="188" spans="2:17">
      <c r="B188" s="241"/>
      <c r="C188" s="186"/>
      <c r="D188" s="186"/>
      <c r="E188" s="241"/>
      <c r="F188" s="241"/>
      <c r="G188" s="199"/>
      <c r="H188" s="241"/>
      <c r="I188" s="186"/>
      <c r="J188" s="186"/>
      <c r="K188" s="241"/>
      <c r="L188" s="241"/>
      <c r="M188" s="199"/>
      <c r="N188" s="241"/>
      <c r="O188" s="113"/>
      <c r="P188" s="113"/>
      <c r="Q188" s="113"/>
    </row>
    <row r="189" spans="2:17">
      <c r="B189" s="241"/>
      <c r="C189" s="186"/>
      <c r="D189" s="186"/>
      <c r="E189" s="241"/>
      <c r="F189" s="241"/>
      <c r="G189" s="199"/>
      <c r="H189" s="241"/>
      <c r="I189" s="186"/>
      <c r="J189" s="186"/>
      <c r="K189" s="241"/>
      <c r="L189" s="241"/>
      <c r="M189" s="199"/>
      <c r="N189" s="241"/>
      <c r="O189" s="113"/>
      <c r="P189" s="113"/>
      <c r="Q189" s="113"/>
    </row>
    <row r="190" spans="2:17">
      <c r="B190" s="241"/>
      <c r="C190" s="186"/>
      <c r="D190" s="186"/>
      <c r="E190" s="241"/>
      <c r="F190" s="241"/>
      <c r="G190" s="199"/>
      <c r="H190" s="241"/>
      <c r="I190" s="186"/>
      <c r="J190" s="186"/>
      <c r="K190" s="241"/>
      <c r="L190" s="241"/>
      <c r="M190" s="199"/>
      <c r="N190" s="241"/>
      <c r="O190" s="113"/>
      <c r="P190" s="113"/>
      <c r="Q190" s="113"/>
    </row>
    <row r="191" spans="2:17">
      <c r="B191" s="241"/>
      <c r="C191" s="186"/>
      <c r="D191" s="186"/>
      <c r="E191" s="241"/>
      <c r="F191" s="241"/>
      <c r="G191" s="199"/>
      <c r="H191" s="241"/>
      <c r="I191" s="186"/>
      <c r="J191" s="186"/>
      <c r="K191" s="241"/>
      <c r="L191" s="241"/>
      <c r="M191" s="199"/>
      <c r="N191" s="241"/>
      <c r="O191" s="113"/>
      <c r="P191" s="113"/>
      <c r="Q191" s="113"/>
    </row>
    <row r="192" spans="2:17">
      <c r="B192" s="241"/>
      <c r="C192" s="186"/>
      <c r="D192" s="186"/>
      <c r="E192" s="241"/>
      <c r="F192" s="241"/>
      <c r="G192" s="199"/>
      <c r="H192" s="241"/>
      <c r="I192" s="186"/>
      <c r="J192" s="186"/>
      <c r="K192" s="241"/>
      <c r="L192" s="241"/>
      <c r="M192" s="199"/>
      <c r="N192" s="241"/>
      <c r="O192" s="113"/>
      <c r="P192" s="113"/>
      <c r="Q192" s="113"/>
    </row>
    <row r="193" spans="2:17">
      <c r="B193" s="241"/>
      <c r="C193" s="186"/>
      <c r="D193" s="186"/>
      <c r="E193" s="241"/>
      <c r="F193" s="241"/>
      <c r="G193" s="199"/>
      <c r="H193" s="241"/>
      <c r="I193" s="186"/>
      <c r="J193" s="186"/>
      <c r="K193" s="241"/>
      <c r="L193" s="241"/>
      <c r="M193" s="199"/>
      <c r="N193" s="241"/>
      <c r="O193" s="113"/>
      <c r="P193" s="113"/>
      <c r="Q193" s="113"/>
    </row>
    <row r="194" spans="2:17">
      <c r="B194" s="241"/>
      <c r="C194" s="186"/>
      <c r="D194" s="186"/>
      <c r="E194" s="241"/>
      <c r="F194" s="241"/>
      <c r="G194" s="199"/>
      <c r="H194" s="241"/>
      <c r="I194" s="186"/>
      <c r="J194" s="186"/>
      <c r="K194" s="241"/>
      <c r="L194" s="241"/>
      <c r="M194" s="199"/>
      <c r="N194" s="241"/>
      <c r="O194" s="113"/>
      <c r="P194" s="113"/>
      <c r="Q194" s="113"/>
    </row>
    <row r="195" spans="2:17">
      <c r="B195" s="241"/>
      <c r="C195" s="186"/>
      <c r="D195" s="186"/>
      <c r="E195" s="241"/>
      <c r="F195" s="241"/>
      <c r="G195" s="199"/>
      <c r="H195" s="241"/>
      <c r="I195" s="186"/>
      <c r="J195" s="186"/>
      <c r="K195" s="241"/>
      <c r="L195" s="241"/>
      <c r="M195" s="199"/>
      <c r="N195" s="241"/>
      <c r="O195" s="113"/>
      <c r="P195" s="113"/>
      <c r="Q195" s="113"/>
    </row>
    <row r="196" spans="2:17">
      <c r="B196" s="241"/>
      <c r="C196" s="186"/>
      <c r="D196" s="186"/>
      <c r="E196" s="241"/>
      <c r="F196" s="241"/>
      <c r="G196" s="199"/>
      <c r="H196" s="241"/>
      <c r="I196" s="186"/>
      <c r="J196" s="186"/>
      <c r="K196" s="241"/>
      <c r="L196" s="241"/>
      <c r="M196" s="199"/>
      <c r="N196" s="241"/>
      <c r="O196" s="113"/>
      <c r="P196" s="113"/>
      <c r="Q196" s="113"/>
    </row>
    <row r="197" spans="2:17">
      <c r="B197" s="241"/>
      <c r="C197" s="186"/>
      <c r="D197" s="186"/>
      <c r="E197" s="241"/>
      <c r="F197" s="241"/>
      <c r="G197" s="199"/>
      <c r="H197" s="241"/>
      <c r="I197" s="186"/>
      <c r="J197" s="186"/>
      <c r="K197" s="241"/>
      <c r="L197" s="241"/>
      <c r="M197" s="199"/>
      <c r="N197" s="241"/>
      <c r="O197" s="113"/>
      <c r="P197" s="113"/>
      <c r="Q197" s="113"/>
    </row>
    <row r="198" spans="2:17">
      <c r="B198" s="241"/>
      <c r="C198" s="186"/>
      <c r="D198" s="186"/>
      <c r="E198" s="241"/>
      <c r="F198" s="241"/>
      <c r="G198" s="199"/>
      <c r="H198" s="241"/>
      <c r="I198" s="186"/>
      <c r="J198" s="186"/>
      <c r="K198" s="241"/>
      <c r="L198" s="241"/>
      <c r="M198" s="199"/>
      <c r="N198" s="241"/>
      <c r="O198" s="113"/>
      <c r="P198" s="113"/>
      <c r="Q198" s="113"/>
    </row>
    <row r="199" spans="2:17">
      <c r="B199" s="241"/>
      <c r="C199" s="186"/>
      <c r="D199" s="186"/>
      <c r="E199" s="241"/>
      <c r="F199" s="241"/>
      <c r="G199" s="199"/>
      <c r="H199" s="241"/>
      <c r="I199" s="186"/>
      <c r="J199" s="186"/>
      <c r="K199" s="241"/>
      <c r="L199" s="241"/>
      <c r="M199" s="199"/>
      <c r="N199" s="241"/>
      <c r="O199" s="113"/>
      <c r="P199" s="113"/>
      <c r="Q199" s="113"/>
    </row>
    <row r="200" spans="2:17">
      <c r="B200" s="241"/>
      <c r="C200" s="186"/>
      <c r="D200" s="186"/>
      <c r="E200" s="241"/>
      <c r="F200" s="241"/>
      <c r="G200" s="199"/>
      <c r="H200" s="241"/>
      <c r="I200" s="186"/>
      <c r="J200" s="186"/>
      <c r="K200" s="241"/>
      <c r="L200" s="241"/>
      <c r="M200" s="199"/>
      <c r="N200" s="241"/>
      <c r="O200" s="113"/>
      <c r="P200" s="113"/>
      <c r="Q200" s="113"/>
    </row>
    <row r="201" spans="2:17">
      <c r="B201" s="241"/>
      <c r="C201" s="186"/>
      <c r="D201" s="186"/>
      <c r="E201" s="241"/>
      <c r="F201" s="241"/>
      <c r="G201" s="199"/>
      <c r="H201" s="241"/>
      <c r="I201" s="186"/>
      <c r="J201" s="186"/>
      <c r="K201" s="241"/>
      <c r="L201" s="241"/>
      <c r="M201" s="199"/>
      <c r="N201" s="241"/>
      <c r="O201" s="113"/>
      <c r="P201" s="113"/>
      <c r="Q201" s="113"/>
    </row>
    <row r="202" spans="2:17">
      <c r="B202" s="241"/>
      <c r="C202" s="186"/>
      <c r="D202" s="186"/>
      <c r="E202" s="241"/>
      <c r="F202" s="241"/>
      <c r="G202" s="199"/>
      <c r="H202" s="241"/>
      <c r="I202" s="186"/>
      <c r="J202" s="186"/>
      <c r="K202" s="241"/>
      <c r="L202" s="241"/>
      <c r="M202" s="199"/>
      <c r="N202" s="241"/>
      <c r="O202" s="113"/>
      <c r="P202" s="113"/>
      <c r="Q202" s="113"/>
    </row>
    <row r="203" spans="2:17">
      <c r="B203" s="241"/>
      <c r="C203" s="186"/>
      <c r="D203" s="186"/>
      <c r="E203" s="241"/>
      <c r="F203" s="241"/>
      <c r="G203" s="199"/>
      <c r="H203" s="241"/>
      <c r="I203" s="186"/>
      <c r="J203" s="186"/>
      <c r="K203" s="241"/>
      <c r="L203" s="241"/>
      <c r="M203" s="199"/>
      <c r="N203" s="241"/>
      <c r="O203" s="113"/>
      <c r="P203" s="113"/>
      <c r="Q203" s="113"/>
    </row>
    <row r="204" spans="2:17">
      <c r="B204" s="241"/>
      <c r="C204" s="186"/>
      <c r="D204" s="186"/>
      <c r="E204" s="241"/>
      <c r="F204" s="241"/>
      <c r="G204" s="199"/>
      <c r="H204" s="241"/>
      <c r="I204" s="186"/>
      <c r="J204" s="186"/>
      <c r="K204" s="241"/>
      <c r="L204" s="241"/>
      <c r="M204" s="199"/>
      <c r="N204" s="241"/>
      <c r="O204" s="113"/>
      <c r="P204" s="113"/>
      <c r="Q204" s="113"/>
    </row>
    <row r="205" spans="2:17">
      <c r="B205" s="241"/>
      <c r="C205" s="186"/>
      <c r="D205" s="186"/>
      <c r="E205" s="241"/>
      <c r="F205" s="241"/>
      <c r="G205" s="199"/>
      <c r="H205" s="241"/>
      <c r="I205" s="186"/>
      <c r="J205" s="186"/>
      <c r="K205" s="241"/>
      <c r="L205" s="241"/>
      <c r="M205" s="199"/>
      <c r="N205" s="241"/>
      <c r="O205" s="113"/>
      <c r="P205" s="113"/>
      <c r="Q205" s="113"/>
    </row>
    <row r="206" spans="2:17">
      <c r="B206" s="241"/>
      <c r="C206" s="186"/>
      <c r="D206" s="186"/>
      <c r="E206" s="241"/>
      <c r="F206" s="241"/>
      <c r="G206" s="199"/>
      <c r="H206" s="241"/>
      <c r="I206" s="186"/>
      <c r="J206" s="186"/>
      <c r="K206" s="241"/>
      <c r="L206" s="241"/>
      <c r="M206" s="199"/>
      <c r="N206" s="241"/>
      <c r="O206" s="113"/>
      <c r="P206" s="113"/>
      <c r="Q206" s="113"/>
    </row>
    <row r="207" spans="2:17">
      <c r="B207" s="241"/>
      <c r="C207" s="186"/>
      <c r="D207" s="186"/>
      <c r="E207" s="241"/>
      <c r="F207" s="241"/>
      <c r="G207" s="199"/>
      <c r="H207" s="241"/>
      <c r="I207" s="186"/>
      <c r="J207" s="186"/>
      <c r="K207" s="241"/>
      <c r="L207" s="241"/>
      <c r="M207" s="199"/>
      <c r="N207" s="241"/>
      <c r="O207" s="113"/>
      <c r="P207" s="113"/>
      <c r="Q207" s="113"/>
    </row>
    <row r="208" spans="2:17">
      <c r="B208" s="241"/>
      <c r="C208" s="186"/>
      <c r="D208" s="186"/>
      <c r="E208" s="241"/>
      <c r="F208" s="241"/>
      <c r="G208" s="199"/>
      <c r="H208" s="241"/>
      <c r="I208" s="186"/>
      <c r="J208" s="186"/>
      <c r="K208" s="241"/>
      <c r="L208" s="241"/>
      <c r="M208" s="199"/>
      <c r="N208" s="241"/>
      <c r="O208" s="113"/>
      <c r="P208" s="113"/>
      <c r="Q208" s="113"/>
    </row>
    <row r="209" spans="2:17">
      <c r="B209" s="241"/>
      <c r="C209" s="186"/>
      <c r="D209" s="186"/>
      <c r="E209" s="241"/>
      <c r="F209" s="241"/>
      <c r="G209" s="199"/>
      <c r="H209" s="241"/>
      <c r="I209" s="186"/>
      <c r="J209" s="186"/>
      <c r="K209" s="241"/>
      <c r="L209" s="241"/>
      <c r="M209" s="199"/>
      <c r="N209" s="241"/>
      <c r="O209" s="113"/>
      <c r="P209" s="113"/>
      <c r="Q209" s="113"/>
    </row>
    <row r="210" spans="2:17">
      <c r="B210" s="241"/>
      <c r="C210" s="186"/>
      <c r="D210" s="186"/>
      <c r="E210" s="241"/>
      <c r="F210" s="241"/>
      <c r="G210" s="199"/>
      <c r="H210" s="241"/>
      <c r="I210" s="186"/>
      <c r="J210" s="186"/>
      <c r="K210" s="241"/>
      <c r="L210" s="241"/>
      <c r="M210" s="199"/>
      <c r="N210" s="241"/>
      <c r="O210" s="113"/>
      <c r="P210" s="113"/>
      <c r="Q210" s="113"/>
    </row>
    <row r="211" spans="2:17">
      <c r="B211" s="241"/>
      <c r="C211" s="186"/>
      <c r="D211" s="186"/>
      <c r="E211" s="241"/>
      <c r="F211" s="241"/>
      <c r="G211" s="199"/>
      <c r="H211" s="241"/>
      <c r="I211" s="186"/>
      <c r="J211" s="186"/>
      <c r="K211" s="241"/>
      <c r="L211" s="241"/>
      <c r="M211" s="199"/>
      <c r="N211" s="241"/>
      <c r="O211" s="113"/>
      <c r="P211" s="113"/>
      <c r="Q211" s="113"/>
    </row>
    <row r="212" spans="2:17">
      <c r="B212" s="241"/>
      <c r="C212" s="186"/>
      <c r="D212" s="186"/>
      <c r="E212" s="241"/>
      <c r="F212" s="241"/>
      <c r="G212" s="199"/>
      <c r="H212" s="241"/>
      <c r="I212" s="186"/>
      <c r="J212" s="186"/>
      <c r="K212" s="241"/>
      <c r="L212" s="241"/>
      <c r="M212" s="199"/>
      <c r="N212" s="241"/>
      <c r="O212" s="113"/>
      <c r="P212" s="113"/>
      <c r="Q212" s="113"/>
    </row>
    <row r="213" spans="2:17">
      <c r="B213" s="241"/>
      <c r="C213" s="186"/>
      <c r="D213" s="186"/>
      <c r="E213" s="241"/>
      <c r="F213" s="241"/>
      <c r="G213" s="199"/>
      <c r="H213" s="241"/>
      <c r="I213" s="186"/>
      <c r="J213" s="186"/>
      <c r="K213" s="241"/>
      <c r="L213" s="241"/>
      <c r="M213" s="199"/>
      <c r="N213" s="241"/>
      <c r="O213" s="113"/>
      <c r="P213" s="113"/>
      <c r="Q213" s="113"/>
    </row>
    <row r="214" spans="2:17">
      <c r="B214" s="241"/>
      <c r="C214" s="186"/>
      <c r="D214" s="186"/>
      <c r="E214" s="241"/>
      <c r="F214" s="241"/>
      <c r="G214" s="199"/>
      <c r="H214" s="241"/>
      <c r="I214" s="186"/>
      <c r="J214" s="186"/>
      <c r="K214" s="241"/>
      <c r="L214" s="241"/>
      <c r="M214" s="199"/>
      <c r="N214" s="241"/>
      <c r="O214" s="113"/>
      <c r="P214" s="113"/>
      <c r="Q214" s="113"/>
    </row>
    <row r="215" spans="2:17">
      <c r="B215" s="241"/>
      <c r="C215" s="186"/>
      <c r="D215" s="186"/>
      <c r="E215" s="241"/>
      <c r="F215" s="241"/>
      <c r="G215" s="199"/>
      <c r="H215" s="241"/>
      <c r="I215" s="186"/>
      <c r="J215" s="186"/>
      <c r="K215" s="241"/>
      <c r="L215" s="241"/>
      <c r="M215" s="199"/>
      <c r="N215" s="241"/>
      <c r="O215" s="113"/>
      <c r="P215" s="113"/>
      <c r="Q215" s="113"/>
    </row>
    <row r="216" spans="2:17">
      <c r="B216" s="241"/>
      <c r="C216" s="186"/>
      <c r="D216" s="186"/>
      <c r="E216" s="241"/>
      <c r="F216" s="241"/>
      <c r="G216" s="199"/>
      <c r="H216" s="241"/>
      <c r="I216" s="186"/>
      <c r="J216" s="186"/>
      <c r="K216" s="241"/>
      <c r="L216" s="241"/>
      <c r="M216" s="199"/>
      <c r="N216" s="241"/>
      <c r="O216" s="113"/>
      <c r="P216" s="113"/>
      <c r="Q216" s="113"/>
    </row>
    <row r="217" spans="2:17">
      <c r="B217" s="241"/>
      <c r="C217" s="186"/>
      <c r="D217" s="186"/>
      <c r="E217" s="241"/>
      <c r="F217" s="241"/>
      <c r="G217" s="199"/>
      <c r="H217" s="241"/>
      <c r="I217" s="186"/>
      <c r="J217" s="186"/>
      <c r="K217" s="241"/>
      <c r="L217" s="241"/>
      <c r="M217" s="199"/>
      <c r="N217" s="241"/>
      <c r="O217" s="113"/>
      <c r="P217" s="113"/>
      <c r="Q217" s="113"/>
    </row>
    <row r="218" spans="2:17">
      <c r="B218" s="241"/>
      <c r="C218" s="186"/>
      <c r="D218" s="186"/>
      <c r="E218" s="241"/>
      <c r="F218" s="241"/>
      <c r="G218" s="199"/>
      <c r="H218" s="241"/>
      <c r="I218" s="186"/>
      <c r="J218" s="186"/>
      <c r="K218" s="241"/>
      <c r="L218" s="241"/>
      <c r="M218" s="199"/>
      <c r="N218" s="241"/>
      <c r="O218" s="113"/>
      <c r="P218" s="113"/>
      <c r="Q218" s="113"/>
    </row>
    <row r="219" spans="2:17">
      <c r="B219" s="241"/>
      <c r="C219" s="186"/>
      <c r="D219" s="186"/>
      <c r="E219" s="241"/>
      <c r="F219" s="241"/>
      <c r="G219" s="199"/>
      <c r="H219" s="241"/>
      <c r="I219" s="186"/>
      <c r="J219" s="186"/>
      <c r="K219" s="241"/>
      <c r="L219" s="241"/>
      <c r="M219" s="199"/>
      <c r="N219" s="241"/>
      <c r="O219" s="113"/>
      <c r="P219" s="113"/>
      <c r="Q219" s="113"/>
    </row>
    <row r="220" spans="2:17">
      <c r="B220" s="241"/>
      <c r="C220" s="186"/>
      <c r="D220" s="186"/>
      <c r="E220" s="241"/>
      <c r="F220" s="241"/>
      <c r="G220" s="199"/>
      <c r="H220" s="241"/>
      <c r="I220" s="186"/>
      <c r="J220" s="186"/>
      <c r="K220" s="241"/>
      <c r="L220" s="241"/>
      <c r="M220" s="199"/>
      <c r="N220" s="241"/>
      <c r="O220" s="113"/>
      <c r="P220" s="113"/>
      <c r="Q220" s="113"/>
    </row>
    <row r="221" spans="2:17">
      <c r="B221" s="241"/>
      <c r="C221" s="186"/>
      <c r="D221" s="186"/>
      <c r="E221" s="241"/>
      <c r="F221" s="241"/>
      <c r="G221" s="199"/>
      <c r="H221" s="241"/>
      <c r="I221" s="186"/>
      <c r="J221" s="186"/>
      <c r="K221" s="241"/>
      <c r="L221" s="241"/>
      <c r="M221" s="199"/>
      <c r="N221" s="241"/>
      <c r="O221" s="113"/>
      <c r="P221" s="113"/>
      <c r="Q221" s="113"/>
    </row>
    <row r="222" spans="2:17">
      <c r="B222" s="241"/>
      <c r="C222" s="186"/>
      <c r="D222" s="186"/>
      <c r="E222" s="241"/>
      <c r="F222" s="241"/>
      <c r="G222" s="199"/>
      <c r="H222" s="241"/>
      <c r="I222" s="186"/>
      <c r="J222" s="186"/>
      <c r="K222" s="241"/>
      <c r="L222" s="241"/>
      <c r="M222" s="199"/>
      <c r="N222" s="241"/>
      <c r="O222" s="113"/>
      <c r="P222" s="113"/>
      <c r="Q222" s="113"/>
    </row>
    <row r="223" spans="2:17">
      <c r="B223" s="241"/>
      <c r="C223" s="186"/>
      <c r="D223" s="186"/>
      <c r="E223" s="241"/>
      <c r="F223" s="241"/>
      <c r="G223" s="199"/>
      <c r="H223" s="241"/>
      <c r="I223" s="186"/>
      <c r="J223" s="186"/>
      <c r="K223" s="241"/>
      <c r="L223" s="241"/>
      <c r="M223" s="199"/>
      <c r="N223" s="241"/>
      <c r="O223" s="113"/>
      <c r="P223" s="113"/>
      <c r="Q223" s="113"/>
    </row>
    <row r="224" spans="2:17">
      <c r="B224" s="241"/>
      <c r="C224" s="186"/>
      <c r="D224" s="186"/>
      <c r="E224" s="241"/>
      <c r="F224" s="241"/>
      <c r="G224" s="199"/>
      <c r="H224" s="241"/>
      <c r="I224" s="186"/>
      <c r="J224" s="186"/>
      <c r="K224" s="241"/>
      <c r="L224" s="241"/>
      <c r="M224" s="199"/>
      <c r="N224" s="241"/>
      <c r="O224" s="113"/>
      <c r="P224" s="113"/>
      <c r="Q224" s="113"/>
    </row>
    <row r="225" spans="2:17">
      <c r="B225" s="241"/>
      <c r="C225" s="186"/>
      <c r="D225" s="186"/>
      <c r="E225" s="241"/>
      <c r="F225" s="241"/>
      <c r="G225" s="199"/>
      <c r="H225" s="241"/>
      <c r="I225" s="186"/>
      <c r="J225" s="186"/>
      <c r="K225" s="241"/>
      <c r="L225" s="241"/>
      <c r="M225" s="199"/>
      <c r="N225" s="241"/>
      <c r="O225" s="113"/>
      <c r="P225" s="113"/>
      <c r="Q225" s="113"/>
    </row>
    <row r="226" spans="2:17">
      <c r="B226" s="241"/>
      <c r="C226" s="186"/>
      <c r="D226" s="186"/>
      <c r="E226" s="241"/>
      <c r="F226" s="241"/>
      <c r="G226" s="199"/>
      <c r="H226" s="241"/>
      <c r="I226" s="186"/>
      <c r="J226" s="186"/>
      <c r="K226" s="241"/>
      <c r="L226" s="241"/>
      <c r="M226" s="199"/>
      <c r="N226" s="241"/>
      <c r="O226" s="113"/>
      <c r="P226" s="113"/>
      <c r="Q226" s="113"/>
    </row>
    <row r="227" spans="2:17">
      <c r="B227" s="241"/>
      <c r="C227" s="186"/>
      <c r="D227" s="186"/>
      <c r="E227" s="241"/>
      <c r="F227" s="241"/>
      <c r="G227" s="199"/>
      <c r="H227" s="241"/>
      <c r="I227" s="186"/>
      <c r="J227" s="186"/>
      <c r="K227" s="241"/>
      <c r="L227" s="241"/>
      <c r="M227" s="199"/>
      <c r="N227" s="241"/>
      <c r="O227" s="113"/>
      <c r="P227" s="113"/>
      <c r="Q227" s="113"/>
    </row>
    <row r="228" spans="2:17">
      <c r="B228" s="241"/>
      <c r="C228" s="186"/>
      <c r="D228" s="186"/>
      <c r="E228" s="241"/>
      <c r="F228" s="241"/>
      <c r="G228" s="199"/>
      <c r="H228" s="241"/>
      <c r="I228" s="186"/>
      <c r="J228" s="186"/>
      <c r="K228" s="241"/>
      <c r="L228" s="241"/>
      <c r="M228" s="199"/>
      <c r="N228" s="241"/>
      <c r="O228" s="113"/>
      <c r="P228" s="113"/>
      <c r="Q228" s="113"/>
    </row>
    <row r="229" spans="2:17">
      <c r="B229" s="241"/>
      <c r="C229" s="186"/>
      <c r="D229" s="186"/>
      <c r="E229" s="241"/>
      <c r="F229" s="241"/>
      <c r="G229" s="199"/>
      <c r="H229" s="241"/>
      <c r="I229" s="186"/>
      <c r="J229" s="186"/>
      <c r="K229" s="241"/>
      <c r="L229" s="241"/>
      <c r="M229" s="199"/>
      <c r="N229" s="241"/>
      <c r="O229" s="113"/>
      <c r="P229" s="113"/>
      <c r="Q229" s="113"/>
    </row>
    <row r="230" spans="2:17">
      <c r="B230" s="241"/>
      <c r="C230" s="186"/>
      <c r="D230" s="186"/>
      <c r="E230" s="241"/>
      <c r="F230" s="241"/>
      <c r="G230" s="199"/>
      <c r="H230" s="241"/>
      <c r="I230" s="186"/>
      <c r="J230" s="186"/>
      <c r="K230" s="241"/>
      <c r="L230" s="241"/>
      <c r="M230" s="199"/>
      <c r="N230" s="241"/>
      <c r="O230" s="113"/>
      <c r="P230" s="113"/>
      <c r="Q230" s="113"/>
    </row>
    <row r="231" spans="2:17">
      <c r="B231" s="241"/>
      <c r="C231" s="186"/>
      <c r="D231" s="186"/>
      <c r="E231" s="241"/>
      <c r="F231" s="241"/>
      <c r="G231" s="199"/>
      <c r="H231" s="241"/>
      <c r="I231" s="186"/>
      <c r="J231" s="186"/>
      <c r="K231" s="241"/>
      <c r="L231" s="241"/>
      <c r="M231" s="199"/>
      <c r="N231" s="241"/>
      <c r="O231" s="113"/>
      <c r="P231" s="113"/>
      <c r="Q231" s="113"/>
    </row>
    <row r="232" spans="2:17">
      <c r="B232" s="241"/>
      <c r="C232" s="186"/>
      <c r="D232" s="186"/>
      <c r="E232" s="241"/>
      <c r="F232" s="241"/>
      <c r="G232" s="199"/>
      <c r="H232" s="241"/>
      <c r="I232" s="186"/>
      <c r="J232" s="186"/>
      <c r="K232" s="241"/>
      <c r="L232" s="241"/>
      <c r="M232" s="199"/>
      <c r="N232" s="241"/>
      <c r="O232" s="113"/>
      <c r="P232" s="113"/>
      <c r="Q232" s="113"/>
    </row>
    <row r="233" spans="2:17">
      <c r="B233" s="241"/>
      <c r="C233" s="186"/>
      <c r="D233" s="186"/>
      <c r="E233" s="241"/>
      <c r="F233" s="241"/>
      <c r="G233" s="199"/>
      <c r="H233" s="241"/>
      <c r="I233" s="186"/>
      <c r="J233" s="186"/>
      <c r="K233" s="241"/>
      <c r="L233" s="241"/>
      <c r="M233" s="199"/>
      <c r="N233" s="241"/>
      <c r="O233" s="113"/>
      <c r="P233" s="113"/>
      <c r="Q233" s="113"/>
    </row>
    <row r="234" spans="2:17">
      <c r="B234" s="241"/>
      <c r="C234" s="186"/>
      <c r="D234" s="186"/>
      <c r="E234" s="241"/>
      <c r="F234" s="241"/>
      <c r="G234" s="199"/>
      <c r="H234" s="241"/>
      <c r="I234" s="186"/>
      <c r="J234" s="186"/>
      <c r="K234" s="241"/>
      <c r="L234" s="241"/>
      <c r="M234" s="199"/>
      <c r="N234" s="241"/>
      <c r="O234" s="113"/>
      <c r="P234" s="113"/>
      <c r="Q234" s="113"/>
    </row>
    <row r="235" spans="2:17">
      <c r="B235" s="241"/>
      <c r="C235" s="186"/>
      <c r="D235" s="186"/>
      <c r="E235" s="241"/>
      <c r="F235" s="241"/>
      <c r="G235" s="199"/>
      <c r="H235" s="241"/>
      <c r="I235" s="186"/>
      <c r="J235" s="186"/>
      <c r="K235" s="241"/>
      <c r="L235" s="241"/>
      <c r="M235" s="199"/>
      <c r="N235" s="241"/>
      <c r="O235" s="113"/>
      <c r="P235" s="113"/>
      <c r="Q235" s="113"/>
    </row>
    <row r="236" spans="2:17">
      <c r="B236" s="241"/>
      <c r="C236" s="186"/>
      <c r="D236" s="186"/>
      <c r="E236" s="241"/>
      <c r="F236" s="241"/>
      <c r="G236" s="199"/>
      <c r="H236" s="241"/>
      <c r="I236" s="186"/>
      <c r="J236" s="186"/>
      <c r="K236" s="241"/>
      <c r="L236" s="241"/>
      <c r="M236" s="199"/>
      <c r="N236" s="241"/>
      <c r="O236" s="113"/>
      <c r="P236" s="113"/>
      <c r="Q236" s="113"/>
    </row>
    <row r="237" spans="2:17">
      <c r="B237" s="241"/>
      <c r="C237" s="186"/>
      <c r="D237" s="186"/>
      <c r="E237" s="241"/>
      <c r="F237" s="241"/>
      <c r="G237" s="199"/>
      <c r="H237" s="241"/>
      <c r="I237" s="186"/>
      <c r="J237" s="186"/>
      <c r="K237" s="241"/>
      <c r="L237" s="241"/>
      <c r="M237" s="199"/>
      <c r="N237" s="241"/>
      <c r="O237" s="113"/>
      <c r="P237" s="113"/>
      <c r="Q237" s="113"/>
    </row>
    <row r="238" spans="2:17">
      <c r="B238" s="241"/>
      <c r="C238" s="186"/>
      <c r="D238" s="186"/>
      <c r="E238" s="241"/>
      <c r="F238" s="241"/>
      <c r="G238" s="199"/>
      <c r="H238" s="241"/>
      <c r="I238" s="186"/>
      <c r="J238" s="186"/>
      <c r="K238" s="241"/>
      <c r="L238" s="241"/>
      <c r="M238" s="199"/>
      <c r="N238" s="241"/>
      <c r="O238" s="113"/>
      <c r="P238" s="113"/>
      <c r="Q238" s="113"/>
    </row>
    <row r="239" spans="2:17">
      <c r="B239" s="241"/>
      <c r="C239" s="186"/>
      <c r="D239" s="186"/>
      <c r="E239" s="241"/>
      <c r="F239" s="241"/>
      <c r="G239" s="199"/>
      <c r="H239" s="241"/>
      <c r="I239" s="186"/>
      <c r="J239" s="186"/>
      <c r="K239" s="241"/>
      <c r="L239" s="241"/>
      <c r="M239" s="199"/>
      <c r="N239" s="241"/>
      <c r="O239" s="113"/>
      <c r="P239" s="113"/>
      <c r="Q239" s="113"/>
    </row>
    <row r="240" spans="2:17">
      <c r="B240" s="241"/>
      <c r="C240" s="186"/>
      <c r="D240" s="186"/>
      <c r="E240" s="241"/>
      <c r="F240" s="241"/>
      <c r="G240" s="199"/>
      <c r="H240" s="241"/>
      <c r="I240" s="186"/>
      <c r="J240" s="186"/>
      <c r="K240" s="241"/>
      <c r="L240" s="241"/>
      <c r="M240" s="199"/>
      <c r="N240" s="241"/>
      <c r="O240" s="113"/>
      <c r="P240" s="113"/>
      <c r="Q240" s="113"/>
    </row>
    <row r="241" spans="2:17">
      <c r="B241" s="241"/>
      <c r="C241" s="186"/>
      <c r="D241" s="186"/>
      <c r="E241" s="241"/>
      <c r="F241" s="241"/>
      <c r="G241" s="199"/>
      <c r="H241" s="241"/>
      <c r="I241" s="186"/>
      <c r="J241" s="186"/>
      <c r="K241" s="241"/>
      <c r="L241" s="241"/>
      <c r="M241" s="199"/>
      <c r="N241" s="241"/>
      <c r="O241" s="113"/>
      <c r="P241" s="113"/>
      <c r="Q241" s="113"/>
    </row>
    <row r="242" spans="2:17">
      <c r="B242" s="241"/>
      <c r="C242" s="186"/>
      <c r="D242" s="186"/>
      <c r="E242" s="241"/>
      <c r="F242" s="241"/>
      <c r="G242" s="199"/>
      <c r="H242" s="241"/>
      <c r="I242" s="186"/>
      <c r="J242" s="186"/>
      <c r="K242" s="241"/>
      <c r="L242" s="241"/>
      <c r="M242" s="199"/>
      <c r="N242" s="241"/>
      <c r="O242" s="113"/>
      <c r="P242" s="113"/>
      <c r="Q242" s="113"/>
    </row>
    <row r="243" spans="2:17">
      <c r="B243" s="241"/>
      <c r="C243" s="186"/>
      <c r="D243" s="186"/>
      <c r="E243" s="241"/>
      <c r="F243" s="241"/>
      <c r="G243" s="199"/>
      <c r="H243" s="241"/>
      <c r="I243" s="186"/>
      <c r="J243" s="186"/>
      <c r="K243" s="241"/>
      <c r="L243" s="241"/>
      <c r="M243" s="199"/>
      <c r="N243" s="241"/>
      <c r="O243" s="113"/>
      <c r="P243" s="113"/>
      <c r="Q243" s="113"/>
    </row>
  </sheetData>
  <mergeCells count="3">
    <mergeCell ref="B5:G5"/>
    <mergeCell ref="H5:M5"/>
    <mergeCell ref="A2:N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Лист31">
    <tabColor indexed="52"/>
    <outlinePr applyStyles="1" summaryBelow="0"/>
    <pageSetUpPr fitToPage="1"/>
  </sheetPr>
  <dimension ref="A2:S247"/>
  <sheetViews>
    <sheetView workbookViewId="0">
      <selection activeCell="N23" sqref="N23"/>
    </sheetView>
  </sheetViews>
  <sheetFormatPr baseColWidth="10" defaultColWidth="9.1640625" defaultRowHeight="14" outlineLevelRow="1"/>
  <cols>
    <col min="1" max="1" width="63.33203125" style="128" bestFit="1" customWidth="1"/>
    <col min="2" max="2" width="12.6640625" style="247" bestFit="1" customWidth="1"/>
    <col min="3" max="4" width="12.5" style="194" bestFit="1" customWidth="1"/>
    <col min="5" max="5" width="13.5" style="247" bestFit="1" customWidth="1"/>
    <col min="6" max="6" width="14.5" style="247" bestFit="1" customWidth="1"/>
    <col min="7" max="7" width="10.6640625" style="208" bestFit="1" customWidth="1"/>
    <col min="8" max="8" width="12.6640625" style="247" bestFit="1" customWidth="1"/>
    <col min="9" max="10" width="12.5" style="194" bestFit="1" customWidth="1"/>
    <col min="11" max="12" width="14.5" style="247" bestFit="1" customWidth="1"/>
    <col min="13" max="13" width="10.6640625" style="208" bestFit="1" customWidth="1"/>
    <col min="14" max="14" width="16.1640625" style="247" bestFit="1" customWidth="1"/>
    <col min="15" max="16384" width="9.1640625" style="128"/>
  </cols>
  <sheetData>
    <row r="2" spans="1:19" ht="19">
      <c r="A2" s="5" t="s">
        <v>204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113"/>
      <c r="P2" s="113"/>
      <c r="Q2" s="113"/>
      <c r="R2" s="113"/>
      <c r="S2" s="113"/>
    </row>
    <row r="3" spans="1:19">
      <c r="A3" s="200"/>
    </row>
    <row r="4" spans="1:19" s="39" customFormat="1">
      <c r="B4" s="172"/>
      <c r="C4" s="115"/>
      <c r="D4" s="115"/>
      <c r="E4" s="172"/>
      <c r="F4" s="172"/>
      <c r="G4" s="131"/>
      <c r="H4" s="172"/>
      <c r="I4" s="115"/>
      <c r="J4" s="115"/>
      <c r="K4" s="172"/>
      <c r="L4" s="172"/>
      <c r="M4" s="131"/>
      <c r="N4" s="39" t="str">
        <f>VALVAL</f>
        <v>млрд. одиниць</v>
      </c>
    </row>
    <row r="5" spans="1:19" s="17" customFormat="1">
      <c r="A5" s="179"/>
      <c r="B5" s="259">
        <v>44561</v>
      </c>
      <c r="C5" s="260"/>
      <c r="D5" s="260"/>
      <c r="E5" s="260"/>
      <c r="F5" s="260"/>
      <c r="G5" s="261"/>
      <c r="H5" s="259">
        <v>44651</v>
      </c>
      <c r="I5" s="260"/>
      <c r="J5" s="260"/>
      <c r="K5" s="260"/>
      <c r="L5" s="260"/>
      <c r="M5" s="261"/>
      <c r="N5" s="173"/>
    </row>
    <row r="6" spans="1:19" s="123" customFormat="1">
      <c r="A6" s="190"/>
      <c r="B6" s="69" t="s">
        <v>4</v>
      </c>
      <c r="C6" s="243" t="s">
        <v>170</v>
      </c>
      <c r="D6" s="243" t="s">
        <v>196</v>
      </c>
      <c r="E6" s="69" t="s">
        <v>158</v>
      </c>
      <c r="F6" s="69" t="s">
        <v>161</v>
      </c>
      <c r="G6" s="6" t="s">
        <v>180</v>
      </c>
      <c r="H6" s="69" t="s">
        <v>4</v>
      </c>
      <c r="I6" s="243" t="s">
        <v>170</v>
      </c>
      <c r="J6" s="243" t="s">
        <v>196</v>
      </c>
      <c r="K6" s="69" t="s">
        <v>158</v>
      </c>
      <c r="L6" s="69" t="s">
        <v>161</v>
      </c>
      <c r="M6" s="6" t="s">
        <v>180</v>
      </c>
      <c r="N6" s="69" t="s">
        <v>60</v>
      </c>
    </row>
    <row r="7" spans="1:19" s="54" customFormat="1" ht="15">
      <c r="A7" s="175" t="s">
        <v>143</v>
      </c>
      <c r="B7" s="210"/>
      <c r="C7" s="139"/>
      <c r="D7" s="139"/>
      <c r="E7" s="210">
        <f t="shared" ref="E7:G7" si="0">SUM(E8:E24)</f>
        <v>97.955824077519992</v>
      </c>
      <c r="F7" s="210">
        <f t="shared" si="0"/>
        <v>2672.0585603470099</v>
      </c>
      <c r="G7" s="151">
        <f t="shared" si="0"/>
        <v>0.99999899999999997</v>
      </c>
      <c r="H7" s="210"/>
      <c r="I7" s="139"/>
      <c r="J7" s="139"/>
      <c r="K7" s="210">
        <f t="shared" ref="K7:N7" si="1">SUM(K8:K24)</f>
        <v>96.805254404829995</v>
      </c>
      <c r="L7" s="210">
        <f t="shared" si="1"/>
        <v>2832.0280370935197</v>
      </c>
      <c r="M7" s="151">
        <f t="shared" si="1"/>
        <v>0.99999899999999997</v>
      </c>
      <c r="N7" s="210">
        <f t="shared" si="1"/>
        <v>2.7647155398380363E-18</v>
      </c>
    </row>
    <row r="8" spans="1:19" s="141" customFormat="1">
      <c r="A8" s="130" t="s">
        <v>23</v>
      </c>
      <c r="B8" s="191">
        <v>1.517392893E-2</v>
      </c>
      <c r="C8" s="134">
        <v>1.3505</v>
      </c>
      <c r="D8" s="134">
        <v>36.839199999999998</v>
      </c>
      <c r="E8" s="191">
        <v>2.0492385960000001E-2</v>
      </c>
      <c r="F8" s="191">
        <v>0.55899540264000003</v>
      </c>
      <c r="G8" s="133">
        <v>2.0900000000000001E-4</v>
      </c>
      <c r="H8" s="191">
        <v>2.0997003980000001E-2</v>
      </c>
      <c r="I8" s="134">
        <v>1.31565</v>
      </c>
      <c r="J8" s="134">
        <v>38.489199999999997</v>
      </c>
      <c r="K8" s="191">
        <v>2.762470169E-2</v>
      </c>
      <c r="L8" s="191">
        <v>0.80815788559000001</v>
      </c>
      <c r="M8" s="133">
        <v>2.8499999999999999E-4</v>
      </c>
      <c r="N8" s="191">
        <v>7.6000000000000004E-5</v>
      </c>
    </row>
    <row r="9" spans="1:19">
      <c r="A9" s="126" t="s">
        <v>109</v>
      </c>
      <c r="B9" s="149">
        <v>33.730609348919998</v>
      </c>
      <c r="C9" s="87">
        <v>1</v>
      </c>
      <c r="D9" s="87">
        <v>27.278199999999998</v>
      </c>
      <c r="E9" s="149">
        <v>33.730609348919998</v>
      </c>
      <c r="F9" s="149">
        <v>920.11030794174997</v>
      </c>
      <c r="G9" s="77">
        <v>0.34434500000000001</v>
      </c>
      <c r="H9" s="149">
        <v>33.258746286010002</v>
      </c>
      <c r="I9" s="87">
        <v>1</v>
      </c>
      <c r="J9" s="87">
        <v>29.254899999999999</v>
      </c>
      <c r="K9" s="149">
        <v>33.258746286010002</v>
      </c>
      <c r="L9" s="149">
        <v>972.98129672259995</v>
      </c>
      <c r="M9" s="77">
        <v>0.34356300000000001</v>
      </c>
      <c r="N9" s="149">
        <v>-7.8200000000000003E-4</v>
      </c>
      <c r="O9" s="113"/>
      <c r="P9" s="113"/>
      <c r="Q9" s="113"/>
    </row>
    <row r="10" spans="1:19">
      <c r="A10" s="126" t="s">
        <v>1</v>
      </c>
      <c r="B10" s="149">
        <v>11.62224410272</v>
      </c>
      <c r="C10" s="87">
        <v>1.1336010000000001</v>
      </c>
      <c r="D10" s="87">
        <v>30.922599999999999</v>
      </c>
      <c r="E10" s="149">
        <v>13.1749897534</v>
      </c>
      <c r="F10" s="149">
        <v>359.39000549076002</v>
      </c>
      <c r="G10" s="77">
        <v>0.13449900000000001</v>
      </c>
      <c r="H10" s="149">
        <v>12.76652444024</v>
      </c>
      <c r="I10" s="87">
        <v>1.1138509999999999</v>
      </c>
      <c r="J10" s="87">
        <v>32.585599999999999</v>
      </c>
      <c r="K10" s="149">
        <v>14.22000618017</v>
      </c>
      <c r="L10" s="149">
        <v>416.00485879988003</v>
      </c>
      <c r="M10" s="77">
        <v>0.146893</v>
      </c>
      <c r="N10" s="149">
        <v>1.2394000000000001E-2</v>
      </c>
      <c r="O10" s="113"/>
      <c r="P10" s="113"/>
      <c r="Q10" s="113"/>
    </row>
    <row r="11" spans="1:19">
      <c r="A11" s="126" t="s">
        <v>152</v>
      </c>
      <c r="B11" s="149">
        <v>0</v>
      </c>
      <c r="C11" s="87">
        <v>0.78268700000000002</v>
      </c>
      <c r="D11" s="87">
        <v>21.350300000000001</v>
      </c>
      <c r="E11" s="149">
        <v>0</v>
      </c>
      <c r="F11" s="149">
        <v>0</v>
      </c>
      <c r="G11" s="77">
        <v>0</v>
      </c>
      <c r="H11" s="149">
        <v>0</v>
      </c>
      <c r="I11" s="87">
        <v>0.80150699999999997</v>
      </c>
      <c r="J11" s="87">
        <v>23.448</v>
      </c>
      <c r="K11" s="149">
        <v>0</v>
      </c>
      <c r="L11" s="149">
        <v>0</v>
      </c>
      <c r="M11" s="77">
        <v>0</v>
      </c>
      <c r="N11" s="149">
        <v>0</v>
      </c>
      <c r="O11" s="113"/>
      <c r="P11" s="113"/>
      <c r="Q11" s="113"/>
    </row>
    <row r="12" spans="1:19">
      <c r="A12" s="126" t="s">
        <v>12</v>
      </c>
      <c r="B12" s="149">
        <v>10.363867396</v>
      </c>
      <c r="C12" s="87">
        <v>1.399594</v>
      </c>
      <c r="D12" s="87">
        <v>38.178401000000001</v>
      </c>
      <c r="E12" s="149">
        <v>14.5052050852</v>
      </c>
      <c r="F12" s="149">
        <v>395.67588535532002</v>
      </c>
      <c r="G12" s="77">
        <v>0.14807899999999999</v>
      </c>
      <c r="H12" s="149">
        <v>10.950657397000001</v>
      </c>
      <c r="I12" s="87">
        <v>1.3823989999999999</v>
      </c>
      <c r="J12" s="87">
        <v>40.441952999999998</v>
      </c>
      <c r="K12" s="149">
        <v>15.138181014760001</v>
      </c>
      <c r="L12" s="149">
        <v>442.86597176856998</v>
      </c>
      <c r="M12" s="77">
        <v>0.15637799999999999</v>
      </c>
      <c r="N12" s="149">
        <v>8.2990000000000008E-3</v>
      </c>
      <c r="O12" s="113"/>
      <c r="P12" s="113"/>
      <c r="Q12" s="113"/>
    </row>
    <row r="13" spans="1:19">
      <c r="A13" s="126" t="s">
        <v>13</v>
      </c>
      <c r="B13" s="149">
        <v>982.71667160058996</v>
      </c>
      <c r="C13" s="87">
        <v>3.6658999999999997E-2</v>
      </c>
      <c r="D13" s="87">
        <v>1</v>
      </c>
      <c r="E13" s="149">
        <v>36.025715465269997</v>
      </c>
      <c r="F13" s="149">
        <v>982.71667160058996</v>
      </c>
      <c r="G13" s="77">
        <v>0.36777500000000002</v>
      </c>
      <c r="H13" s="149">
        <v>985.67138198200996</v>
      </c>
      <c r="I13" s="87">
        <v>3.4181999999999997E-2</v>
      </c>
      <c r="J13" s="87">
        <v>1</v>
      </c>
      <c r="K13" s="149">
        <v>33.692522687679997</v>
      </c>
      <c r="L13" s="149">
        <v>985.67138198200996</v>
      </c>
      <c r="M13" s="77">
        <v>0.34804400000000002</v>
      </c>
      <c r="N13" s="149">
        <v>-1.9730999999999999E-2</v>
      </c>
      <c r="O13" s="113"/>
      <c r="P13" s="113"/>
      <c r="Q13" s="113"/>
    </row>
    <row r="14" spans="1:19">
      <c r="A14" s="126" t="s">
        <v>97</v>
      </c>
      <c r="B14" s="149">
        <v>57.434023705000001</v>
      </c>
      <c r="C14" s="87">
        <v>8.685E-3</v>
      </c>
      <c r="D14" s="87">
        <v>0.23691000000000001</v>
      </c>
      <c r="E14" s="149">
        <v>0.49881203877000002</v>
      </c>
      <c r="F14" s="149">
        <v>13.60669455595</v>
      </c>
      <c r="G14" s="77">
        <v>5.0920000000000002E-3</v>
      </c>
      <c r="H14" s="149">
        <v>56.982733961000001</v>
      </c>
      <c r="I14" s="87">
        <v>8.2159999999999993E-3</v>
      </c>
      <c r="J14" s="87">
        <v>0.24035999999999999</v>
      </c>
      <c r="K14" s="149">
        <v>0.46817353451999999</v>
      </c>
      <c r="L14" s="149">
        <v>13.696369934870001</v>
      </c>
      <c r="M14" s="77">
        <v>4.836E-3</v>
      </c>
      <c r="N14" s="149">
        <v>-2.5599999999999999E-4</v>
      </c>
      <c r="O14" s="113"/>
      <c r="P14" s="113"/>
      <c r="Q14" s="113"/>
    </row>
    <row r="15" spans="1:19">
      <c r="B15" s="241"/>
      <c r="C15" s="186"/>
      <c r="D15" s="186"/>
      <c r="E15" s="241"/>
      <c r="F15" s="241"/>
      <c r="G15" s="199"/>
      <c r="H15" s="241"/>
      <c r="I15" s="186"/>
      <c r="J15" s="186"/>
      <c r="K15" s="241"/>
      <c r="L15" s="241"/>
      <c r="M15" s="199"/>
      <c r="N15" s="241"/>
      <c r="O15" s="113"/>
      <c r="P15" s="113"/>
      <c r="Q15" s="113"/>
    </row>
    <row r="16" spans="1:19">
      <c r="B16" s="241"/>
      <c r="C16" s="186"/>
      <c r="D16" s="186"/>
      <c r="E16" s="241"/>
      <c r="F16" s="241"/>
      <c r="G16" s="199"/>
      <c r="H16" s="241"/>
      <c r="I16" s="186"/>
      <c r="J16" s="186"/>
      <c r="K16" s="241"/>
      <c r="L16" s="241"/>
      <c r="M16" s="199"/>
      <c r="N16" s="241"/>
      <c r="O16" s="113"/>
      <c r="P16" s="113"/>
      <c r="Q16" s="113"/>
    </row>
    <row r="17" spans="1:19">
      <c r="B17" s="241"/>
      <c r="C17" s="186"/>
      <c r="D17" s="186"/>
      <c r="E17" s="241"/>
      <c r="F17" s="241"/>
      <c r="G17" s="199"/>
      <c r="H17" s="241"/>
      <c r="I17" s="186"/>
      <c r="J17" s="186"/>
      <c r="K17" s="241"/>
      <c r="L17" s="241"/>
      <c r="M17" s="199"/>
      <c r="N17" s="241"/>
      <c r="O17" s="113"/>
      <c r="P17" s="113"/>
      <c r="Q17" s="113"/>
    </row>
    <row r="18" spans="1:19">
      <c r="B18" s="241"/>
      <c r="C18" s="186"/>
      <c r="D18" s="186"/>
      <c r="E18" s="241"/>
      <c r="F18" s="241"/>
      <c r="G18" s="199"/>
      <c r="H18" s="241"/>
      <c r="I18" s="186"/>
      <c r="J18" s="186"/>
      <c r="K18" s="241"/>
      <c r="L18" s="241"/>
      <c r="M18" s="199"/>
      <c r="N18" s="241"/>
      <c r="O18" s="113"/>
      <c r="P18" s="113"/>
      <c r="Q18" s="113"/>
    </row>
    <row r="19" spans="1:19">
      <c r="B19" s="241"/>
      <c r="C19" s="186"/>
      <c r="D19" s="186"/>
      <c r="E19" s="241"/>
      <c r="F19" s="241"/>
      <c r="G19" s="199"/>
      <c r="H19" s="241"/>
      <c r="I19" s="186"/>
      <c r="J19" s="186"/>
      <c r="K19" s="241"/>
      <c r="L19" s="241"/>
      <c r="M19" s="199"/>
      <c r="N19" s="241"/>
      <c r="O19" s="113"/>
      <c r="P19" s="113"/>
      <c r="Q19" s="113"/>
    </row>
    <row r="20" spans="1:19">
      <c r="B20" s="241"/>
      <c r="C20" s="186"/>
      <c r="D20" s="186"/>
      <c r="E20" s="241"/>
      <c r="F20" s="241"/>
      <c r="G20" s="199"/>
      <c r="H20" s="241"/>
      <c r="I20" s="186"/>
      <c r="J20" s="186"/>
      <c r="K20" s="241"/>
      <c r="L20" s="241"/>
      <c r="M20" s="199"/>
      <c r="N20" s="241"/>
      <c r="O20" s="113"/>
      <c r="P20" s="113"/>
      <c r="Q20" s="113"/>
    </row>
    <row r="21" spans="1:19">
      <c r="B21" s="241"/>
      <c r="C21" s="186"/>
      <c r="D21" s="186"/>
      <c r="E21" s="241"/>
      <c r="F21" s="241"/>
      <c r="G21" s="199"/>
      <c r="H21" s="241"/>
      <c r="I21" s="186"/>
      <c r="J21" s="186"/>
      <c r="K21" s="241"/>
      <c r="L21" s="241"/>
      <c r="M21" s="199"/>
      <c r="N21" s="241"/>
      <c r="O21" s="113"/>
      <c r="P21" s="113"/>
      <c r="Q21" s="113"/>
    </row>
    <row r="22" spans="1:19">
      <c r="B22" s="241"/>
      <c r="C22" s="186"/>
      <c r="D22" s="186"/>
      <c r="E22" s="241"/>
      <c r="F22" s="241"/>
      <c r="G22" s="199"/>
      <c r="H22" s="241"/>
      <c r="I22" s="186"/>
      <c r="J22" s="186"/>
      <c r="K22" s="241"/>
      <c r="L22" s="241"/>
      <c r="M22" s="199"/>
      <c r="N22" s="241"/>
      <c r="O22" s="113"/>
      <c r="P22" s="113"/>
      <c r="Q22" s="113"/>
    </row>
    <row r="23" spans="1:19">
      <c r="B23" s="241"/>
      <c r="C23" s="186"/>
      <c r="D23" s="186"/>
      <c r="E23" s="241"/>
      <c r="F23" s="241"/>
      <c r="G23" s="199"/>
      <c r="H23" s="241"/>
      <c r="I23" s="186"/>
      <c r="J23" s="186"/>
      <c r="K23" s="241"/>
      <c r="L23" s="241"/>
      <c r="M23" s="199"/>
      <c r="N23" s="39" t="str">
        <f>VALVAL</f>
        <v>млрд. одиниць</v>
      </c>
      <c r="O23" s="113"/>
      <c r="P23" s="113"/>
      <c r="Q23" s="113"/>
    </row>
    <row r="24" spans="1:19">
      <c r="A24" s="179"/>
      <c r="B24" s="256">
        <v>44561</v>
      </c>
      <c r="C24" s="257"/>
      <c r="D24" s="257"/>
      <c r="E24" s="257"/>
      <c r="F24" s="257"/>
      <c r="G24" s="258"/>
      <c r="H24" s="256">
        <v>44651</v>
      </c>
      <c r="I24" s="257"/>
      <c r="J24" s="257"/>
      <c r="K24" s="257"/>
      <c r="L24" s="257"/>
      <c r="M24" s="258"/>
      <c r="N24" s="173"/>
      <c r="O24" s="17"/>
      <c r="P24" s="17"/>
      <c r="Q24" s="17"/>
      <c r="R24" s="17"/>
      <c r="S24" s="17"/>
    </row>
    <row r="25" spans="1:19" s="222" customFormat="1">
      <c r="A25" s="56"/>
      <c r="B25" s="171" t="s">
        <v>4</v>
      </c>
      <c r="C25" s="109" t="s">
        <v>170</v>
      </c>
      <c r="D25" s="109" t="s">
        <v>196</v>
      </c>
      <c r="E25" s="171" t="s">
        <v>158</v>
      </c>
      <c r="F25" s="171" t="s">
        <v>161</v>
      </c>
      <c r="G25" s="129" t="s">
        <v>180</v>
      </c>
      <c r="H25" s="171" t="s">
        <v>4</v>
      </c>
      <c r="I25" s="109" t="s">
        <v>170</v>
      </c>
      <c r="J25" s="109" t="s">
        <v>196</v>
      </c>
      <c r="K25" s="171" t="s">
        <v>158</v>
      </c>
      <c r="L25" s="171" t="s">
        <v>161</v>
      </c>
      <c r="M25" s="129" t="s">
        <v>180</v>
      </c>
      <c r="N25" s="171" t="s">
        <v>60</v>
      </c>
      <c r="O25" s="214"/>
      <c r="P25" s="214"/>
      <c r="Q25" s="214"/>
    </row>
    <row r="26" spans="1:19" s="160" customFormat="1" ht="15">
      <c r="A26" s="75" t="s">
        <v>143</v>
      </c>
      <c r="B26" s="97">
        <f t="shared" ref="B26:N26" si="2">B$27+B$35</f>
        <v>1095.88259008216</v>
      </c>
      <c r="C26" s="44">
        <f t="shared" si="2"/>
        <v>9.2815800000000017</v>
      </c>
      <c r="D26" s="44">
        <f t="shared" si="2"/>
        <v>253.18481199999999</v>
      </c>
      <c r="E26" s="97">
        <f t="shared" si="2"/>
        <v>97.955824077519992</v>
      </c>
      <c r="F26" s="97">
        <f t="shared" si="2"/>
        <v>2672.0585603470104</v>
      </c>
      <c r="G26" s="57">
        <f t="shared" si="2"/>
        <v>1</v>
      </c>
      <c r="H26" s="97">
        <f t="shared" si="2"/>
        <v>1099.6510410702399</v>
      </c>
      <c r="I26" s="44">
        <f t="shared" si="2"/>
        <v>9.1862369999999984</v>
      </c>
      <c r="J26" s="44">
        <f t="shared" si="2"/>
        <v>268.74246600000004</v>
      </c>
      <c r="K26" s="97">
        <f t="shared" si="2"/>
        <v>96.805254404830009</v>
      </c>
      <c r="L26" s="97">
        <f t="shared" si="2"/>
        <v>2832.0280370935197</v>
      </c>
      <c r="M26" s="57">
        <f t="shared" si="2"/>
        <v>1.0000009999999999</v>
      </c>
      <c r="N26" s="97">
        <f t="shared" si="2"/>
        <v>0</v>
      </c>
      <c r="O26" s="148"/>
      <c r="P26" s="148"/>
      <c r="Q26" s="148"/>
    </row>
    <row r="27" spans="1:19" s="233" customFormat="1" ht="15">
      <c r="A27" s="47" t="s">
        <v>62</v>
      </c>
      <c r="B27" s="120">
        <f t="shared" ref="B27:N27" si="3">SUM(B$28:B$34)</f>
        <v>1049.17950466206</v>
      </c>
      <c r="C27" s="60">
        <f t="shared" si="3"/>
        <v>5.7117260000000005</v>
      </c>
      <c r="D27" s="60">
        <f t="shared" si="3"/>
        <v>155.805611</v>
      </c>
      <c r="E27" s="120">
        <f t="shared" si="3"/>
        <v>86.615691312519999</v>
      </c>
      <c r="F27" s="120">
        <f t="shared" si="3"/>
        <v>2362.7201507571904</v>
      </c>
      <c r="G27" s="52">
        <f t="shared" si="3"/>
        <v>0.88423200000000002</v>
      </c>
      <c r="H27" s="120">
        <f t="shared" si="3"/>
        <v>1053.6764882322</v>
      </c>
      <c r="I27" s="60">
        <f t="shared" si="3"/>
        <v>5.6558049999999991</v>
      </c>
      <c r="J27" s="60">
        <f t="shared" si="3"/>
        <v>165.460013</v>
      </c>
      <c r="K27" s="120">
        <f t="shared" si="3"/>
        <v>86.282412485480009</v>
      </c>
      <c r="L27" s="120">
        <f t="shared" si="3"/>
        <v>2524.1833490268</v>
      </c>
      <c r="M27" s="52">
        <f t="shared" si="3"/>
        <v>0.89129899999999995</v>
      </c>
      <c r="N27" s="120">
        <f t="shared" si="3"/>
        <v>7.0669999999999995E-3</v>
      </c>
      <c r="O27" s="227"/>
      <c r="P27" s="227"/>
      <c r="Q27" s="227"/>
    </row>
    <row r="28" spans="1:19" s="235" customFormat="1" outlineLevel="1">
      <c r="A28" s="231" t="s">
        <v>23</v>
      </c>
      <c r="B28" s="94">
        <v>1.517392893E-2</v>
      </c>
      <c r="C28" s="24">
        <v>1.3505</v>
      </c>
      <c r="D28" s="24">
        <v>36.839199999999998</v>
      </c>
      <c r="E28" s="94">
        <v>2.0492385960000001E-2</v>
      </c>
      <c r="F28" s="94">
        <v>0.55899540264000003</v>
      </c>
      <c r="G28" s="36">
        <v>2.0900000000000001E-4</v>
      </c>
      <c r="H28" s="94">
        <v>2.0997003980000001E-2</v>
      </c>
      <c r="I28" s="24">
        <v>1.31565</v>
      </c>
      <c r="J28" s="24">
        <v>38.489199999999997</v>
      </c>
      <c r="K28" s="94">
        <v>2.762470169E-2</v>
      </c>
      <c r="L28" s="94">
        <v>0.80815788559000001</v>
      </c>
      <c r="M28" s="36">
        <v>2.8499999999999999E-4</v>
      </c>
      <c r="N28" s="94">
        <v>7.6000000000000004E-5</v>
      </c>
      <c r="O28" s="230"/>
      <c r="P28" s="230"/>
      <c r="Q28" s="230"/>
    </row>
    <row r="29" spans="1:19" outlineLevel="1">
      <c r="A29" s="91" t="s">
        <v>109</v>
      </c>
      <c r="B29" s="149">
        <v>30.29759824484</v>
      </c>
      <c r="C29" s="87">
        <v>1</v>
      </c>
      <c r="D29" s="87">
        <v>27.278199999999998</v>
      </c>
      <c r="E29" s="149">
        <v>30.29759824484</v>
      </c>
      <c r="F29" s="149">
        <v>826.46394444243003</v>
      </c>
      <c r="G29" s="77">
        <v>0.30929899999999999</v>
      </c>
      <c r="H29" s="149">
        <v>29.87165242691</v>
      </c>
      <c r="I29" s="87">
        <v>1</v>
      </c>
      <c r="J29" s="87">
        <v>29.254899999999999</v>
      </c>
      <c r="K29" s="149">
        <v>29.87165242691</v>
      </c>
      <c r="L29" s="149">
        <v>873.89220458400996</v>
      </c>
      <c r="M29" s="77">
        <v>0.30857499999999999</v>
      </c>
      <c r="N29" s="149">
        <v>-7.2400000000000003E-4</v>
      </c>
      <c r="O29" s="113"/>
      <c r="P29" s="113"/>
      <c r="Q29" s="113"/>
    </row>
    <row r="30" spans="1:19" outlineLevel="1">
      <c r="A30" s="91" t="s">
        <v>1</v>
      </c>
      <c r="B30" s="149">
        <v>10.94252548307</v>
      </c>
      <c r="C30" s="87">
        <v>1.1336010000000001</v>
      </c>
      <c r="D30" s="87">
        <v>30.922599999999999</v>
      </c>
      <c r="E30" s="149">
        <v>12.40445991682</v>
      </c>
      <c r="F30" s="149">
        <v>338.37133850278002</v>
      </c>
      <c r="G30" s="77">
        <v>0.126633</v>
      </c>
      <c r="H30" s="149">
        <v>12.09038467071</v>
      </c>
      <c r="I30" s="87">
        <v>1.1138509999999999</v>
      </c>
      <c r="J30" s="87">
        <v>32.585599999999999</v>
      </c>
      <c r="K30" s="149">
        <v>13.46688721294</v>
      </c>
      <c r="L30" s="149">
        <v>393.97243872589002</v>
      </c>
      <c r="M30" s="77">
        <v>0.13911299999999999</v>
      </c>
      <c r="N30" s="149">
        <v>1.248E-2</v>
      </c>
      <c r="O30" s="113"/>
      <c r="P30" s="113"/>
      <c r="Q30" s="113"/>
    </row>
    <row r="31" spans="1:19" outlineLevel="1">
      <c r="A31" s="91" t="s">
        <v>152</v>
      </c>
      <c r="B31" s="149">
        <v>0</v>
      </c>
      <c r="C31" s="87">
        <v>0.78268700000000002</v>
      </c>
      <c r="D31" s="87">
        <v>21.350300000000001</v>
      </c>
      <c r="E31" s="149">
        <v>0</v>
      </c>
      <c r="F31" s="149">
        <v>0</v>
      </c>
      <c r="G31" s="77">
        <v>0</v>
      </c>
      <c r="H31" s="149">
        <v>0</v>
      </c>
      <c r="I31" s="87">
        <v>0.80150699999999997</v>
      </c>
      <c r="J31" s="87">
        <v>23.448</v>
      </c>
      <c r="K31" s="149">
        <v>0</v>
      </c>
      <c r="L31" s="149">
        <v>0</v>
      </c>
      <c r="M31" s="77">
        <v>0</v>
      </c>
      <c r="N31" s="149">
        <v>0</v>
      </c>
      <c r="O31" s="113"/>
      <c r="P31" s="113"/>
      <c r="Q31" s="113"/>
    </row>
    <row r="32" spans="1:19" outlineLevel="1">
      <c r="A32" s="91" t="s">
        <v>12</v>
      </c>
      <c r="B32" s="149">
        <v>6.2732389849999999</v>
      </c>
      <c r="C32" s="87">
        <v>1.399594</v>
      </c>
      <c r="D32" s="87">
        <v>38.178401000000001</v>
      </c>
      <c r="E32" s="149">
        <v>8.7799867123900004</v>
      </c>
      <c r="F32" s="149">
        <v>239.50223353817</v>
      </c>
      <c r="G32" s="77">
        <v>8.9632000000000003E-2</v>
      </c>
      <c r="H32" s="149">
        <v>7.2791389850000003</v>
      </c>
      <c r="I32" s="87">
        <v>1.3823989999999999</v>
      </c>
      <c r="J32" s="87">
        <v>40.441952999999998</v>
      </c>
      <c r="K32" s="149">
        <v>10.06267656741</v>
      </c>
      <c r="L32" s="149">
        <v>294.38259671183999</v>
      </c>
      <c r="M32" s="77">
        <v>0.103948</v>
      </c>
      <c r="N32" s="149">
        <v>1.4316000000000001E-2</v>
      </c>
      <c r="O32" s="113"/>
      <c r="P32" s="113"/>
      <c r="Q32" s="113"/>
    </row>
    <row r="33" spans="1:17" outlineLevel="1">
      <c r="A33" s="91" t="s">
        <v>13</v>
      </c>
      <c r="B33" s="149">
        <v>944.21694431521996</v>
      </c>
      <c r="C33" s="87">
        <v>3.6658999999999997E-2</v>
      </c>
      <c r="D33" s="87">
        <v>1</v>
      </c>
      <c r="E33" s="149">
        <v>34.61434201374</v>
      </c>
      <c r="F33" s="149">
        <v>944.21694431521996</v>
      </c>
      <c r="G33" s="77">
        <v>0.35336699999999999</v>
      </c>
      <c r="H33" s="149">
        <v>947.43158118459996</v>
      </c>
      <c r="I33" s="87">
        <v>3.4181999999999997E-2</v>
      </c>
      <c r="J33" s="87">
        <v>1</v>
      </c>
      <c r="K33" s="149">
        <v>32.385398042010003</v>
      </c>
      <c r="L33" s="149">
        <v>947.43158118459996</v>
      </c>
      <c r="M33" s="77">
        <v>0.33454200000000001</v>
      </c>
      <c r="N33" s="149">
        <v>-1.8825000000000001E-2</v>
      </c>
      <c r="O33" s="113"/>
      <c r="P33" s="113"/>
      <c r="Q33" s="113"/>
    </row>
    <row r="34" spans="1:17" outlineLevel="1">
      <c r="A34" s="91" t="s">
        <v>97</v>
      </c>
      <c r="B34" s="149">
        <v>57.434023705000001</v>
      </c>
      <c r="C34" s="87">
        <v>8.685E-3</v>
      </c>
      <c r="D34" s="87">
        <v>0.23691000000000001</v>
      </c>
      <c r="E34" s="149">
        <v>0.49881203877000002</v>
      </c>
      <c r="F34" s="149">
        <v>13.60669455595</v>
      </c>
      <c r="G34" s="77">
        <v>5.0920000000000002E-3</v>
      </c>
      <c r="H34" s="149">
        <v>56.982733961000001</v>
      </c>
      <c r="I34" s="87">
        <v>8.2159999999999993E-3</v>
      </c>
      <c r="J34" s="87">
        <v>0.24035999999999999</v>
      </c>
      <c r="K34" s="149">
        <v>0.46817353451999999</v>
      </c>
      <c r="L34" s="149">
        <v>13.696369934870001</v>
      </c>
      <c r="M34" s="77">
        <v>4.836E-3</v>
      </c>
      <c r="N34" s="149">
        <v>-2.5599999999999999E-4</v>
      </c>
      <c r="O34" s="113"/>
      <c r="P34" s="113"/>
      <c r="Q34" s="113"/>
    </row>
    <row r="35" spans="1:17" ht="15">
      <c r="A35" s="106" t="s">
        <v>11</v>
      </c>
      <c r="B35" s="138">
        <f t="shared" ref="B35:N35" si="4">SUM(B$36:B$39)</f>
        <v>46.703085420099995</v>
      </c>
      <c r="C35" s="74">
        <f t="shared" si="4"/>
        <v>3.5698540000000003</v>
      </c>
      <c r="D35" s="74">
        <f t="shared" si="4"/>
        <v>97.379200999999995</v>
      </c>
      <c r="E35" s="138">
        <f t="shared" si="4"/>
        <v>11.340132765</v>
      </c>
      <c r="F35" s="138">
        <f t="shared" si="4"/>
        <v>309.33840958982</v>
      </c>
      <c r="G35" s="88">
        <f t="shared" si="4"/>
        <v>0.11576800000000001</v>
      </c>
      <c r="H35" s="138">
        <f t="shared" si="4"/>
        <v>45.974552838039997</v>
      </c>
      <c r="I35" s="74">
        <f t="shared" si="4"/>
        <v>3.5304319999999998</v>
      </c>
      <c r="J35" s="74">
        <f t="shared" si="4"/>
        <v>103.282453</v>
      </c>
      <c r="K35" s="138">
        <f t="shared" si="4"/>
        <v>10.52284191935</v>
      </c>
      <c r="L35" s="138">
        <f t="shared" si="4"/>
        <v>307.84468806671998</v>
      </c>
      <c r="M35" s="88">
        <f t="shared" si="4"/>
        <v>0.10870200000000001</v>
      </c>
      <c r="N35" s="138">
        <f t="shared" si="4"/>
        <v>-7.0669999999999995E-3</v>
      </c>
      <c r="O35" s="113"/>
      <c r="P35" s="113"/>
      <c r="Q35" s="113"/>
    </row>
    <row r="36" spans="1:17" outlineLevel="1">
      <c r="A36" s="91" t="s">
        <v>109</v>
      </c>
      <c r="B36" s="149">
        <v>3.4330111040800002</v>
      </c>
      <c r="C36" s="87">
        <v>1</v>
      </c>
      <c r="D36" s="87">
        <v>27.278199999999998</v>
      </c>
      <c r="E36" s="149">
        <v>3.4330111040800002</v>
      </c>
      <c r="F36" s="149">
        <v>93.646363499320003</v>
      </c>
      <c r="G36" s="77">
        <v>3.5047000000000002E-2</v>
      </c>
      <c r="H36" s="149">
        <v>3.3870938591000002</v>
      </c>
      <c r="I36" s="87">
        <v>1</v>
      </c>
      <c r="J36" s="87">
        <v>29.254899999999999</v>
      </c>
      <c r="K36" s="149">
        <v>3.3870938591000002</v>
      </c>
      <c r="L36" s="149">
        <v>99.089092138590004</v>
      </c>
      <c r="M36" s="77">
        <v>3.4988999999999999E-2</v>
      </c>
      <c r="N36" s="149">
        <v>-5.8E-5</v>
      </c>
      <c r="O36" s="113"/>
      <c r="P36" s="113"/>
      <c r="Q36" s="113"/>
    </row>
    <row r="37" spans="1:17" outlineLevel="1">
      <c r="A37" s="91" t="s">
        <v>1</v>
      </c>
      <c r="B37" s="149">
        <v>0.67971861965000002</v>
      </c>
      <c r="C37" s="87">
        <v>1.1336010000000001</v>
      </c>
      <c r="D37" s="87">
        <v>30.922599999999999</v>
      </c>
      <c r="E37" s="149">
        <v>0.77052983657999996</v>
      </c>
      <c r="F37" s="149">
        <v>21.018666987980001</v>
      </c>
      <c r="G37" s="77">
        <v>7.8659999999999997E-3</v>
      </c>
      <c r="H37" s="149">
        <v>0.67613976952999999</v>
      </c>
      <c r="I37" s="87">
        <v>1.1138509999999999</v>
      </c>
      <c r="J37" s="87">
        <v>32.585599999999999</v>
      </c>
      <c r="K37" s="149">
        <v>0.75311896723000005</v>
      </c>
      <c r="L37" s="149">
        <v>22.03242007399</v>
      </c>
      <c r="M37" s="77">
        <v>7.7799999999999996E-3</v>
      </c>
      <c r="N37" s="149">
        <v>-8.6000000000000003E-5</v>
      </c>
      <c r="O37" s="113"/>
      <c r="P37" s="113"/>
      <c r="Q37" s="113"/>
    </row>
    <row r="38" spans="1:17" outlineLevel="1">
      <c r="A38" s="91" t="s">
        <v>12</v>
      </c>
      <c r="B38" s="149">
        <v>4.090628411</v>
      </c>
      <c r="C38" s="87">
        <v>1.399594</v>
      </c>
      <c r="D38" s="87">
        <v>38.178401000000001</v>
      </c>
      <c r="E38" s="149">
        <v>5.7252183728099997</v>
      </c>
      <c r="F38" s="149">
        <v>156.17365181714999</v>
      </c>
      <c r="G38" s="77">
        <v>5.8446999999999999E-2</v>
      </c>
      <c r="H38" s="149">
        <v>3.6715184120000002</v>
      </c>
      <c r="I38" s="87">
        <v>1.3823989999999999</v>
      </c>
      <c r="J38" s="87">
        <v>40.441952999999998</v>
      </c>
      <c r="K38" s="149">
        <v>5.0755044473500002</v>
      </c>
      <c r="L38" s="149">
        <v>148.48337505673001</v>
      </c>
      <c r="M38" s="77">
        <v>5.2429999999999997E-2</v>
      </c>
      <c r="N38" s="149">
        <v>-6.0169999999999998E-3</v>
      </c>
      <c r="O38" s="113"/>
      <c r="P38" s="113"/>
      <c r="Q38" s="113"/>
    </row>
    <row r="39" spans="1:17" outlineLevel="1">
      <c r="A39" s="91" t="s">
        <v>13</v>
      </c>
      <c r="B39" s="149">
        <v>38.49972728537</v>
      </c>
      <c r="C39" s="87">
        <v>3.6658999999999997E-2</v>
      </c>
      <c r="D39" s="87">
        <v>1</v>
      </c>
      <c r="E39" s="149">
        <v>1.41137345153</v>
      </c>
      <c r="F39" s="149">
        <v>38.49972728537</v>
      </c>
      <c r="G39" s="77">
        <v>1.4408000000000001E-2</v>
      </c>
      <c r="H39" s="149">
        <v>38.239800797409998</v>
      </c>
      <c r="I39" s="87">
        <v>3.4181999999999997E-2</v>
      </c>
      <c r="J39" s="87">
        <v>1</v>
      </c>
      <c r="K39" s="149">
        <v>1.3071246456700001</v>
      </c>
      <c r="L39" s="149">
        <v>38.239800797409998</v>
      </c>
      <c r="M39" s="77">
        <v>1.3502999999999999E-2</v>
      </c>
      <c r="N39" s="149">
        <v>-9.0600000000000001E-4</v>
      </c>
      <c r="O39" s="113"/>
      <c r="P39" s="113"/>
      <c r="Q39" s="113"/>
    </row>
    <row r="40" spans="1:17">
      <c r="B40" s="241"/>
      <c r="C40" s="186"/>
      <c r="D40" s="186"/>
      <c r="E40" s="241"/>
      <c r="F40" s="241"/>
      <c r="G40" s="199"/>
      <c r="H40" s="241"/>
      <c r="I40" s="186"/>
      <c r="J40" s="186"/>
      <c r="K40" s="241"/>
      <c r="L40" s="241"/>
      <c r="M40" s="199"/>
      <c r="N40" s="241"/>
      <c r="O40" s="113"/>
      <c r="P40" s="113"/>
      <c r="Q40" s="113"/>
    </row>
    <row r="41" spans="1:17">
      <c r="B41" s="241"/>
      <c r="C41" s="186"/>
      <c r="D41" s="186"/>
      <c r="E41" s="241"/>
      <c r="F41" s="241"/>
      <c r="G41" s="199"/>
      <c r="H41" s="241"/>
      <c r="I41" s="186"/>
      <c r="J41" s="186"/>
      <c r="K41" s="241"/>
      <c r="L41" s="241"/>
      <c r="M41" s="199"/>
      <c r="N41" s="241"/>
      <c r="O41" s="113"/>
      <c r="P41" s="113"/>
      <c r="Q41" s="113"/>
    </row>
    <row r="42" spans="1:17">
      <c r="B42" s="241"/>
      <c r="C42" s="186"/>
      <c r="D42" s="186"/>
      <c r="E42" s="241"/>
      <c r="F42" s="241"/>
      <c r="G42" s="199"/>
      <c r="H42" s="241"/>
      <c r="I42" s="186"/>
      <c r="J42" s="186"/>
      <c r="K42" s="241"/>
      <c r="L42" s="241"/>
      <c r="M42" s="199"/>
      <c r="N42" s="241"/>
      <c r="O42" s="113"/>
      <c r="P42" s="113"/>
      <c r="Q42" s="113"/>
    </row>
    <row r="43" spans="1:17">
      <c r="B43" s="241"/>
      <c r="C43" s="186"/>
      <c r="D43" s="186"/>
      <c r="E43" s="241"/>
      <c r="F43" s="241"/>
      <c r="G43" s="199"/>
      <c r="H43" s="241"/>
      <c r="I43" s="186"/>
      <c r="J43" s="186"/>
      <c r="K43" s="241"/>
      <c r="L43" s="241"/>
      <c r="M43" s="199"/>
      <c r="N43" s="241"/>
      <c r="O43" s="113"/>
      <c r="P43" s="113"/>
      <c r="Q43" s="113"/>
    </row>
    <row r="44" spans="1:17">
      <c r="B44" s="241"/>
      <c r="C44" s="186"/>
      <c r="D44" s="186"/>
      <c r="E44" s="241"/>
      <c r="F44" s="241"/>
      <c r="G44" s="199"/>
      <c r="H44" s="241"/>
      <c r="I44" s="186"/>
      <c r="J44" s="186"/>
      <c r="K44" s="241"/>
      <c r="L44" s="241"/>
      <c r="M44" s="199"/>
      <c r="N44" s="241"/>
      <c r="O44" s="113"/>
      <c r="P44" s="113"/>
      <c r="Q44" s="113"/>
    </row>
    <row r="45" spans="1:17">
      <c r="B45" s="241"/>
      <c r="C45" s="186"/>
      <c r="D45" s="186"/>
      <c r="E45" s="241"/>
      <c r="F45" s="241"/>
      <c r="G45" s="199"/>
      <c r="H45" s="241"/>
      <c r="I45" s="186"/>
      <c r="J45" s="186"/>
      <c r="K45" s="241"/>
      <c r="L45" s="241"/>
      <c r="M45" s="199"/>
      <c r="N45" s="241"/>
      <c r="O45" s="113"/>
      <c r="P45" s="113"/>
      <c r="Q45" s="113"/>
    </row>
    <row r="46" spans="1:17">
      <c r="B46" s="241"/>
      <c r="C46" s="186"/>
      <c r="D46" s="186"/>
      <c r="E46" s="241"/>
      <c r="F46" s="241"/>
      <c r="G46" s="199"/>
      <c r="H46" s="241"/>
      <c r="I46" s="186"/>
      <c r="J46" s="186"/>
      <c r="K46" s="241"/>
      <c r="L46" s="241"/>
      <c r="M46" s="199"/>
      <c r="N46" s="241"/>
      <c r="O46" s="113"/>
      <c r="P46" s="113"/>
      <c r="Q46" s="113"/>
    </row>
    <row r="47" spans="1:17">
      <c r="B47" s="241"/>
      <c r="C47" s="186"/>
      <c r="D47" s="186"/>
      <c r="E47" s="241"/>
      <c r="F47" s="241"/>
      <c r="G47" s="199"/>
      <c r="H47" s="241"/>
      <c r="I47" s="186"/>
      <c r="J47" s="186"/>
      <c r="K47" s="241"/>
      <c r="L47" s="241"/>
      <c r="M47" s="199"/>
      <c r="N47" s="241"/>
      <c r="O47" s="113"/>
      <c r="P47" s="113"/>
      <c r="Q47" s="113"/>
    </row>
    <row r="48" spans="1:17">
      <c r="B48" s="241"/>
      <c r="C48" s="186"/>
      <c r="D48" s="186"/>
      <c r="E48" s="241"/>
      <c r="F48" s="241"/>
      <c r="G48" s="199"/>
      <c r="H48" s="241"/>
      <c r="I48" s="186"/>
      <c r="J48" s="186"/>
      <c r="K48" s="241"/>
      <c r="L48" s="241"/>
      <c r="M48" s="199"/>
      <c r="N48" s="241"/>
      <c r="O48" s="113"/>
      <c r="P48" s="113"/>
      <c r="Q48" s="113"/>
    </row>
    <row r="49" spans="2:17">
      <c r="B49" s="241"/>
      <c r="C49" s="186"/>
      <c r="D49" s="186"/>
      <c r="E49" s="241"/>
      <c r="F49" s="241"/>
      <c r="G49" s="199"/>
      <c r="H49" s="241"/>
      <c r="I49" s="186"/>
      <c r="J49" s="186"/>
      <c r="K49" s="241"/>
      <c r="L49" s="241"/>
      <c r="M49" s="199"/>
      <c r="N49" s="241"/>
      <c r="O49" s="113"/>
      <c r="P49" s="113"/>
      <c r="Q49" s="113"/>
    </row>
    <row r="50" spans="2:17">
      <c r="B50" s="241"/>
      <c r="C50" s="186"/>
      <c r="D50" s="186"/>
      <c r="E50" s="241"/>
      <c r="F50" s="241"/>
      <c r="G50" s="199"/>
      <c r="H50" s="241"/>
      <c r="I50" s="186"/>
      <c r="J50" s="186"/>
      <c r="K50" s="241"/>
      <c r="L50" s="241"/>
      <c r="M50" s="199"/>
      <c r="N50" s="241"/>
      <c r="O50" s="113"/>
      <c r="P50" s="113"/>
      <c r="Q50" s="113"/>
    </row>
    <row r="51" spans="2:17">
      <c r="B51" s="241"/>
      <c r="C51" s="186"/>
      <c r="D51" s="186"/>
      <c r="E51" s="241"/>
      <c r="F51" s="241"/>
      <c r="G51" s="199"/>
      <c r="H51" s="241"/>
      <c r="I51" s="186"/>
      <c r="J51" s="186"/>
      <c r="K51" s="241"/>
      <c r="L51" s="241"/>
      <c r="M51" s="199"/>
      <c r="N51" s="241"/>
      <c r="O51" s="113"/>
      <c r="P51" s="113"/>
      <c r="Q51" s="113"/>
    </row>
    <row r="52" spans="2:17">
      <c r="B52" s="241"/>
      <c r="C52" s="186"/>
      <c r="D52" s="186"/>
      <c r="E52" s="241"/>
      <c r="F52" s="241"/>
      <c r="G52" s="199"/>
      <c r="H52" s="241"/>
      <c r="I52" s="186"/>
      <c r="J52" s="186"/>
      <c r="K52" s="241"/>
      <c r="L52" s="241"/>
      <c r="M52" s="199"/>
      <c r="N52" s="241"/>
      <c r="O52" s="113"/>
      <c r="P52" s="113"/>
      <c r="Q52" s="113"/>
    </row>
    <row r="53" spans="2:17">
      <c r="B53" s="241"/>
      <c r="C53" s="186"/>
      <c r="D53" s="186"/>
      <c r="E53" s="241"/>
      <c r="F53" s="241"/>
      <c r="G53" s="199"/>
      <c r="H53" s="241"/>
      <c r="I53" s="186"/>
      <c r="J53" s="186"/>
      <c r="K53" s="241"/>
      <c r="L53" s="241"/>
      <c r="M53" s="199"/>
      <c r="N53" s="241"/>
      <c r="O53" s="113"/>
      <c r="P53" s="113"/>
      <c r="Q53" s="113"/>
    </row>
    <row r="54" spans="2:17">
      <c r="B54" s="241"/>
      <c r="C54" s="186"/>
      <c r="D54" s="186"/>
      <c r="E54" s="241"/>
      <c r="F54" s="241"/>
      <c r="G54" s="199"/>
      <c r="H54" s="241"/>
      <c r="I54" s="186"/>
      <c r="J54" s="186"/>
      <c r="K54" s="241"/>
      <c r="L54" s="241"/>
      <c r="M54" s="199"/>
      <c r="N54" s="241"/>
      <c r="O54" s="113"/>
      <c r="P54" s="113"/>
      <c r="Q54" s="113"/>
    </row>
    <row r="55" spans="2:17">
      <c r="B55" s="241"/>
      <c r="C55" s="186"/>
      <c r="D55" s="186"/>
      <c r="E55" s="241"/>
      <c r="F55" s="241"/>
      <c r="G55" s="199"/>
      <c r="H55" s="241"/>
      <c r="I55" s="186"/>
      <c r="J55" s="186"/>
      <c r="K55" s="241"/>
      <c r="L55" s="241"/>
      <c r="M55" s="199"/>
      <c r="N55" s="241"/>
      <c r="O55" s="113"/>
      <c r="P55" s="113"/>
      <c r="Q55" s="113"/>
    </row>
    <row r="56" spans="2:17">
      <c r="B56" s="241"/>
      <c r="C56" s="186"/>
      <c r="D56" s="186"/>
      <c r="E56" s="241"/>
      <c r="F56" s="241"/>
      <c r="G56" s="199"/>
      <c r="H56" s="241"/>
      <c r="I56" s="186"/>
      <c r="J56" s="186"/>
      <c r="K56" s="241"/>
      <c r="L56" s="241"/>
      <c r="M56" s="199"/>
      <c r="N56" s="241"/>
      <c r="O56" s="113"/>
      <c r="P56" s="113"/>
      <c r="Q56" s="113"/>
    </row>
    <row r="57" spans="2:17">
      <c r="B57" s="241"/>
      <c r="C57" s="186"/>
      <c r="D57" s="186"/>
      <c r="E57" s="241"/>
      <c r="F57" s="241"/>
      <c r="G57" s="199"/>
      <c r="H57" s="241"/>
      <c r="I57" s="186"/>
      <c r="J57" s="186"/>
      <c r="K57" s="241"/>
      <c r="L57" s="241"/>
      <c r="M57" s="199"/>
      <c r="N57" s="241"/>
      <c r="O57" s="113"/>
      <c r="P57" s="113"/>
      <c r="Q57" s="113"/>
    </row>
    <row r="58" spans="2:17">
      <c r="B58" s="241"/>
      <c r="C58" s="186"/>
      <c r="D58" s="186"/>
      <c r="E58" s="241"/>
      <c r="F58" s="241"/>
      <c r="G58" s="199"/>
      <c r="H58" s="241"/>
      <c r="I58" s="186"/>
      <c r="J58" s="186"/>
      <c r="K58" s="241"/>
      <c r="L58" s="241"/>
      <c r="M58" s="199"/>
      <c r="N58" s="241"/>
      <c r="O58" s="113"/>
      <c r="P58" s="113"/>
      <c r="Q58" s="113"/>
    </row>
    <row r="59" spans="2:17">
      <c r="B59" s="241"/>
      <c r="C59" s="186"/>
      <c r="D59" s="186"/>
      <c r="E59" s="241"/>
      <c r="F59" s="241"/>
      <c r="G59" s="199"/>
      <c r="H59" s="241"/>
      <c r="I59" s="186"/>
      <c r="J59" s="186"/>
      <c r="K59" s="241"/>
      <c r="L59" s="241"/>
      <c r="M59" s="199"/>
      <c r="N59" s="241"/>
      <c r="O59" s="113"/>
      <c r="P59" s="113"/>
      <c r="Q59" s="113"/>
    </row>
    <row r="60" spans="2:17">
      <c r="B60" s="241"/>
      <c r="C60" s="186"/>
      <c r="D60" s="186"/>
      <c r="E60" s="241"/>
      <c r="F60" s="241"/>
      <c r="G60" s="199"/>
      <c r="H60" s="241"/>
      <c r="I60" s="186"/>
      <c r="J60" s="186"/>
      <c r="K60" s="241"/>
      <c r="L60" s="241"/>
      <c r="M60" s="199"/>
      <c r="N60" s="241"/>
      <c r="O60" s="113"/>
      <c r="P60" s="113"/>
      <c r="Q60" s="113"/>
    </row>
    <row r="61" spans="2:17">
      <c r="B61" s="241"/>
      <c r="C61" s="186"/>
      <c r="D61" s="186"/>
      <c r="E61" s="241"/>
      <c r="F61" s="241"/>
      <c r="G61" s="199"/>
      <c r="H61" s="241"/>
      <c r="I61" s="186"/>
      <c r="J61" s="186"/>
      <c r="K61" s="241"/>
      <c r="L61" s="241"/>
      <c r="M61" s="199"/>
      <c r="N61" s="241"/>
      <c r="O61" s="113"/>
      <c r="P61" s="113"/>
      <c r="Q61" s="113"/>
    </row>
    <row r="62" spans="2:17">
      <c r="B62" s="241"/>
      <c r="C62" s="186"/>
      <c r="D62" s="186"/>
      <c r="E62" s="241"/>
      <c r="F62" s="241"/>
      <c r="G62" s="199"/>
      <c r="H62" s="241"/>
      <c r="I62" s="186"/>
      <c r="J62" s="186"/>
      <c r="K62" s="241"/>
      <c r="L62" s="241"/>
      <c r="M62" s="199"/>
      <c r="N62" s="241"/>
      <c r="O62" s="113"/>
      <c r="P62" s="113"/>
      <c r="Q62" s="113"/>
    </row>
    <row r="63" spans="2:17">
      <c r="B63" s="241"/>
      <c r="C63" s="186"/>
      <c r="D63" s="186"/>
      <c r="E63" s="241"/>
      <c r="F63" s="241"/>
      <c r="G63" s="199"/>
      <c r="H63" s="241"/>
      <c r="I63" s="186"/>
      <c r="J63" s="186"/>
      <c r="K63" s="241"/>
      <c r="L63" s="241"/>
      <c r="M63" s="199"/>
      <c r="N63" s="241"/>
      <c r="O63" s="113"/>
      <c r="P63" s="113"/>
      <c r="Q63" s="113"/>
    </row>
    <row r="64" spans="2:17">
      <c r="B64" s="241"/>
      <c r="C64" s="186"/>
      <c r="D64" s="186"/>
      <c r="E64" s="241"/>
      <c r="F64" s="241"/>
      <c r="G64" s="199"/>
      <c r="H64" s="241"/>
      <c r="I64" s="186"/>
      <c r="J64" s="186"/>
      <c r="K64" s="241"/>
      <c r="L64" s="241"/>
      <c r="M64" s="199"/>
      <c r="N64" s="241"/>
      <c r="O64" s="113"/>
      <c r="P64" s="113"/>
      <c r="Q64" s="113"/>
    </row>
    <row r="65" spans="2:17">
      <c r="B65" s="241"/>
      <c r="C65" s="186"/>
      <c r="D65" s="186"/>
      <c r="E65" s="241"/>
      <c r="F65" s="241"/>
      <c r="G65" s="199"/>
      <c r="H65" s="241"/>
      <c r="I65" s="186"/>
      <c r="J65" s="186"/>
      <c r="K65" s="241"/>
      <c r="L65" s="241"/>
      <c r="M65" s="199"/>
      <c r="N65" s="241"/>
      <c r="O65" s="113"/>
      <c r="P65" s="113"/>
      <c r="Q65" s="113"/>
    </row>
    <row r="66" spans="2:17">
      <c r="B66" s="241"/>
      <c r="C66" s="186"/>
      <c r="D66" s="186"/>
      <c r="E66" s="241"/>
      <c r="F66" s="241"/>
      <c r="G66" s="199"/>
      <c r="H66" s="241"/>
      <c r="I66" s="186"/>
      <c r="J66" s="186"/>
      <c r="K66" s="241"/>
      <c r="L66" s="241"/>
      <c r="M66" s="199"/>
      <c r="N66" s="241"/>
      <c r="O66" s="113"/>
      <c r="P66" s="113"/>
      <c r="Q66" s="113"/>
    </row>
    <row r="67" spans="2:17">
      <c r="B67" s="241"/>
      <c r="C67" s="186"/>
      <c r="D67" s="186"/>
      <c r="E67" s="241"/>
      <c r="F67" s="241"/>
      <c r="G67" s="199"/>
      <c r="H67" s="241"/>
      <c r="I67" s="186"/>
      <c r="J67" s="186"/>
      <c r="K67" s="241"/>
      <c r="L67" s="241"/>
      <c r="M67" s="199"/>
      <c r="N67" s="241"/>
      <c r="O67" s="113"/>
      <c r="P67" s="113"/>
      <c r="Q67" s="113"/>
    </row>
    <row r="68" spans="2:17">
      <c r="B68" s="241"/>
      <c r="C68" s="186"/>
      <c r="D68" s="186"/>
      <c r="E68" s="241"/>
      <c r="F68" s="241"/>
      <c r="G68" s="199"/>
      <c r="H68" s="241"/>
      <c r="I68" s="186"/>
      <c r="J68" s="186"/>
      <c r="K68" s="241"/>
      <c r="L68" s="241"/>
      <c r="M68" s="199"/>
      <c r="N68" s="241"/>
      <c r="O68" s="113"/>
      <c r="P68" s="113"/>
      <c r="Q68" s="113"/>
    </row>
    <row r="69" spans="2:17">
      <c r="B69" s="241"/>
      <c r="C69" s="186"/>
      <c r="D69" s="186"/>
      <c r="E69" s="241"/>
      <c r="F69" s="241"/>
      <c r="G69" s="199"/>
      <c r="H69" s="241"/>
      <c r="I69" s="186"/>
      <c r="J69" s="186"/>
      <c r="K69" s="241"/>
      <c r="L69" s="241"/>
      <c r="M69" s="199"/>
      <c r="N69" s="241"/>
      <c r="O69" s="113"/>
      <c r="P69" s="113"/>
      <c r="Q69" s="113"/>
    </row>
    <row r="70" spans="2:17">
      <c r="B70" s="241"/>
      <c r="C70" s="186"/>
      <c r="D70" s="186"/>
      <c r="E70" s="241"/>
      <c r="F70" s="241"/>
      <c r="G70" s="199"/>
      <c r="H70" s="241"/>
      <c r="I70" s="186"/>
      <c r="J70" s="186"/>
      <c r="K70" s="241"/>
      <c r="L70" s="241"/>
      <c r="M70" s="199"/>
      <c r="N70" s="241"/>
      <c r="O70" s="113"/>
      <c r="P70" s="113"/>
      <c r="Q70" s="113"/>
    </row>
    <row r="71" spans="2:17">
      <c r="B71" s="241"/>
      <c r="C71" s="186"/>
      <c r="D71" s="186"/>
      <c r="E71" s="241"/>
      <c r="F71" s="241"/>
      <c r="G71" s="199"/>
      <c r="H71" s="241"/>
      <c r="I71" s="186"/>
      <c r="J71" s="186"/>
      <c r="K71" s="241"/>
      <c r="L71" s="241"/>
      <c r="M71" s="199"/>
      <c r="N71" s="241"/>
      <c r="O71" s="113"/>
      <c r="P71" s="113"/>
      <c r="Q71" s="113"/>
    </row>
    <row r="72" spans="2:17">
      <c r="B72" s="241"/>
      <c r="C72" s="186"/>
      <c r="D72" s="186"/>
      <c r="E72" s="241"/>
      <c r="F72" s="241"/>
      <c r="G72" s="199"/>
      <c r="H72" s="241"/>
      <c r="I72" s="186"/>
      <c r="J72" s="186"/>
      <c r="K72" s="241"/>
      <c r="L72" s="241"/>
      <c r="M72" s="199"/>
      <c r="N72" s="241"/>
      <c r="O72" s="113"/>
      <c r="P72" s="113"/>
      <c r="Q72" s="113"/>
    </row>
    <row r="73" spans="2:17">
      <c r="B73" s="241"/>
      <c r="C73" s="186"/>
      <c r="D73" s="186"/>
      <c r="E73" s="241"/>
      <c r="F73" s="241"/>
      <c r="G73" s="199"/>
      <c r="H73" s="241"/>
      <c r="I73" s="186"/>
      <c r="J73" s="186"/>
      <c r="K73" s="241"/>
      <c r="L73" s="241"/>
      <c r="M73" s="199"/>
      <c r="N73" s="241"/>
      <c r="O73" s="113"/>
      <c r="P73" s="113"/>
      <c r="Q73" s="113"/>
    </row>
    <row r="74" spans="2:17">
      <c r="B74" s="241"/>
      <c r="C74" s="186"/>
      <c r="D74" s="186"/>
      <c r="E74" s="241"/>
      <c r="F74" s="241"/>
      <c r="G74" s="199"/>
      <c r="H74" s="241"/>
      <c r="I74" s="186"/>
      <c r="J74" s="186"/>
      <c r="K74" s="241"/>
      <c r="L74" s="241"/>
      <c r="M74" s="199"/>
      <c r="N74" s="241"/>
      <c r="O74" s="113"/>
      <c r="P74" s="113"/>
      <c r="Q74" s="113"/>
    </row>
    <row r="75" spans="2:17">
      <c r="B75" s="241"/>
      <c r="C75" s="186"/>
      <c r="D75" s="186"/>
      <c r="E75" s="241"/>
      <c r="F75" s="241"/>
      <c r="G75" s="199"/>
      <c r="H75" s="241"/>
      <c r="I75" s="186"/>
      <c r="J75" s="186"/>
      <c r="K75" s="241"/>
      <c r="L75" s="241"/>
      <c r="M75" s="199"/>
      <c r="N75" s="241"/>
      <c r="O75" s="113"/>
      <c r="P75" s="113"/>
      <c r="Q75" s="113"/>
    </row>
    <row r="76" spans="2:17">
      <c r="B76" s="241"/>
      <c r="C76" s="186"/>
      <c r="D76" s="186"/>
      <c r="E76" s="241"/>
      <c r="F76" s="241"/>
      <c r="G76" s="199"/>
      <c r="H76" s="241"/>
      <c r="I76" s="186"/>
      <c r="J76" s="186"/>
      <c r="K76" s="241"/>
      <c r="L76" s="241"/>
      <c r="M76" s="199"/>
      <c r="N76" s="241"/>
      <c r="O76" s="113"/>
      <c r="P76" s="113"/>
      <c r="Q76" s="113"/>
    </row>
    <row r="77" spans="2:17">
      <c r="B77" s="241"/>
      <c r="C77" s="186"/>
      <c r="D77" s="186"/>
      <c r="E77" s="241"/>
      <c r="F77" s="241"/>
      <c r="G77" s="199"/>
      <c r="H77" s="241"/>
      <c r="I77" s="186"/>
      <c r="J77" s="186"/>
      <c r="K77" s="241"/>
      <c r="L77" s="241"/>
      <c r="M77" s="199"/>
      <c r="N77" s="241"/>
      <c r="O77" s="113"/>
      <c r="P77" s="113"/>
      <c r="Q77" s="113"/>
    </row>
    <row r="78" spans="2:17">
      <c r="B78" s="241"/>
      <c r="C78" s="186"/>
      <c r="D78" s="186"/>
      <c r="E78" s="241"/>
      <c r="F78" s="241"/>
      <c r="G78" s="199"/>
      <c r="H78" s="241"/>
      <c r="I78" s="186"/>
      <c r="J78" s="186"/>
      <c r="K78" s="241"/>
      <c r="L78" s="241"/>
      <c r="M78" s="199"/>
      <c r="N78" s="241"/>
      <c r="O78" s="113"/>
      <c r="P78" s="113"/>
      <c r="Q78" s="113"/>
    </row>
    <row r="79" spans="2:17">
      <c r="B79" s="241"/>
      <c r="C79" s="186"/>
      <c r="D79" s="186"/>
      <c r="E79" s="241"/>
      <c r="F79" s="241"/>
      <c r="G79" s="199"/>
      <c r="H79" s="241"/>
      <c r="I79" s="186"/>
      <c r="J79" s="186"/>
      <c r="K79" s="241"/>
      <c r="L79" s="241"/>
      <c r="M79" s="199"/>
      <c r="N79" s="241"/>
      <c r="O79" s="113"/>
      <c r="P79" s="113"/>
      <c r="Q79" s="113"/>
    </row>
    <row r="80" spans="2:17">
      <c r="B80" s="241"/>
      <c r="C80" s="186"/>
      <c r="D80" s="186"/>
      <c r="E80" s="241"/>
      <c r="F80" s="241"/>
      <c r="G80" s="199"/>
      <c r="H80" s="241"/>
      <c r="I80" s="186"/>
      <c r="J80" s="186"/>
      <c r="K80" s="241"/>
      <c r="L80" s="241"/>
      <c r="M80" s="199"/>
      <c r="N80" s="241"/>
      <c r="O80" s="113"/>
      <c r="P80" s="113"/>
      <c r="Q80" s="113"/>
    </row>
    <row r="81" spans="2:17">
      <c r="B81" s="241"/>
      <c r="C81" s="186"/>
      <c r="D81" s="186"/>
      <c r="E81" s="241"/>
      <c r="F81" s="241"/>
      <c r="G81" s="199"/>
      <c r="H81" s="241"/>
      <c r="I81" s="186"/>
      <c r="J81" s="186"/>
      <c r="K81" s="241"/>
      <c r="L81" s="241"/>
      <c r="M81" s="199"/>
      <c r="N81" s="241"/>
      <c r="O81" s="113"/>
      <c r="P81" s="113"/>
      <c r="Q81" s="113"/>
    </row>
    <row r="82" spans="2:17">
      <c r="B82" s="241"/>
      <c r="C82" s="186"/>
      <c r="D82" s="186"/>
      <c r="E82" s="241"/>
      <c r="F82" s="241"/>
      <c r="G82" s="199"/>
      <c r="H82" s="241"/>
      <c r="I82" s="186"/>
      <c r="J82" s="186"/>
      <c r="K82" s="241"/>
      <c r="L82" s="241"/>
      <c r="M82" s="199"/>
      <c r="N82" s="241"/>
      <c r="O82" s="113"/>
      <c r="P82" s="113"/>
      <c r="Q82" s="113"/>
    </row>
    <row r="83" spans="2:17">
      <c r="B83" s="241"/>
      <c r="C83" s="186"/>
      <c r="D83" s="186"/>
      <c r="E83" s="241"/>
      <c r="F83" s="241"/>
      <c r="G83" s="199"/>
      <c r="H83" s="241"/>
      <c r="I83" s="186"/>
      <c r="J83" s="186"/>
      <c r="K83" s="241"/>
      <c r="L83" s="241"/>
      <c r="M83" s="199"/>
      <c r="N83" s="241"/>
      <c r="O83" s="113"/>
      <c r="P83" s="113"/>
      <c r="Q83" s="113"/>
    </row>
    <row r="84" spans="2:17">
      <c r="B84" s="241"/>
      <c r="C84" s="186"/>
      <c r="D84" s="186"/>
      <c r="E84" s="241"/>
      <c r="F84" s="241"/>
      <c r="G84" s="199"/>
      <c r="H84" s="241"/>
      <c r="I84" s="186"/>
      <c r="J84" s="186"/>
      <c r="K84" s="241"/>
      <c r="L84" s="241"/>
      <c r="M84" s="199"/>
      <c r="N84" s="241"/>
      <c r="O84" s="113"/>
      <c r="P84" s="113"/>
      <c r="Q84" s="113"/>
    </row>
    <row r="85" spans="2:17">
      <c r="B85" s="241"/>
      <c r="C85" s="186"/>
      <c r="D85" s="186"/>
      <c r="E85" s="241"/>
      <c r="F85" s="241"/>
      <c r="G85" s="199"/>
      <c r="H85" s="241"/>
      <c r="I85" s="186"/>
      <c r="J85" s="186"/>
      <c r="K85" s="241"/>
      <c r="L85" s="241"/>
      <c r="M85" s="199"/>
      <c r="N85" s="241"/>
      <c r="O85" s="113"/>
      <c r="P85" s="113"/>
      <c r="Q85" s="113"/>
    </row>
    <row r="86" spans="2:17">
      <c r="B86" s="241"/>
      <c r="C86" s="186"/>
      <c r="D86" s="186"/>
      <c r="E86" s="241"/>
      <c r="F86" s="241"/>
      <c r="G86" s="199"/>
      <c r="H86" s="241"/>
      <c r="I86" s="186"/>
      <c r="J86" s="186"/>
      <c r="K86" s="241"/>
      <c r="L86" s="241"/>
      <c r="M86" s="199"/>
      <c r="N86" s="241"/>
      <c r="O86" s="113"/>
      <c r="P86" s="113"/>
      <c r="Q86" s="113"/>
    </row>
    <row r="87" spans="2:17">
      <c r="B87" s="241"/>
      <c r="C87" s="186"/>
      <c r="D87" s="186"/>
      <c r="E87" s="241"/>
      <c r="F87" s="241"/>
      <c r="G87" s="199"/>
      <c r="H87" s="241"/>
      <c r="I87" s="186"/>
      <c r="J87" s="186"/>
      <c r="K87" s="241"/>
      <c r="L87" s="241"/>
      <c r="M87" s="199"/>
      <c r="N87" s="241"/>
      <c r="O87" s="113"/>
      <c r="P87" s="113"/>
      <c r="Q87" s="113"/>
    </row>
    <row r="88" spans="2:17">
      <c r="B88" s="241"/>
      <c r="C88" s="186"/>
      <c r="D88" s="186"/>
      <c r="E88" s="241"/>
      <c r="F88" s="241"/>
      <c r="G88" s="199"/>
      <c r="H88" s="241"/>
      <c r="I88" s="186"/>
      <c r="J88" s="186"/>
      <c r="K88" s="241"/>
      <c r="L88" s="241"/>
      <c r="M88" s="199"/>
      <c r="N88" s="241"/>
      <c r="O88" s="113"/>
      <c r="P88" s="113"/>
      <c r="Q88" s="113"/>
    </row>
    <row r="89" spans="2:17">
      <c r="B89" s="241"/>
      <c r="C89" s="186"/>
      <c r="D89" s="186"/>
      <c r="E89" s="241"/>
      <c r="F89" s="241"/>
      <c r="G89" s="199"/>
      <c r="H89" s="241"/>
      <c r="I89" s="186"/>
      <c r="J89" s="186"/>
      <c r="K89" s="241"/>
      <c r="L89" s="241"/>
      <c r="M89" s="199"/>
      <c r="N89" s="241"/>
      <c r="O89" s="113"/>
      <c r="P89" s="113"/>
      <c r="Q89" s="113"/>
    </row>
    <row r="90" spans="2:17">
      <c r="B90" s="241"/>
      <c r="C90" s="186"/>
      <c r="D90" s="186"/>
      <c r="E90" s="241"/>
      <c r="F90" s="241"/>
      <c r="G90" s="199"/>
      <c r="H90" s="241"/>
      <c r="I90" s="186"/>
      <c r="J90" s="186"/>
      <c r="K90" s="241"/>
      <c r="L90" s="241"/>
      <c r="M90" s="199"/>
      <c r="N90" s="241"/>
      <c r="O90" s="113"/>
      <c r="P90" s="113"/>
      <c r="Q90" s="113"/>
    </row>
    <row r="91" spans="2:17">
      <c r="B91" s="241"/>
      <c r="C91" s="186"/>
      <c r="D91" s="186"/>
      <c r="E91" s="241"/>
      <c r="F91" s="241"/>
      <c r="G91" s="199"/>
      <c r="H91" s="241"/>
      <c r="I91" s="186"/>
      <c r="J91" s="186"/>
      <c r="K91" s="241"/>
      <c r="L91" s="241"/>
      <c r="M91" s="199"/>
      <c r="N91" s="241"/>
      <c r="O91" s="113"/>
      <c r="P91" s="113"/>
      <c r="Q91" s="113"/>
    </row>
    <row r="92" spans="2:17">
      <c r="B92" s="241"/>
      <c r="C92" s="186"/>
      <c r="D92" s="186"/>
      <c r="E92" s="241"/>
      <c r="F92" s="241"/>
      <c r="G92" s="199"/>
      <c r="H92" s="241"/>
      <c r="I92" s="186"/>
      <c r="J92" s="186"/>
      <c r="K92" s="241"/>
      <c r="L92" s="241"/>
      <c r="M92" s="199"/>
      <c r="N92" s="241"/>
      <c r="O92" s="113"/>
      <c r="P92" s="113"/>
      <c r="Q92" s="113"/>
    </row>
    <row r="93" spans="2:17">
      <c r="B93" s="241"/>
      <c r="C93" s="186"/>
      <c r="D93" s="186"/>
      <c r="E93" s="241"/>
      <c r="F93" s="241"/>
      <c r="G93" s="199"/>
      <c r="H93" s="241"/>
      <c r="I93" s="186"/>
      <c r="J93" s="186"/>
      <c r="K93" s="241"/>
      <c r="L93" s="241"/>
      <c r="M93" s="199"/>
      <c r="N93" s="241"/>
      <c r="O93" s="113"/>
      <c r="P93" s="113"/>
      <c r="Q93" s="113"/>
    </row>
    <row r="94" spans="2:17">
      <c r="B94" s="241"/>
      <c r="C94" s="186"/>
      <c r="D94" s="186"/>
      <c r="E94" s="241"/>
      <c r="F94" s="241"/>
      <c r="G94" s="199"/>
      <c r="H94" s="241"/>
      <c r="I94" s="186"/>
      <c r="J94" s="186"/>
      <c r="K94" s="241"/>
      <c r="L94" s="241"/>
      <c r="M94" s="199"/>
      <c r="N94" s="241"/>
      <c r="O94" s="113"/>
      <c r="P94" s="113"/>
      <c r="Q94" s="113"/>
    </row>
    <row r="95" spans="2:17">
      <c r="B95" s="241"/>
      <c r="C95" s="186"/>
      <c r="D95" s="186"/>
      <c r="E95" s="241"/>
      <c r="F95" s="241"/>
      <c r="G95" s="199"/>
      <c r="H95" s="241"/>
      <c r="I95" s="186"/>
      <c r="J95" s="186"/>
      <c r="K95" s="241"/>
      <c r="L95" s="241"/>
      <c r="M95" s="199"/>
      <c r="N95" s="241"/>
      <c r="O95" s="113"/>
      <c r="P95" s="113"/>
      <c r="Q95" s="113"/>
    </row>
    <row r="96" spans="2:17">
      <c r="B96" s="241"/>
      <c r="C96" s="186"/>
      <c r="D96" s="186"/>
      <c r="E96" s="241"/>
      <c r="F96" s="241"/>
      <c r="G96" s="199"/>
      <c r="H96" s="241"/>
      <c r="I96" s="186"/>
      <c r="J96" s="186"/>
      <c r="K96" s="241"/>
      <c r="L96" s="241"/>
      <c r="M96" s="199"/>
      <c r="N96" s="241"/>
      <c r="O96" s="113"/>
      <c r="P96" s="113"/>
      <c r="Q96" s="113"/>
    </row>
    <row r="97" spans="2:17">
      <c r="B97" s="241"/>
      <c r="C97" s="186"/>
      <c r="D97" s="186"/>
      <c r="E97" s="241"/>
      <c r="F97" s="241"/>
      <c r="G97" s="199"/>
      <c r="H97" s="241"/>
      <c r="I97" s="186"/>
      <c r="J97" s="186"/>
      <c r="K97" s="241"/>
      <c r="L97" s="241"/>
      <c r="M97" s="199"/>
      <c r="N97" s="241"/>
      <c r="O97" s="113"/>
      <c r="P97" s="113"/>
      <c r="Q97" s="113"/>
    </row>
    <row r="98" spans="2:17">
      <c r="B98" s="241"/>
      <c r="C98" s="186"/>
      <c r="D98" s="186"/>
      <c r="E98" s="241"/>
      <c r="F98" s="241"/>
      <c r="G98" s="199"/>
      <c r="H98" s="241"/>
      <c r="I98" s="186"/>
      <c r="J98" s="186"/>
      <c r="K98" s="241"/>
      <c r="L98" s="241"/>
      <c r="M98" s="199"/>
      <c r="N98" s="241"/>
      <c r="O98" s="113"/>
      <c r="P98" s="113"/>
      <c r="Q98" s="113"/>
    </row>
    <row r="99" spans="2:17">
      <c r="B99" s="241"/>
      <c r="C99" s="186"/>
      <c r="D99" s="186"/>
      <c r="E99" s="241"/>
      <c r="F99" s="241"/>
      <c r="G99" s="199"/>
      <c r="H99" s="241"/>
      <c r="I99" s="186"/>
      <c r="J99" s="186"/>
      <c r="K99" s="241"/>
      <c r="L99" s="241"/>
      <c r="M99" s="199"/>
      <c r="N99" s="241"/>
      <c r="O99" s="113"/>
      <c r="P99" s="113"/>
      <c r="Q99" s="113"/>
    </row>
    <row r="100" spans="2:17">
      <c r="B100" s="241"/>
      <c r="C100" s="186"/>
      <c r="D100" s="186"/>
      <c r="E100" s="241"/>
      <c r="F100" s="241"/>
      <c r="G100" s="199"/>
      <c r="H100" s="241"/>
      <c r="I100" s="186"/>
      <c r="J100" s="186"/>
      <c r="K100" s="241"/>
      <c r="L100" s="241"/>
      <c r="M100" s="199"/>
      <c r="N100" s="241"/>
      <c r="O100" s="113"/>
      <c r="P100" s="113"/>
      <c r="Q100" s="113"/>
    </row>
    <row r="101" spans="2:17">
      <c r="B101" s="241"/>
      <c r="C101" s="186"/>
      <c r="D101" s="186"/>
      <c r="E101" s="241"/>
      <c r="F101" s="241"/>
      <c r="G101" s="199"/>
      <c r="H101" s="241"/>
      <c r="I101" s="186"/>
      <c r="J101" s="186"/>
      <c r="K101" s="241"/>
      <c r="L101" s="241"/>
      <c r="M101" s="199"/>
      <c r="N101" s="241"/>
      <c r="O101" s="113"/>
      <c r="P101" s="113"/>
      <c r="Q101" s="113"/>
    </row>
    <row r="102" spans="2:17">
      <c r="B102" s="241"/>
      <c r="C102" s="186"/>
      <c r="D102" s="186"/>
      <c r="E102" s="241"/>
      <c r="F102" s="241"/>
      <c r="G102" s="199"/>
      <c r="H102" s="241"/>
      <c r="I102" s="186"/>
      <c r="J102" s="186"/>
      <c r="K102" s="241"/>
      <c r="L102" s="241"/>
      <c r="M102" s="199"/>
      <c r="N102" s="241"/>
      <c r="O102" s="113"/>
      <c r="P102" s="113"/>
      <c r="Q102" s="113"/>
    </row>
    <row r="103" spans="2:17">
      <c r="B103" s="241"/>
      <c r="C103" s="186"/>
      <c r="D103" s="186"/>
      <c r="E103" s="241"/>
      <c r="F103" s="241"/>
      <c r="G103" s="199"/>
      <c r="H103" s="241"/>
      <c r="I103" s="186"/>
      <c r="J103" s="186"/>
      <c r="K103" s="241"/>
      <c r="L103" s="241"/>
      <c r="M103" s="199"/>
      <c r="N103" s="241"/>
      <c r="O103" s="113"/>
      <c r="P103" s="113"/>
      <c r="Q103" s="113"/>
    </row>
    <row r="104" spans="2:17">
      <c r="B104" s="241"/>
      <c r="C104" s="186"/>
      <c r="D104" s="186"/>
      <c r="E104" s="241"/>
      <c r="F104" s="241"/>
      <c r="G104" s="199"/>
      <c r="H104" s="241"/>
      <c r="I104" s="186"/>
      <c r="J104" s="186"/>
      <c r="K104" s="241"/>
      <c r="L104" s="241"/>
      <c r="M104" s="199"/>
      <c r="N104" s="241"/>
      <c r="O104" s="113"/>
      <c r="P104" s="113"/>
      <c r="Q104" s="113"/>
    </row>
    <row r="105" spans="2:17">
      <c r="B105" s="241"/>
      <c r="C105" s="186"/>
      <c r="D105" s="186"/>
      <c r="E105" s="241"/>
      <c r="F105" s="241"/>
      <c r="G105" s="199"/>
      <c r="H105" s="241"/>
      <c r="I105" s="186"/>
      <c r="J105" s="186"/>
      <c r="K105" s="241"/>
      <c r="L105" s="241"/>
      <c r="M105" s="199"/>
      <c r="N105" s="241"/>
      <c r="O105" s="113"/>
      <c r="P105" s="113"/>
      <c r="Q105" s="113"/>
    </row>
    <row r="106" spans="2:17">
      <c r="B106" s="241"/>
      <c r="C106" s="186"/>
      <c r="D106" s="186"/>
      <c r="E106" s="241"/>
      <c r="F106" s="241"/>
      <c r="G106" s="199"/>
      <c r="H106" s="241"/>
      <c r="I106" s="186"/>
      <c r="J106" s="186"/>
      <c r="K106" s="241"/>
      <c r="L106" s="241"/>
      <c r="M106" s="199"/>
      <c r="N106" s="241"/>
      <c r="O106" s="113"/>
      <c r="P106" s="113"/>
      <c r="Q106" s="113"/>
    </row>
    <row r="107" spans="2:17">
      <c r="B107" s="241"/>
      <c r="C107" s="186"/>
      <c r="D107" s="186"/>
      <c r="E107" s="241"/>
      <c r="F107" s="241"/>
      <c r="G107" s="199"/>
      <c r="H107" s="241"/>
      <c r="I107" s="186"/>
      <c r="J107" s="186"/>
      <c r="K107" s="241"/>
      <c r="L107" s="241"/>
      <c r="M107" s="199"/>
      <c r="N107" s="241"/>
      <c r="O107" s="113"/>
      <c r="P107" s="113"/>
      <c r="Q107" s="113"/>
    </row>
    <row r="108" spans="2:17">
      <c r="B108" s="241"/>
      <c r="C108" s="186"/>
      <c r="D108" s="186"/>
      <c r="E108" s="241"/>
      <c r="F108" s="241"/>
      <c r="G108" s="199"/>
      <c r="H108" s="241"/>
      <c r="I108" s="186"/>
      <c r="J108" s="186"/>
      <c r="K108" s="241"/>
      <c r="L108" s="241"/>
      <c r="M108" s="199"/>
      <c r="N108" s="241"/>
      <c r="O108" s="113"/>
      <c r="P108" s="113"/>
      <c r="Q108" s="113"/>
    </row>
    <row r="109" spans="2:17">
      <c r="B109" s="241"/>
      <c r="C109" s="186"/>
      <c r="D109" s="186"/>
      <c r="E109" s="241"/>
      <c r="F109" s="241"/>
      <c r="G109" s="199"/>
      <c r="H109" s="241"/>
      <c r="I109" s="186"/>
      <c r="J109" s="186"/>
      <c r="K109" s="241"/>
      <c r="L109" s="241"/>
      <c r="M109" s="199"/>
      <c r="N109" s="241"/>
      <c r="O109" s="113"/>
      <c r="P109" s="113"/>
      <c r="Q109" s="113"/>
    </row>
    <row r="110" spans="2:17">
      <c r="B110" s="241"/>
      <c r="C110" s="186"/>
      <c r="D110" s="186"/>
      <c r="E110" s="241"/>
      <c r="F110" s="241"/>
      <c r="G110" s="199"/>
      <c r="H110" s="241"/>
      <c r="I110" s="186"/>
      <c r="J110" s="186"/>
      <c r="K110" s="241"/>
      <c r="L110" s="241"/>
      <c r="M110" s="199"/>
      <c r="N110" s="241"/>
      <c r="O110" s="113"/>
      <c r="P110" s="113"/>
      <c r="Q110" s="113"/>
    </row>
    <row r="111" spans="2:17">
      <c r="B111" s="241"/>
      <c r="C111" s="186"/>
      <c r="D111" s="186"/>
      <c r="E111" s="241"/>
      <c r="F111" s="241"/>
      <c r="G111" s="199"/>
      <c r="H111" s="241"/>
      <c r="I111" s="186"/>
      <c r="J111" s="186"/>
      <c r="K111" s="241"/>
      <c r="L111" s="241"/>
      <c r="M111" s="199"/>
      <c r="N111" s="241"/>
      <c r="O111" s="113"/>
      <c r="P111" s="113"/>
      <c r="Q111" s="113"/>
    </row>
    <row r="112" spans="2:17">
      <c r="B112" s="241"/>
      <c r="C112" s="186"/>
      <c r="D112" s="186"/>
      <c r="E112" s="241"/>
      <c r="F112" s="241"/>
      <c r="G112" s="199"/>
      <c r="H112" s="241"/>
      <c r="I112" s="186"/>
      <c r="J112" s="186"/>
      <c r="K112" s="241"/>
      <c r="L112" s="241"/>
      <c r="M112" s="199"/>
      <c r="N112" s="241"/>
      <c r="O112" s="113"/>
      <c r="P112" s="113"/>
      <c r="Q112" s="113"/>
    </row>
    <row r="113" spans="2:17">
      <c r="B113" s="241"/>
      <c r="C113" s="186"/>
      <c r="D113" s="186"/>
      <c r="E113" s="241"/>
      <c r="F113" s="241"/>
      <c r="G113" s="199"/>
      <c r="H113" s="241"/>
      <c r="I113" s="186"/>
      <c r="J113" s="186"/>
      <c r="K113" s="241"/>
      <c r="L113" s="241"/>
      <c r="M113" s="199"/>
      <c r="N113" s="241"/>
      <c r="O113" s="113"/>
      <c r="P113" s="113"/>
      <c r="Q113" s="113"/>
    </row>
    <row r="114" spans="2:17">
      <c r="B114" s="241"/>
      <c r="C114" s="186"/>
      <c r="D114" s="186"/>
      <c r="E114" s="241"/>
      <c r="F114" s="241"/>
      <c r="G114" s="199"/>
      <c r="H114" s="241"/>
      <c r="I114" s="186"/>
      <c r="J114" s="186"/>
      <c r="K114" s="241"/>
      <c r="L114" s="241"/>
      <c r="M114" s="199"/>
      <c r="N114" s="241"/>
      <c r="O114" s="113"/>
      <c r="P114" s="113"/>
      <c r="Q114" s="113"/>
    </row>
    <row r="115" spans="2:17">
      <c r="B115" s="241"/>
      <c r="C115" s="186"/>
      <c r="D115" s="186"/>
      <c r="E115" s="241"/>
      <c r="F115" s="241"/>
      <c r="G115" s="199"/>
      <c r="H115" s="241"/>
      <c r="I115" s="186"/>
      <c r="J115" s="186"/>
      <c r="K115" s="241"/>
      <c r="L115" s="241"/>
      <c r="M115" s="199"/>
      <c r="N115" s="241"/>
      <c r="O115" s="113"/>
      <c r="P115" s="113"/>
      <c r="Q115" s="113"/>
    </row>
    <row r="116" spans="2:17">
      <c r="B116" s="241"/>
      <c r="C116" s="186"/>
      <c r="D116" s="186"/>
      <c r="E116" s="241"/>
      <c r="F116" s="241"/>
      <c r="G116" s="199"/>
      <c r="H116" s="241"/>
      <c r="I116" s="186"/>
      <c r="J116" s="186"/>
      <c r="K116" s="241"/>
      <c r="L116" s="241"/>
      <c r="M116" s="199"/>
      <c r="N116" s="241"/>
      <c r="O116" s="113"/>
      <c r="P116" s="113"/>
      <c r="Q116" s="113"/>
    </row>
    <row r="117" spans="2:17">
      <c r="B117" s="241"/>
      <c r="C117" s="186"/>
      <c r="D117" s="186"/>
      <c r="E117" s="241"/>
      <c r="F117" s="241"/>
      <c r="G117" s="199"/>
      <c r="H117" s="241"/>
      <c r="I117" s="186"/>
      <c r="J117" s="186"/>
      <c r="K117" s="241"/>
      <c r="L117" s="241"/>
      <c r="M117" s="199"/>
      <c r="N117" s="241"/>
      <c r="O117" s="113"/>
      <c r="P117" s="113"/>
      <c r="Q117" s="113"/>
    </row>
    <row r="118" spans="2:17">
      <c r="B118" s="241"/>
      <c r="C118" s="186"/>
      <c r="D118" s="186"/>
      <c r="E118" s="241"/>
      <c r="F118" s="241"/>
      <c r="G118" s="199"/>
      <c r="H118" s="241"/>
      <c r="I118" s="186"/>
      <c r="J118" s="186"/>
      <c r="K118" s="241"/>
      <c r="L118" s="241"/>
      <c r="M118" s="199"/>
      <c r="N118" s="241"/>
      <c r="O118" s="113"/>
      <c r="P118" s="113"/>
      <c r="Q118" s="113"/>
    </row>
    <row r="119" spans="2:17">
      <c r="B119" s="241"/>
      <c r="C119" s="186"/>
      <c r="D119" s="186"/>
      <c r="E119" s="241"/>
      <c r="F119" s="241"/>
      <c r="G119" s="199"/>
      <c r="H119" s="241"/>
      <c r="I119" s="186"/>
      <c r="J119" s="186"/>
      <c r="K119" s="241"/>
      <c r="L119" s="241"/>
      <c r="M119" s="199"/>
      <c r="N119" s="241"/>
      <c r="O119" s="113"/>
      <c r="P119" s="113"/>
      <c r="Q119" s="113"/>
    </row>
    <row r="120" spans="2:17">
      <c r="B120" s="241"/>
      <c r="C120" s="186"/>
      <c r="D120" s="186"/>
      <c r="E120" s="241"/>
      <c r="F120" s="241"/>
      <c r="G120" s="199"/>
      <c r="H120" s="241"/>
      <c r="I120" s="186"/>
      <c r="J120" s="186"/>
      <c r="K120" s="241"/>
      <c r="L120" s="241"/>
      <c r="M120" s="199"/>
      <c r="N120" s="241"/>
      <c r="O120" s="113"/>
      <c r="P120" s="113"/>
      <c r="Q120" s="113"/>
    </row>
    <row r="121" spans="2:17">
      <c r="B121" s="241"/>
      <c r="C121" s="186"/>
      <c r="D121" s="186"/>
      <c r="E121" s="241"/>
      <c r="F121" s="241"/>
      <c r="G121" s="199"/>
      <c r="H121" s="241"/>
      <c r="I121" s="186"/>
      <c r="J121" s="186"/>
      <c r="K121" s="241"/>
      <c r="L121" s="241"/>
      <c r="M121" s="199"/>
      <c r="N121" s="241"/>
      <c r="O121" s="113"/>
      <c r="P121" s="113"/>
      <c r="Q121" s="113"/>
    </row>
    <row r="122" spans="2:17">
      <c r="B122" s="241"/>
      <c r="C122" s="186"/>
      <c r="D122" s="186"/>
      <c r="E122" s="241"/>
      <c r="F122" s="241"/>
      <c r="G122" s="199"/>
      <c r="H122" s="241"/>
      <c r="I122" s="186"/>
      <c r="J122" s="186"/>
      <c r="K122" s="241"/>
      <c r="L122" s="241"/>
      <c r="M122" s="199"/>
      <c r="N122" s="241"/>
      <c r="O122" s="113"/>
      <c r="P122" s="113"/>
      <c r="Q122" s="113"/>
    </row>
    <row r="123" spans="2:17">
      <c r="B123" s="241"/>
      <c r="C123" s="186"/>
      <c r="D123" s="186"/>
      <c r="E123" s="241"/>
      <c r="F123" s="241"/>
      <c r="G123" s="199"/>
      <c r="H123" s="241"/>
      <c r="I123" s="186"/>
      <c r="J123" s="186"/>
      <c r="K123" s="241"/>
      <c r="L123" s="241"/>
      <c r="M123" s="199"/>
      <c r="N123" s="241"/>
      <c r="O123" s="113"/>
      <c r="P123" s="113"/>
      <c r="Q123" s="113"/>
    </row>
    <row r="124" spans="2:17">
      <c r="B124" s="241"/>
      <c r="C124" s="186"/>
      <c r="D124" s="186"/>
      <c r="E124" s="241"/>
      <c r="F124" s="241"/>
      <c r="G124" s="199"/>
      <c r="H124" s="241"/>
      <c r="I124" s="186"/>
      <c r="J124" s="186"/>
      <c r="K124" s="241"/>
      <c r="L124" s="241"/>
      <c r="M124" s="199"/>
      <c r="N124" s="241"/>
      <c r="O124" s="113"/>
      <c r="P124" s="113"/>
      <c r="Q124" s="113"/>
    </row>
    <row r="125" spans="2:17">
      <c r="B125" s="241"/>
      <c r="C125" s="186"/>
      <c r="D125" s="186"/>
      <c r="E125" s="241"/>
      <c r="F125" s="241"/>
      <c r="G125" s="199"/>
      <c r="H125" s="241"/>
      <c r="I125" s="186"/>
      <c r="J125" s="186"/>
      <c r="K125" s="241"/>
      <c r="L125" s="241"/>
      <c r="M125" s="199"/>
      <c r="N125" s="241"/>
      <c r="O125" s="113"/>
      <c r="P125" s="113"/>
      <c r="Q125" s="113"/>
    </row>
    <row r="126" spans="2:17">
      <c r="B126" s="241"/>
      <c r="C126" s="186"/>
      <c r="D126" s="186"/>
      <c r="E126" s="241"/>
      <c r="F126" s="241"/>
      <c r="G126" s="199"/>
      <c r="H126" s="241"/>
      <c r="I126" s="186"/>
      <c r="J126" s="186"/>
      <c r="K126" s="241"/>
      <c r="L126" s="241"/>
      <c r="M126" s="199"/>
      <c r="N126" s="241"/>
      <c r="O126" s="113"/>
      <c r="P126" s="113"/>
      <c r="Q126" s="113"/>
    </row>
    <row r="127" spans="2:17">
      <c r="B127" s="241"/>
      <c r="C127" s="186"/>
      <c r="D127" s="186"/>
      <c r="E127" s="241"/>
      <c r="F127" s="241"/>
      <c r="G127" s="199"/>
      <c r="H127" s="241"/>
      <c r="I127" s="186"/>
      <c r="J127" s="186"/>
      <c r="K127" s="241"/>
      <c r="L127" s="241"/>
      <c r="M127" s="199"/>
      <c r="N127" s="241"/>
      <c r="O127" s="113"/>
      <c r="P127" s="113"/>
      <c r="Q127" s="113"/>
    </row>
    <row r="128" spans="2:17">
      <c r="B128" s="241"/>
      <c r="C128" s="186"/>
      <c r="D128" s="186"/>
      <c r="E128" s="241"/>
      <c r="F128" s="241"/>
      <c r="G128" s="199"/>
      <c r="H128" s="241"/>
      <c r="I128" s="186"/>
      <c r="J128" s="186"/>
      <c r="K128" s="241"/>
      <c r="L128" s="241"/>
      <c r="M128" s="199"/>
      <c r="N128" s="241"/>
      <c r="O128" s="113"/>
      <c r="P128" s="113"/>
      <c r="Q128" s="113"/>
    </row>
    <row r="129" spans="2:17">
      <c r="B129" s="241"/>
      <c r="C129" s="186"/>
      <c r="D129" s="186"/>
      <c r="E129" s="241"/>
      <c r="F129" s="241"/>
      <c r="G129" s="199"/>
      <c r="H129" s="241"/>
      <c r="I129" s="186"/>
      <c r="J129" s="186"/>
      <c r="K129" s="241"/>
      <c r="L129" s="241"/>
      <c r="M129" s="199"/>
      <c r="N129" s="241"/>
      <c r="O129" s="113"/>
      <c r="P129" s="113"/>
      <c r="Q129" s="113"/>
    </row>
    <row r="130" spans="2:17">
      <c r="B130" s="241"/>
      <c r="C130" s="186"/>
      <c r="D130" s="186"/>
      <c r="E130" s="241"/>
      <c r="F130" s="241"/>
      <c r="G130" s="199"/>
      <c r="H130" s="241"/>
      <c r="I130" s="186"/>
      <c r="J130" s="186"/>
      <c r="K130" s="241"/>
      <c r="L130" s="241"/>
      <c r="M130" s="199"/>
      <c r="N130" s="241"/>
      <c r="O130" s="113"/>
      <c r="P130" s="113"/>
      <c r="Q130" s="113"/>
    </row>
    <row r="131" spans="2:17">
      <c r="B131" s="241"/>
      <c r="C131" s="186"/>
      <c r="D131" s="186"/>
      <c r="E131" s="241"/>
      <c r="F131" s="241"/>
      <c r="G131" s="199"/>
      <c r="H131" s="241"/>
      <c r="I131" s="186"/>
      <c r="J131" s="186"/>
      <c r="K131" s="241"/>
      <c r="L131" s="241"/>
      <c r="M131" s="199"/>
      <c r="N131" s="241"/>
      <c r="O131" s="113"/>
      <c r="P131" s="113"/>
      <c r="Q131" s="113"/>
    </row>
    <row r="132" spans="2:17">
      <c r="B132" s="241"/>
      <c r="C132" s="186"/>
      <c r="D132" s="186"/>
      <c r="E132" s="241"/>
      <c r="F132" s="241"/>
      <c r="G132" s="199"/>
      <c r="H132" s="241"/>
      <c r="I132" s="186"/>
      <c r="J132" s="186"/>
      <c r="K132" s="241"/>
      <c r="L132" s="241"/>
      <c r="M132" s="199"/>
      <c r="N132" s="241"/>
      <c r="O132" s="113"/>
      <c r="P132" s="113"/>
      <c r="Q132" s="113"/>
    </row>
    <row r="133" spans="2:17">
      <c r="B133" s="241"/>
      <c r="C133" s="186"/>
      <c r="D133" s="186"/>
      <c r="E133" s="241"/>
      <c r="F133" s="241"/>
      <c r="G133" s="199"/>
      <c r="H133" s="241"/>
      <c r="I133" s="186"/>
      <c r="J133" s="186"/>
      <c r="K133" s="241"/>
      <c r="L133" s="241"/>
      <c r="M133" s="199"/>
      <c r="N133" s="241"/>
      <c r="O133" s="113"/>
      <c r="P133" s="113"/>
      <c r="Q133" s="113"/>
    </row>
    <row r="134" spans="2:17">
      <c r="B134" s="241"/>
      <c r="C134" s="186"/>
      <c r="D134" s="186"/>
      <c r="E134" s="241"/>
      <c r="F134" s="241"/>
      <c r="G134" s="199"/>
      <c r="H134" s="241"/>
      <c r="I134" s="186"/>
      <c r="J134" s="186"/>
      <c r="K134" s="241"/>
      <c r="L134" s="241"/>
      <c r="M134" s="199"/>
      <c r="N134" s="241"/>
      <c r="O134" s="113"/>
      <c r="P134" s="113"/>
      <c r="Q134" s="113"/>
    </row>
    <row r="135" spans="2:17">
      <c r="B135" s="241"/>
      <c r="C135" s="186"/>
      <c r="D135" s="186"/>
      <c r="E135" s="241"/>
      <c r="F135" s="241"/>
      <c r="G135" s="199"/>
      <c r="H135" s="241"/>
      <c r="I135" s="186"/>
      <c r="J135" s="186"/>
      <c r="K135" s="241"/>
      <c r="L135" s="241"/>
      <c r="M135" s="199"/>
      <c r="N135" s="241"/>
      <c r="O135" s="113"/>
      <c r="P135" s="113"/>
      <c r="Q135" s="113"/>
    </row>
    <row r="136" spans="2:17">
      <c r="B136" s="241"/>
      <c r="C136" s="186"/>
      <c r="D136" s="186"/>
      <c r="E136" s="241"/>
      <c r="F136" s="241"/>
      <c r="G136" s="199"/>
      <c r="H136" s="241"/>
      <c r="I136" s="186"/>
      <c r="J136" s="186"/>
      <c r="K136" s="241"/>
      <c r="L136" s="241"/>
      <c r="M136" s="199"/>
      <c r="N136" s="241"/>
      <c r="O136" s="113"/>
      <c r="P136" s="113"/>
      <c r="Q136" s="113"/>
    </row>
    <row r="137" spans="2:17">
      <c r="B137" s="241"/>
      <c r="C137" s="186"/>
      <c r="D137" s="186"/>
      <c r="E137" s="241"/>
      <c r="F137" s="241"/>
      <c r="G137" s="199"/>
      <c r="H137" s="241"/>
      <c r="I137" s="186"/>
      <c r="J137" s="186"/>
      <c r="K137" s="241"/>
      <c r="L137" s="241"/>
      <c r="M137" s="199"/>
      <c r="N137" s="241"/>
      <c r="O137" s="113"/>
      <c r="P137" s="113"/>
      <c r="Q137" s="113"/>
    </row>
    <row r="138" spans="2:17">
      <c r="B138" s="241"/>
      <c r="C138" s="186"/>
      <c r="D138" s="186"/>
      <c r="E138" s="241"/>
      <c r="F138" s="241"/>
      <c r="G138" s="199"/>
      <c r="H138" s="241"/>
      <c r="I138" s="186"/>
      <c r="J138" s="186"/>
      <c r="K138" s="241"/>
      <c r="L138" s="241"/>
      <c r="M138" s="199"/>
      <c r="N138" s="241"/>
      <c r="O138" s="113"/>
      <c r="P138" s="113"/>
      <c r="Q138" s="113"/>
    </row>
    <row r="139" spans="2:17">
      <c r="B139" s="241"/>
      <c r="C139" s="186"/>
      <c r="D139" s="186"/>
      <c r="E139" s="241"/>
      <c r="F139" s="241"/>
      <c r="G139" s="199"/>
      <c r="H139" s="241"/>
      <c r="I139" s="186"/>
      <c r="J139" s="186"/>
      <c r="K139" s="241"/>
      <c r="L139" s="241"/>
      <c r="M139" s="199"/>
      <c r="N139" s="241"/>
      <c r="O139" s="113"/>
      <c r="P139" s="113"/>
      <c r="Q139" s="113"/>
    </row>
    <row r="140" spans="2:17">
      <c r="B140" s="241"/>
      <c r="C140" s="186"/>
      <c r="D140" s="186"/>
      <c r="E140" s="241"/>
      <c r="F140" s="241"/>
      <c r="G140" s="199"/>
      <c r="H140" s="241"/>
      <c r="I140" s="186"/>
      <c r="J140" s="186"/>
      <c r="K140" s="241"/>
      <c r="L140" s="241"/>
      <c r="M140" s="199"/>
      <c r="N140" s="241"/>
      <c r="O140" s="113"/>
      <c r="P140" s="113"/>
      <c r="Q140" s="113"/>
    </row>
    <row r="141" spans="2:17">
      <c r="B141" s="241"/>
      <c r="C141" s="186"/>
      <c r="D141" s="186"/>
      <c r="E141" s="241"/>
      <c r="F141" s="241"/>
      <c r="G141" s="199"/>
      <c r="H141" s="241"/>
      <c r="I141" s="186"/>
      <c r="J141" s="186"/>
      <c r="K141" s="241"/>
      <c r="L141" s="241"/>
      <c r="M141" s="199"/>
      <c r="N141" s="241"/>
      <c r="O141" s="113"/>
      <c r="P141" s="113"/>
      <c r="Q141" s="113"/>
    </row>
    <row r="142" spans="2:17">
      <c r="B142" s="241"/>
      <c r="C142" s="186"/>
      <c r="D142" s="186"/>
      <c r="E142" s="241"/>
      <c r="F142" s="241"/>
      <c r="G142" s="199"/>
      <c r="H142" s="241"/>
      <c r="I142" s="186"/>
      <c r="J142" s="186"/>
      <c r="K142" s="241"/>
      <c r="L142" s="241"/>
      <c r="M142" s="199"/>
      <c r="N142" s="241"/>
      <c r="O142" s="113"/>
      <c r="P142" s="113"/>
      <c r="Q142" s="113"/>
    </row>
    <row r="143" spans="2:17">
      <c r="B143" s="241"/>
      <c r="C143" s="186"/>
      <c r="D143" s="186"/>
      <c r="E143" s="241"/>
      <c r="F143" s="241"/>
      <c r="G143" s="199"/>
      <c r="H143" s="241"/>
      <c r="I143" s="186"/>
      <c r="J143" s="186"/>
      <c r="K143" s="241"/>
      <c r="L143" s="241"/>
      <c r="M143" s="199"/>
      <c r="N143" s="241"/>
      <c r="O143" s="113"/>
      <c r="P143" s="113"/>
      <c r="Q143" s="113"/>
    </row>
    <row r="144" spans="2:17">
      <c r="B144" s="241"/>
      <c r="C144" s="186"/>
      <c r="D144" s="186"/>
      <c r="E144" s="241"/>
      <c r="F144" s="241"/>
      <c r="G144" s="199"/>
      <c r="H144" s="241"/>
      <c r="I144" s="186"/>
      <c r="J144" s="186"/>
      <c r="K144" s="241"/>
      <c r="L144" s="241"/>
      <c r="M144" s="199"/>
      <c r="N144" s="241"/>
      <c r="O144" s="113"/>
      <c r="P144" s="113"/>
      <c r="Q144" s="113"/>
    </row>
    <row r="145" spans="2:17">
      <c r="B145" s="241"/>
      <c r="C145" s="186"/>
      <c r="D145" s="186"/>
      <c r="E145" s="241"/>
      <c r="F145" s="241"/>
      <c r="G145" s="199"/>
      <c r="H145" s="241"/>
      <c r="I145" s="186"/>
      <c r="J145" s="186"/>
      <c r="K145" s="241"/>
      <c r="L145" s="241"/>
      <c r="M145" s="199"/>
      <c r="N145" s="241"/>
      <c r="O145" s="113"/>
      <c r="P145" s="113"/>
      <c r="Q145" s="113"/>
    </row>
    <row r="146" spans="2:17">
      <c r="B146" s="241"/>
      <c r="C146" s="186"/>
      <c r="D146" s="186"/>
      <c r="E146" s="241"/>
      <c r="F146" s="241"/>
      <c r="G146" s="199"/>
      <c r="H146" s="241"/>
      <c r="I146" s="186"/>
      <c r="J146" s="186"/>
      <c r="K146" s="241"/>
      <c r="L146" s="241"/>
      <c r="M146" s="199"/>
      <c r="N146" s="241"/>
      <c r="O146" s="113"/>
      <c r="P146" s="113"/>
      <c r="Q146" s="113"/>
    </row>
    <row r="147" spans="2:17">
      <c r="B147" s="241"/>
      <c r="C147" s="186"/>
      <c r="D147" s="186"/>
      <c r="E147" s="241"/>
      <c r="F147" s="241"/>
      <c r="G147" s="199"/>
      <c r="H147" s="241"/>
      <c r="I147" s="186"/>
      <c r="J147" s="186"/>
      <c r="K147" s="241"/>
      <c r="L147" s="241"/>
      <c r="M147" s="199"/>
      <c r="N147" s="241"/>
      <c r="O147" s="113"/>
      <c r="P147" s="113"/>
      <c r="Q147" s="113"/>
    </row>
    <row r="148" spans="2:17">
      <c r="B148" s="241"/>
      <c r="C148" s="186"/>
      <c r="D148" s="186"/>
      <c r="E148" s="241"/>
      <c r="F148" s="241"/>
      <c r="G148" s="199"/>
      <c r="H148" s="241"/>
      <c r="I148" s="186"/>
      <c r="J148" s="186"/>
      <c r="K148" s="241"/>
      <c r="L148" s="241"/>
      <c r="M148" s="199"/>
      <c r="N148" s="241"/>
      <c r="O148" s="113"/>
      <c r="P148" s="113"/>
      <c r="Q148" s="113"/>
    </row>
    <row r="149" spans="2:17">
      <c r="B149" s="241"/>
      <c r="C149" s="186"/>
      <c r="D149" s="186"/>
      <c r="E149" s="241"/>
      <c r="F149" s="241"/>
      <c r="G149" s="199"/>
      <c r="H149" s="241"/>
      <c r="I149" s="186"/>
      <c r="J149" s="186"/>
      <c r="K149" s="241"/>
      <c r="L149" s="241"/>
      <c r="M149" s="199"/>
      <c r="N149" s="241"/>
      <c r="O149" s="113"/>
      <c r="P149" s="113"/>
      <c r="Q149" s="113"/>
    </row>
    <row r="150" spans="2:17">
      <c r="B150" s="241"/>
      <c r="C150" s="186"/>
      <c r="D150" s="186"/>
      <c r="E150" s="241"/>
      <c r="F150" s="241"/>
      <c r="G150" s="199"/>
      <c r="H150" s="241"/>
      <c r="I150" s="186"/>
      <c r="J150" s="186"/>
      <c r="K150" s="241"/>
      <c r="L150" s="241"/>
      <c r="M150" s="199"/>
      <c r="N150" s="241"/>
      <c r="O150" s="113"/>
      <c r="P150" s="113"/>
      <c r="Q150" s="113"/>
    </row>
    <row r="151" spans="2:17">
      <c r="B151" s="241"/>
      <c r="C151" s="186"/>
      <c r="D151" s="186"/>
      <c r="E151" s="241"/>
      <c r="F151" s="241"/>
      <c r="G151" s="199"/>
      <c r="H151" s="241"/>
      <c r="I151" s="186"/>
      <c r="J151" s="186"/>
      <c r="K151" s="241"/>
      <c r="L151" s="241"/>
      <c r="M151" s="199"/>
      <c r="N151" s="241"/>
      <c r="O151" s="113"/>
      <c r="P151" s="113"/>
      <c r="Q151" s="113"/>
    </row>
    <row r="152" spans="2:17">
      <c r="B152" s="241"/>
      <c r="C152" s="186"/>
      <c r="D152" s="186"/>
      <c r="E152" s="241"/>
      <c r="F152" s="241"/>
      <c r="G152" s="199"/>
      <c r="H152" s="241"/>
      <c r="I152" s="186"/>
      <c r="J152" s="186"/>
      <c r="K152" s="241"/>
      <c r="L152" s="241"/>
      <c r="M152" s="199"/>
      <c r="N152" s="241"/>
      <c r="O152" s="113"/>
      <c r="P152" s="113"/>
      <c r="Q152" s="113"/>
    </row>
    <row r="153" spans="2:17">
      <c r="B153" s="241"/>
      <c r="C153" s="186"/>
      <c r="D153" s="186"/>
      <c r="E153" s="241"/>
      <c r="F153" s="241"/>
      <c r="G153" s="199"/>
      <c r="H153" s="241"/>
      <c r="I153" s="186"/>
      <c r="J153" s="186"/>
      <c r="K153" s="241"/>
      <c r="L153" s="241"/>
      <c r="M153" s="199"/>
      <c r="N153" s="241"/>
      <c r="O153" s="113"/>
      <c r="P153" s="113"/>
      <c r="Q153" s="113"/>
    </row>
    <row r="154" spans="2:17">
      <c r="B154" s="241"/>
      <c r="C154" s="186"/>
      <c r="D154" s="186"/>
      <c r="E154" s="241"/>
      <c r="F154" s="241"/>
      <c r="G154" s="199"/>
      <c r="H154" s="241"/>
      <c r="I154" s="186"/>
      <c r="J154" s="186"/>
      <c r="K154" s="241"/>
      <c r="L154" s="241"/>
      <c r="M154" s="199"/>
      <c r="N154" s="241"/>
      <c r="O154" s="113"/>
      <c r="P154" s="113"/>
      <c r="Q154" s="113"/>
    </row>
    <row r="155" spans="2:17">
      <c r="B155" s="241"/>
      <c r="C155" s="186"/>
      <c r="D155" s="186"/>
      <c r="E155" s="241"/>
      <c r="F155" s="241"/>
      <c r="G155" s="199"/>
      <c r="H155" s="241"/>
      <c r="I155" s="186"/>
      <c r="J155" s="186"/>
      <c r="K155" s="241"/>
      <c r="L155" s="241"/>
      <c r="M155" s="199"/>
      <c r="N155" s="241"/>
      <c r="O155" s="113"/>
      <c r="P155" s="113"/>
      <c r="Q155" s="113"/>
    </row>
    <row r="156" spans="2:17">
      <c r="B156" s="241"/>
      <c r="C156" s="186"/>
      <c r="D156" s="186"/>
      <c r="E156" s="241"/>
      <c r="F156" s="241"/>
      <c r="G156" s="199"/>
      <c r="H156" s="241"/>
      <c r="I156" s="186"/>
      <c r="J156" s="186"/>
      <c r="K156" s="241"/>
      <c r="L156" s="241"/>
      <c r="M156" s="199"/>
      <c r="N156" s="241"/>
      <c r="O156" s="113"/>
      <c r="P156" s="113"/>
      <c r="Q156" s="113"/>
    </row>
    <row r="157" spans="2:17">
      <c r="B157" s="241"/>
      <c r="C157" s="186"/>
      <c r="D157" s="186"/>
      <c r="E157" s="241"/>
      <c r="F157" s="241"/>
      <c r="G157" s="199"/>
      <c r="H157" s="241"/>
      <c r="I157" s="186"/>
      <c r="J157" s="186"/>
      <c r="K157" s="241"/>
      <c r="L157" s="241"/>
      <c r="M157" s="199"/>
      <c r="N157" s="241"/>
      <c r="O157" s="113"/>
      <c r="P157" s="113"/>
      <c r="Q157" s="113"/>
    </row>
    <row r="158" spans="2:17">
      <c r="B158" s="241"/>
      <c r="C158" s="186"/>
      <c r="D158" s="186"/>
      <c r="E158" s="241"/>
      <c r="F158" s="241"/>
      <c r="G158" s="199"/>
      <c r="H158" s="241"/>
      <c r="I158" s="186"/>
      <c r="J158" s="186"/>
      <c r="K158" s="241"/>
      <c r="L158" s="241"/>
      <c r="M158" s="199"/>
      <c r="N158" s="241"/>
      <c r="O158" s="113"/>
      <c r="P158" s="113"/>
      <c r="Q158" s="113"/>
    </row>
    <row r="159" spans="2:17">
      <c r="B159" s="241"/>
      <c r="C159" s="186"/>
      <c r="D159" s="186"/>
      <c r="E159" s="241"/>
      <c r="F159" s="241"/>
      <c r="G159" s="199"/>
      <c r="H159" s="241"/>
      <c r="I159" s="186"/>
      <c r="J159" s="186"/>
      <c r="K159" s="241"/>
      <c r="L159" s="241"/>
      <c r="M159" s="199"/>
      <c r="N159" s="241"/>
      <c r="O159" s="113"/>
      <c r="P159" s="113"/>
      <c r="Q159" s="113"/>
    </row>
    <row r="160" spans="2:17">
      <c r="B160" s="241"/>
      <c r="C160" s="186"/>
      <c r="D160" s="186"/>
      <c r="E160" s="241"/>
      <c r="F160" s="241"/>
      <c r="G160" s="199"/>
      <c r="H160" s="241"/>
      <c r="I160" s="186"/>
      <c r="J160" s="186"/>
      <c r="K160" s="241"/>
      <c r="L160" s="241"/>
      <c r="M160" s="199"/>
      <c r="N160" s="241"/>
      <c r="O160" s="113"/>
      <c r="P160" s="113"/>
      <c r="Q160" s="113"/>
    </row>
    <row r="161" spans="2:17">
      <c r="B161" s="241"/>
      <c r="C161" s="186"/>
      <c r="D161" s="186"/>
      <c r="E161" s="241"/>
      <c r="F161" s="241"/>
      <c r="G161" s="199"/>
      <c r="H161" s="241"/>
      <c r="I161" s="186"/>
      <c r="J161" s="186"/>
      <c r="K161" s="241"/>
      <c r="L161" s="241"/>
      <c r="M161" s="199"/>
      <c r="N161" s="241"/>
      <c r="O161" s="113"/>
      <c r="P161" s="113"/>
      <c r="Q161" s="113"/>
    </row>
    <row r="162" spans="2:17">
      <c r="B162" s="241"/>
      <c r="C162" s="186"/>
      <c r="D162" s="186"/>
      <c r="E162" s="241"/>
      <c r="F162" s="241"/>
      <c r="G162" s="199"/>
      <c r="H162" s="241"/>
      <c r="I162" s="186"/>
      <c r="J162" s="186"/>
      <c r="K162" s="241"/>
      <c r="L162" s="241"/>
      <c r="M162" s="199"/>
      <c r="N162" s="241"/>
      <c r="O162" s="113"/>
      <c r="P162" s="113"/>
      <c r="Q162" s="113"/>
    </row>
    <row r="163" spans="2:17">
      <c r="B163" s="241"/>
      <c r="C163" s="186"/>
      <c r="D163" s="186"/>
      <c r="E163" s="241"/>
      <c r="F163" s="241"/>
      <c r="G163" s="199"/>
      <c r="H163" s="241"/>
      <c r="I163" s="186"/>
      <c r="J163" s="186"/>
      <c r="K163" s="241"/>
      <c r="L163" s="241"/>
      <c r="M163" s="199"/>
      <c r="N163" s="241"/>
      <c r="O163" s="113"/>
      <c r="P163" s="113"/>
      <c r="Q163" s="113"/>
    </row>
    <row r="164" spans="2:17">
      <c r="B164" s="241"/>
      <c r="C164" s="186"/>
      <c r="D164" s="186"/>
      <c r="E164" s="241"/>
      <c r="F164" s="241"/>
      <c r="G164" s="199"/>
      <c r="H164" s="241"/>
      <c r="I164" s="186"/>
      <c r="J164" s="186"/>
      <c r="K164" s="241"/>
      <c r="L164" s="241"/>
      <c r="M164" s="199"/>
      <c r="N164" s="241"/>
      <c r="O164" s="113"/>
      <c r="P164" s="113"/>
      <c r="Q164" s="113"/>
    </row>
    <row r="165" spans="2:17">
      <c r="B165" s="241"/>
      <c r="C165" s="186"/>
      <c r="D165" s="186"/>
      <c r="E165" s="241"/>
      <c r="F165" s="241"/>
      <c r="G165" s="199"/>
      <c r="H165" s="241"/>
      <c r="I165" s="186"/>
      <c r="J165" s="186"/>
      <c r="K165" s="241"/>
      <c r="L165" s="241"/>
      <c r="M165" s="199"/>
      <c r="N165" s="241"/>
      <c r="O165" s="113"/>
      <c r="P165" s="113"/>
      <c r="Q165" s="113"/>
    </row>
    <row r="166" spans="2:17">
      <c r="B166" s="241"/>
      <c r="C166" s="186"/>
      <c r="D166" s="186"/>
      <c r="E166" s="241"/>
      <c r="F166" s="241"/>
      <c r="G166" s="199"/>
      <c r="H166" s="241"/>
      <c r="I166" s="186"/>
      <c r="J166" s="186"/>
      <c r="K166" s="241"/>
      <c r="L166" s="241"/>
      <c r="M166" s="199"/>
      <c r="N166" s="241"/>
      <c r="O166" s="113"/>
      <c r="P166" s="113"/>
      <c r="Q166" s="113"/>
    </row>
    <row r="167" spans="2:17">
      <c r="B167" s="241"/>
      <c r="C167" s="186"/>
      <c r="D167" s="186"/>
      <c r="E167" s="241"/>
      <c r="F167" s="241"/>
      <c r="G167" s="199"/>
      <c r="H167" s="241"/>
      <c r="I167" s="186"/>
      <c r="J167" s="186"/>
      <c r="K167" s="241"/>
      <c r="L167" s="241"/>
      <c r="M167" s="199"/>
      <c r="N167" s="241"/>
      <c r="O167" s="113"/>
      <c r="P167" s="113"/>
      <c r="Q167" s="113"/>
    </row>
    <row r="168" spans="2:17">
      <c r="B168" s="241"/>
      <c r="C168" s="186"/>
      <c r="D168" s="186"/>
      <c r="E168" s="241"/>
      <c r="F168" s="241"/>
      <c r="G168" s="199"/>
      <c r="H168" s="241"/>
      <c r="I168" s="186"/>
      <c r="J168" s="186"/>
      <c r="K168" s="241"/>
      <c r="L168" s="241"/>
      <c r="M168" s="199"/>
      <c r="N168" s="241"/>
      <c r="O168" s="113"/>
      <c r="P168" s="113"/>
      <c r="Q168" s="113"/>
    </row>
    <row r="169" spans="2:17">
      <c r="B169" s="241"/>
      <c r="C169" s="186"/>
      <c r="D169" s="186"/>
      <c r="E169" s="241"/>
      <c r="F169" s="241"/>
      <c r="G169" s="199"/>
      <c r="H169" s="241"/>
      <c r="I169" s="186"/>
      <c r="J169" s="186"/>
      <c r="K169" s="241"/>
      <c r="L169" s="241"/>
      <c r="M169" s="199"/>
      <c r="N169" s="241"/>
      <c r="O169" s="113"/>
      <c r="P169" s="113"/>
      <c r="Q169" s="113"/>
    </row>
    <row r="170" spans="2:17">
      <c r="B170" s="241"/>
      <c r="C170" s="186"/>
      <c r="D170" s="186"/>
      <c r="E170" s="241"/>
      <c r="F170" s="241"/>
      <c r="G170" s="199"/>
      <c r="H170" s="241"/>
      <c r="I170" s="186"/>
      <c r="J170" s="186"/>
      <c r="K170" s="241"/>
      <c r="L170" s="241"/>
      <c r="M170" s="199"/>
      <c r="N170" s="241"/>
      <c r="O170" s="113"/>
      <c r="P170" s="113"/>
      <c r="Q170" s="113"/>
    </row>
    <row r="171" spans="2:17">
      <c r="B171" s="241"/>
      <c r="C171" s="186"/>
      <c r="D171" s="186"/>
      <c r="E171" s="241"/>
      <c r="F171" s="241"/>
      <c r="G171" s="199"/>
      <c r="H171" s="241"/>
      <c r="I171" s="186"/>
      <c r="J171" s="186"/>
      <c r="K171" s="241"/>
      <c r="L171" s="241"/>
      <c r="M171" s="199"/>
      <c r="N171" s="241"/>
      <c r="O171" s="113"/>
      <c r="P171" s="113"/>
      <c r="Q171" s="113"/>
    </row>
    <row r="172" spans="2:17">
      <c r="B172" s="241"/>
      <c r="C172" s="186"/>
      <c r="D172" s="186"/>
      <c r="E172" s="241"/>
      <c r="F172" s="241"/>
      <c r="G172" s="199"/>
      <c r="H172" s="241"/>
      <c r="I172" s="186"/>
      <c r="J172" s="186"/>
      <c r="K172" s="241"/>
      <c r="L172" s="241"/>
      <c r="M172" s="199"/>
      <c r="N172" s="241"/>
      <c r="O172" s="113"/>
      <c r="P172" s="113"/>
      <c r="Q172" s="113"/>
    </row>
    <row r="173" spans="2:17">
      <c r="B173" s="241"/>
      <c r="C173" s="186"/>
      <c r="D173" s="186"/>
      <c r="E173" s="241"/>
      <c r="F173" s="241"/>
      <c r="G173" s="199"/>
      <c r="H173" s="241"/>
      <c r="I173" s="186"/>
      <c r="J173" s="186"/>
      <c r="K173" s="241"/>
      <c r="L173" s="241"/>
      <c r="M173" s="199"/>
      <c r="N173" s="241"/>
      <c r="O173" s="113"/>
      <c r="P173" s="113"/>
      <c r="Q173" s="113"/>
    </row>
    <row r="174" spans="2:17">
      <c r="B174" s="241"/>
      <c r="C174" s="186"/>
      <c r="D174" s="186"/>
      <c r="E174" s="241"/>
      <c r="F174" s="241"/>
      <c r="G174" s="199"/>
      <c r="H174" s="241"/>
      <c r="I174" s="186"/>
      <c r="J174" s="186"/>
      <c r="K174" s="241"/>
      <c r="L174" s="241"/>
      <c r="M174" s="199"/>
      <c r="N174" s="241"/>
      <c r="O174" s="113"/>
      <c r="P174" s="113"/>
      <c r="Q174" s="113"/>
    </row>
    <row r="175" spans="2:17">
      <c r="B175" s="241"/>
      <c r="C175" s="186"/>
      <c r="D175" s="186"/>
      <c r="E175" s="241"/>
      <c r="F175" s="241"/>
      <c r="G175" s="199"/>
      <c r="H175" s="241"/>
      <c r="I175" s="186"/>
      <c r="J175" s="186"/>
      <c r="K175" s="241"/>
      <c r="L175" s="241"/>
      <c r="M175" s="199"/>
      <c r="N175" s="241"/>
      <c r="O175" s="113"/>
      <c r="P175" s="113"/>
      <c r="Q175" s="113"/>
    </row>
    <row r="176" spans="2:17">
      <c r="B176" s="241"/>
      <c r="C176" s="186"/>
      <c r="D176" s="186"/>
      <c r="E176" s="241"/>
      <c r="F176" s="241"/>
      <c r="G176" s="199"/>
      <c r="H176" s="241"/>
      <c r="I176" s="186"/>
      <c r="J176" s="186"/>
      <c r="K176" s="241"/>
      <c r="L176" s="241"/>
      <c r="M176" s="199"/>
      <c r="N176" s="241"/>
      <c r="O176" s="113"/>
      <c r="P176" s="113"/>
      <c r="Q176" s="113"/>
    </row>
    <row r="177" spans="2:17">
      <c r="B177" s="241"/>
      <c r="C177" s="186"/>
      <c r="D177" s="186"/>
      <c r="E177" s="241"/>
      <c r="F177" s="241"/>
      <c r="G177" s="199"/>
      <c r="H177" s="241"/>
      <c r="I177" s="186"/>
      <c r="J177" s="186"/>
      <c r="K177" s="241"/>
      <c r="L177" s="241"/>
      <c r="M177" s="199"/>
      <c r="N177" s="241"/>
      <c r="O177" s="113"/>
      <c r="P177" s="113"/>
      <c r="Q177" s="113"/>
    </row>
    <row r="178" spans="2:17">
      <c r="B178" s="241"/>
      <c r="C178" s="186"/>
      <c r="D178" s="186"/>
      <c r="E178" s="241"/>
      <c r="F178" s="241"/>
      <c r="G178" s="199"/>
      <c r="H178" s="241"/>
      <c r="I178" s="186"/>
      <c r="J178" s="186"/>
      <c r="K178" s="241"/>
      <c r="L178" s="241"/>
      <c r="M178" s="199"/>
      <c r="N178" s="241"/>
      <c r="O178" s="113"/>
      <c r="P178" s="113"/>
      <c r="Q178" s="113"/>
    </row>
    <row r="179" spans="2:17">
      <c r="B179" s="241"/>
      <c r="C179" s="186"/>
      <c r="D179" s="186"/>
      <c r="E179" s="241"/>
      <c r="F179" s="241"/>
      <c r="G179" s="199"/>
      <c r="H179" s="241"/>
      <c r="I179" s="186"/>
      <c r="J179" s="186"/>
      <c r="K179" s="241"/>
      <c r="L179" s="241"/>
      <c r="M179" s="199"/>
      <c r="N179" s="241"/>
      <c r="O179" s="113"/>
      <c r="P179" s="113"/>
      <c r="Q179" s="113"/>
    </row>
    <row r="180" spans="2:17">
      <c r="B180" s="241"/>
      <c r="C180" s="186"/>
      <c r="D180" s="186"/>
      <c r="E180" s="241"/>
      <c r="F180" s="241"/>
      <c r="G180" s="199"/>
      <c r="H180" s="241"/>
      <c r="I180" s="186"/>
      <c r="J180" s="186"/>
      <c r="K180" s="241"/>
      <c r="L180" s="241"/>
      <c r="M180" s="199"/>
      <c r="N180" s="241"/>
      <c r="O180" s="113"/>
      <c r="P180" s="113"/>
      <c r="Q180" s="113"/>
    </row>
    <row r="181" spans="2:17">
      <c r="B181" s="241"/>
      <c r="C181" s="186"/>
      <c r="D181" s="186"/>
      <c r="E181" s="241"/>
      <c r="F181" s="241"/>
      <c r="G181" s="199"/>
      <c r="H181" s="241"/>
      <c r="I181" s="186"/>
      <c r="J181" s="186"/>
      <c r="K181" s="241"/>
      <c r="L181" s="241"/>
      <c r="M181" s="199"/>
      <c r="N181" s="241"/>
      <c r="O181" s="113"/>
      <c r="P181" s="113"/>
      <c r="Q181" s="113"/>
    </row>
    <row r="182" spans="2:17">
      <c r="B182" s="241"/>
      <c r="C182" s="186"/>
      <c r="D182" s="186"/>
      <c r="E182" s="241"/>
      <c r="F182" s="241"/>
      <c r="G182" s="199"/>
      <c r="H182" s="241"/>
      <c r="I182" s="186"/>
      <c r="J182" s="186"/>
      <c r="K182" s="241"/>
      <c r="L182" s="241"/>
      <c r="M182" s="199"/>
      <c r="N182" s="241"/>
      <c r="O182" s="113"/>
      <c r="P182" s="113"/>
      <c r="Q182" s="113"/>
    </row>
    <row r="183" spans="2:17">
      <c r="B183" s="241"/>
      <c r="C183" s="186"/>
      <c r="D183" s="186"/>
      <c r="E183" s="241"/>
      <c r="F183" s="241"/>
      <c r="G183" s="199"/>
      <c r="H183" s="241"/>
      <c r="I183" s="186"/>
      <c r="J183" s="186"/>
      <c r="K183" s="241"/>
      <c r="L183" s="241"/>
      <c r="M183" s="199"/>
      <c r="N183" s="241"/>
      <c r="O183" s="113"/>
      <c r="P183" s="113"/>
      <c r="Q183" s="113"/>
    </row>
    <row r="184" spans="2:17">
      <c r="B184" s="241"/>
      <c r="C184" s="186"/>
      <c r="D184" s="186"/>
      <c r="E184" s="241"/>
      <c r="F184" s="241"/>
      <c r="G184" s="199"/>
      <c r="H184" s="241"/>
      <c r="I184" s="186"/>
      <c r="J184" s="186"/>
      <c r="K184" s="241"/>
      <c r="L184" s="241"/>
      <c r="M184" s="199"/>
      <c r="N184" s="241"/>
      <c r="O184" s="113"/>
      <c r="P184" s="113"/>
      <c r="Q184" s="113"/>
    </row>
    <row r="185" spans="2:17">
      <c r="B185" s="241"/>
      <c r="C185" s="186"/>
      <c r="D185" s="186"/>
      <c r="E185" s="241"/>
      <c r="F185" s="241"/>
      <c r="G185" s="199"/>
      <c r="H185" s="241"/>
      <c r="I185" s="186"/>
      <c r="J185" s="186"/>
      <c r="K185" s="241"/>
      <c r="L185" s="241"/>
      <c r="M185" s="199"/>
      <c r="N185" s="241"/>
      <c r="O185" s="113"/>
      <c r="P185" s="113"/>
      <c r="Q185" s="113"/>
    </row>
    <row r="186" spans="2:17">
      <c r="B186" s="241"/>
      <c r="C186" s="186"/>
      <c r="D186" s="186"/>
      <c r="E186" s="241"/>
      <c r="F186" s="241"/>
      <c r="G186" s="199"/>
      <c r="H186" s="241"/>
      <c r="I186" s="186"/>
      <c r="J186" s="186"/>
      <c r="K186" s="241"/>
      <c r="L186" s="241"/>
      <c r="M186" s="199"/>
      <c r="N186" s="241"/>
      <c r="O186" s="113"/>
      <c r="P186" s="113"/>
      <c r="Q186" s="113"/>
    </row>
    <row r="187" spans="2:17">
      <c r="B187" s="241"/>
      <c r="C187" s="186"/>
      <c r="D187" s="186"/>
      <c r="E187" s="241"/>
      <c r="F187" s="241"/>
      <c r="G187" s="199"/>
      <c r="H187" s="241"/>
      <c r="I187" s="186"/>
      <c r="J187" s="186"/>
      <c r="K187" s="241"/>
      <c r="L187" s="241"/>
      <c r="M187" s="199"/>
      <c r="N187" s="241"/>
      <c r="O187" s="113"/>
      <c r="P187" s="113"/>
      <c r="Q187" s="113"/>
    </row>
    <row r="188" spans="2:17">
      <c r="B188" s="241"/>
      <c r="C188" s="186"/>
      <c r="D188" s="186"/>
      <c r="E188" s="241"/>
      <c r="F188" s="241"/>
      <c r="G188" s="199"/>
      <c r="H188" s="241"/>
      <c r="I188" s="186"/>
      <c r="J188" s="186"/>
      <c r="K188" s="241"/>
      <c r="L188" s="241"/>
      <c r="M188" s="199"/>
      <c r="N188" s="241"/>
      <c r="O188" s="113"/>
      <c r="P188" s="113"/>
      <c r="Q188" s="113"/>
    </row>
    <row r="189" spans="2:17">
      <c r="B189" s="241"/>
      <c r="C189" s="186"/>
      <c r="D189" s="186"/>
      <c r="E189" s="241"/>
      <c r="F189" s="241"/>
      <c r="G189" s="199"/>
      <c r="H189" s="241"/>
      <c r="I189" s="186"/>
      <c r="J189" s="186"/>
      <c r="K189" s="241"/>
      <c r="L189" s="241"/>
      <c r="M189" s="199"/>
      <c r="N189" s="241"/>
      <c r="O189" s="113"/>
      <c r="P189" s="113"/>
      <c r="Q189" s="113"/>
    </row>
    <row r="190" spans="2:17">
      <c r="B190" s="241"/>
      <c r="C190" s="186"/>
      <c r="D190" s="186"/>
      <c r="E190" s="241"/>
      <c r="F190" s="241"/>
      <c r="G190" s="199"/>
      <c r="H190" s="241"/>
      <c r="I190" s="186"/>
      <c r="J190" s="186"/>
      <c r="K190" s="241"/>
      <c r="L190" s="241"/>
      <c r="M190" s="199"/>
      <c r="N190" s="241"/>
      <c r="O190" s="113"/>
      <c r="P190" s="113"/>
      <c r="Q190" s="113"/>
    </row>
    <row r="191" spans="2:17">
      <c r="B191" s="241"/>
      <c r="C191" s="186"/>
      <c r="D191" s="186"/>
      <c r="E191" s="241"/>
      <c r="F191" s="241"/>
      <c r="G191" s="199"/>
      <c r="H191" s="241"/>
      <c r="I191" s="186"/>
      <c r="J191" s="186"/>
      <c r="K191" s="241"/>
      <c r="L191" s="241"/>
      <c r="M191" s="199"/>
      <c r="N191" s="241"/>
      <c r="O191" s="113"/>
      <c r="P191" s="113"/>
      <c r="Q191" s="113"/>
    </row>
    <row r="192" spans="2:17">
      <c r="B192" s="241"/>
      <c r="C192" s="186"/>
      <c r="D192" s="186"/>
      <c r="E192" s="241"/>
      <c r="F192" s="241"/>
      <c r="G192" s="199"/>
      <c r="H192" s="241"/>
      <c r="I192" s="186"/>
      <c r="J192" s="186"/>
      <c r="K192" s="241"/>
      <c r="L192" s="241"/>
      <c r="M192" s="199"/>
      <c r="N192" s="241"/>
      <c r="O192" s="113"/>
      <c r="P192" s="113"/>
      <c r="Q192" s="113"/>
    </row>
    <row r="193" spans="2:17">
      <c r="B193" s="241"/>
      <c r="C193" s="186"/>
      <c r="D193" s="186"/>
      <c r="E193" s="241"/>
      <c r="F193" s="241"/>
      <c r="G193" s="199"/>
      <c r="H193" s="241"/>
      <c r="I193" s="186"/>
      <c r="J193" s="186"/>
      <c r="K193" s="241"/>
      <c r="L193" s="241"/>
      <c r="M193" s="199"/>
      <c r="N193" s="241"/>
      <c r="O193" s="113"/>
      <c r="P193" s="113"/>
      <c r="Q193" s="113"/>
    </row>
    <row r="194" spans="2:17">
      <c r="B194" s="241"/>
      <c r="C194" s="186"/>
      <c r="D194" s="186"/>
      <c r="E194" s="241"/>
      <c r="F194" s="241"/>
      <c r="G194" s="199"/>
      <c r="H194" s="241"/>
      <c r="I194" s="186"/>
      <c r="J194" s="186"/>
      <c r="K194" s="241"/>
      <c r="L194" s="241"/>
      <c r="M194" s="199"/>
      <c r="N194" s="241"/>
      <c r="O194" s="113"/>
      <c r="P194" s="113"/>
      <c r="Q194" s="113"/>
    </row>
    <row r="195" spans="2:17">
      <c r="B195" s="241"/>
      <c r="C195" s="186"/>
      <c r="D195" s="186"/>
      <c r="E195" s="241"/>
      <c r="F195" s="241"/>
      <c r="G195" s="199"/>
      <c r="H195" s="241"/>
      <c r="I195" s="186"/>
      <c r="J195" s="186"/>
      <c r="K195" s="241"/>
      <c r="L195" s="241"/>
      <c r="M195" s="199"/>
      <c r="N195" s="241"/>
      <c r="O195" s="113"/>
      <c r="P195" s="113"/>
      <c r="Q195" s="113"/>
    </row>
    <row r="196" spans="2:17">
      <c r="B196" s="241"/>
      <c r="C196" s="186"/>
      <c r="D196" s="186"/>
      <c r="E196" s="241"/>
      <c r="F196" s="241"/>
      <c r="G196" s="199"/>
      <c r="H196" s="241"/>
      <c r="I196" s="186"/>
      <c r="J196" s="186"/>
      <c r="K196" s="241"/>
      <c r="L196" s="241"/>
      <c r="M196" s="199"/>
      <c r="N196" s="241"/>
      <c r="O196" s="113"/>
      <c r="P196" s="113"/>
      <c r="Q196" s="113"/>
    </row>
    <row r="197" spans="2:17">
      <c r="B197" s="241"/>
      <c r="C197" s="186"/>
      <c r="D197" s="186"/>
      <c r="E197" s="241"/>
      <c r="F197" s="241"/>
      <c r="G197" s="199"/>
      <c r="H197" s="241"/>
      <c r="I197" s="186"/>
      <c r="J197" s="186"/>
      <c r="K197" s="241"/>
      <c r="L197" s="241"/>
      <c r="M197" s="199"/>
      <c r="N197" s="241"/>
      <c r="O197" s="113"/>
      <c r="P197" s="113"/>
      <c r="Q197" s="113"/>
    </row>
    <row r="198" spans="2:17">
      <c r="B198" s="241"/>
      <c r="C198" s="186"/>
      <c r="D198" s="186"/>
      <c r="E198" s="241"/>
      <c r="F198" s="241"/>
      <c r="G198" s="199"/>
      <c r="H198" s="241"/>
      <c r="I198" s="186"/>
      <c r="J198" s="186"/>
      <c r="K198" s="241"/>
      <c r="L198" s="241"/>
      <c r="M198" s="199"/>
      <c r="N198" s="241"/>
      <c r="O198" s="113"/>
      <c r="P198" s="113"/>
      <c r="Q198" s="113"/>
    </row>
    <row r="199" spans="2:17">
      <c r="B199" s="241"/>
      <c r="C199" s="186"/>
      <c r="D199" s="186"/>
      <c r="E199" s="241"/>
      <c r="F199" s="241"/>
      <c r="G199" s="199"/>
      <c r="H199" s="241"/>
      <c r="I199" s="186"/>
      <c r="J199" s="186"/>
      <c r="K199" s="241"/>
      <c r="L199" s="241"/>
      <c r="M199" s="199"/>
      <c r="N199" s="241"/>
      <c r="O199" s="113"/>
      <c r="P199" s="113"/>
      <c r="Q199" s="113"/>
    </row>
    <row r="200" spans="2:17">
      <c r="B200" s="241"/>
      <c r="C200" s="186"/>
      <c r="D200" s="186"/>
      <c r="E200" s="241"/>
      <c r="F200" s="241"/>
      <c r="G200" s="199"/>
      <c r="H200" s="241"/>
      <c r="I200" s="186"/>
      <c r="J200" s="186"/>
      <c r="K200" s="241"/>
      <c r="L200" s="241"/>
      <c r="M200" s="199"/>
      <c r="N200" s="241"/>
      <c r="O200" s="113"/>
      <c r="P200" s="113"/>
      <c r="Q200" s="113"/>
    </row>
    <row r="201" spans="2:17">
      <c r="B201" s="241"/>
      <c r="C201" s="186"/>
      <c r="D201" s="186"/>
      <c r="E201" s="241"/>
      <c r="F201" s="241"/>
      <c r="G201" s="199"/>
      <c r="H201" s="241"/>
      <c r="I201" s="186"/>
      <c r="J201" s="186"/>
      <c r="K201" s="241"/>
      <c r="L201" s="241"/>
      <c r="M201" s="199"/>
      <c r="N201" s="241"/>
      <c r="O201" s="113"/>
      <c r="P201" s="113"/>
      <c r="Q201" s="113"/>
    </row>
    <row r="202" spans="2:17">
      <c r="B202" s="241"/>
      <c r="C202" s="186"/>
      <c r="D202" s="186"/>
      <c r="E202" s="241"/>
      <c r="F202" s="241"/>
      <c r="G202" s="199"/>
      <c r="H202" s="241"/>
      <c r="I202" s="186"/>
      <c r="J202" s="186"/>
      <c r="K202" s="241"/>
      <c r="L202" s="241"/>
      <c r="M202" s="199"/>
      <c r="N202" s="241"/>
      <c r="O202" s="113"/>
      <c r="P202" s="113"/>
      <c r="Q202" s="113"/>
    </row>
    <row r="203" spans="2:17">
      <c r="B203" s="241"/>
      <c r="C203" s="186"/>
      <c r="D203" s="186"/>
      <c r="E203" s="241"/>
      <c r="F203" s="241"/>
      <c r="G203" s="199"/>
      <c r="H203" s="241"/>
      <c r="I203" s="186"/>
      <c r="J203" s="186"/>
      <c r="K203" s="241"/>
      <c r="L203" s="241"/>
      <c r="M203" s="199"/>
      <c r="N203" s="241"/>
      <c r="O203" s="113"/>
      <c r="P203" s="113"/>
      <c r="Q203" s="113"/>
    </row>
    <row r="204" spans="2:17">
      <c r="B204" s="241"/>
      <c r="C204" s="186"/>
      <c r="D204" s="186"/>
      <c r="E204" s="241"/>
      <c r="F204" s="241"/>
      <c r="G204" s="199"/>
      <c r="H204" s="241"/>
      <c r="I204" s="186"/>
      <c r="J204" s="186"/>
      <c r="K204" s="241"/>
      <c r="L204" s="241"/>
      <c r="M204" s="199"/>
      <c r="N204" s="241"/>
      <c r="O204" s="113"/>
      <c r="P204" s="113"/>
      <c r="Q204" s="113"/>
    </row>
    <row r="205" spans="2:17">
      <c r="B205" s="241"/>
      <c r="C205" s="186"/>
      <c r="D205" s="186"/>
      <c r="E205" s="241"/>
      <c r="F205" s="241"/>
      <c r="G205" s="199"/>
      <c r="H205" s="241"/>
      <c r="I205" s="186"/>
      <c r="J205" s="186"/>
      <c r="K205" s="241"/>
      <c r="L205" s="241"/>
      <c r="M205" s="199"/>
      <c r="N205" s="241"/>
      <c r="O205" s="113"/>
      <c r="P205" s="113"/>
      <c r="Q205" s="113"/>
    </row>
    <row r="206" spans="2:17">
      <c r="B206" s="241"/>
      <c r="C206" s="186"/>
      <c r="D206" s="186"/>
      <c r="E206" s="241"/>
      <c r="F206" s="241"/>
      <c r="G206" s="199"/>
      <c r="H206" s="241"/>
      <c r="I206" s="186"/>
      <c r="J206" s="186"/>
      <c r="K206" s="241"/>
      <c r="L206" s="241"/>
      <c r="M206" s="199"/>
      <c r="N206" s="241"/>
      <c r="O206" s="113"/>
      <c r="P206" s="113"/>
      <c r="Q206" s="113"/>
    </row>
    <row r="207" spans="2:17">
      <c r="B207" s="241"/>
      <c r="C207" s="186"/>
      <c r="D207" s="186"/>
      <c r="E207" s="241"/>
      <c r="F207" s="241"/>
      <c r="G207" s="199"/>
      <c r="H207" s="241"/>
      <c r="I207" s="186"/>
      <c r="J207" s="186"/>
      <c r="K207" s="241"/>
      <c r="L207" s="241"/>
      <c r="M207" s="199"/>
      <c r="N207" s="241"/>
      <c r="O207" s="113"/>
      <c r="P207" s="113"/>
      <c r="Q207" s="113"/>
    </row>
    <row r="208" spans="2:17">
      <c r="B208" s="241"/>
      <c r="C208" s="186"/>
      <c r="D208" s="186"/>
      <c r="E208" s="241"/>
      <c r="F208" s="241"/>
      <c r="G208" s="199"/>
      <c r="H208" s="241"/>
      <c r="I208" s="186"/>
      <c r="J208" s="186"/>
      <c r="K208" s="241"/>
      <c r="L208" s="241"/>
      <c r="M208" s="199"/>
      <c r="N208" s="241"/>
      <c r="O208" s="113"/>
      <c r="P208" s="113"/>
      <c r="Q208" s="113"/>
    </row>
    <row r="209" spans="2:17">
      <c r="B209" s="241"/>
      <c r="C209" s="186"/>
      <c r="D209" s="186"/>
      <c r="E209" s="241"/>
      <c r="F209" s="241"/>
      <c r="G209" s="199"/>
      <c r="H209" s="241"/>
      <c r="I209" s="186"/>
      <c r="J209" s="186"/>
      <c r="K209" s="241"/>
      <c r="L209" s="241"/>
      <c r="M209" s="199"/>
      <c r="N209" s="241"/>
      <c r="O209" s="113"/>
      <c r="P209" s="113"/>
      <c r="Q209" s="113"/>
    </row>
    <row r="210" spans="2:17">
      <c r="B210" s="241"/>
      <c r="C210" s="186"/>
      <c r="D210" s="186"/>
      <c r="E210" s="241"/>
      <c r="F210" s="241"/>
      <c r="G210" s="199"/>
      <c r="H210" s="241"/>
      <c r="I210" s="186"/>
      <c r="J210" s="186"/>
      <c r="K210" s="241"/>
      <c r="L210" s="241"/>
      <c r="M210" s="199"/>
      <c r="N210" s="241"/>
      <c r="O210" s="113"/>
      <c r="P210" s="113"/>
      <c r="Q210" s="113"/>
    </row>
    <row r="211" spans="2:17">
      <c r="B211" s="241"/>
      <c r="C211" s="186"/>
      <c r="D211" s="186"/>
      <c r="E211" s="241"/>
      <c r="F211" s="241"/>
      <c r="G211" s="199"/>
      <c r="H211" s="241"/>
      <c r="I211" s="186"/>
      <c r="J211" s="186"/>
      <c r="K211" s="241"/>
      <c r="L211" s="241"/>
      <c r="M211" s="199"/>
      <c r="N211" s="241"/>
      <c r="O211" s="113"/>
      <c r="P211" s="113"/>
      <c r="Q211" s="113"/>
    </row>
    <row r="212" spans="2:17">
      <c r="B212" s="241"/>
      <c r="C212" s="186"/>
      <c r="D212" s="186"/>
      <c r="E212" s="241"/>
      <c r="F212" s="241"/>
      <c r="G212" s="199"/>
      <c r="H212" s="241"/>
      <c r="I212" s="186"/>
      <c r="J212" s="186"/>
      <c r="K212" s="241"/>
      <c r="L212" s="241"/>
      <c r="M212" s="199"/>
      <c r="N212" s="241"/>
      <c r="O212" s="113"/>
      <c r="P212" s="113"/>
      <c r="Q212" s="113"/>
    </row>
    <row r="213" spans="2:17">
      <c r="B213" s="241"/>
      <c r="C213" s="186"/>
      <c r="D213" s="186"/>
      <c r="E213" s="241"/>
      <c r="F213" s="241"/>
      <c r="G213" s="199"/>
      <c r="H213" s="241"/>
      <c r="I213" s="186"/>
      <c r="J213" s="186"/>
      <c r="K213" s="241"/>
      <c r="L213" s="241"/>
      <c r="M213" s="199"/>
      <c r="N213" s="241"/>
      <c r="O213" s="113"/>
      <c r="P213" s="113"/>
      <c r="Q213" s="113"/>
    </row>
    <row r="214" spans="2:17">
      <c r="B214" s="241"/>
      <c r="C214" s="186"/>
      <c r="D214" s="186"/>
      <c r="E214" s="241"/>
      <c r="F214" s="241"/>
      <c r="G214" s="199"/>
      <c r="H214" s="241"/>
      <c r="I214" s="186"/>
      <c r="J214" s="186"/>
      <c r="K214" s="241"/>
      <c r="L214" s="241"/>
      <c r="M214" s="199"/>
      <c r="N214" s="241"/>
      <c r="O214" s="113"/>
      <c r="P214" s="113"/>
      <c r="Q214" s="113"/>
    </row>
    <row r="215" spans="2:17">
      <c r="B215" s="241"/>
      <c r="C215" s="186"/>
      <c r="D215" s="186"/>
      <c r="E215" s="241"/>
      <c r="F215" s="241"/>
      <c r="G215" s="199"/>
      <c r="H215" s="241"/>
      <c r="I215" s="186"/>
      <c r="J215" s="186"/>
      <c r="K215" s="241"/>
      <c r="L215" s="241"/>
      <c r="M215" s="199"/>
      <c r="N215" s="241"/>
      <c r="O215" s="113"/>
      <c r="P215" s="113"/>
      <c r="Q215" s="113"/>
    </row>
    <row r="216" spans="2:17">
      <c r="B216" s="241"/>
      <c r="C216" s="186"/>
      <c r="D216" s="186"/>
      <c r="E216" s="241"/>
      <c r="F216" s="241"/>
      <c r="G216" s="199"/>
      <c r="H216" s="241"/>
      <c r="I216" s="186"/>
      <c r="J216" s="186"/>
      <c r="K216" s="241"/>
      <c r="L216" s="241"/>
      <c r="M216" s="199"/>
      <c r="N216" s="241"/>
      <c r="O216" s="113"/>
      <c r="P216" s="113"/>
      <c r="Q216" s="113"/>
    </row>
    <row r="217" spans="2:17">
      <c r="B217" s="241"/>
      <c r="C217" s="186"/>
      <c r="D217" s="186"/>
      <c r="E217" s="241"/>
      <c r="F217" s="241"/>
      <c r="G217" s="199"/>
      <c r="H217" s="241"/>
      <c r="I217" s="186"/>
      <c r="J217" s="186"/>
      <c r="K217" s="241"/>
      <c r="L217" s="241"/>
      <c r="M217" s="199"/>
      <c r="N217" s="241"/>
      <c r="O217" s="113"/>
      <c r="P217" s="113"/>
      <c r="Q217" s="113"/>
    </row>
    <row r="218" spans="2:17">
      <c r="B218" s="241"/>
      <c r="C218" s="186"/>
      <c r="D218" s="186"/>
      <c r="E218" s="241"/>
      <c r="F218" s="241"/>
      <c r="G218" s="199"/>
      <c r="H218" s="241"/>
      <c r="I218" s="186"/>
      <c r="J218" s="186"/>
      <c r="K218" s="241"/>
      <c r="L218" s="241"/>
      <c r="M218" s="199"/>
      <c r="N218" s="241"/>
      <c r="O218" s="113"/>
      <c r="P218" s="113"/>
      <c r="Q218" s="113"/>
    </row>
    <row r="219" spans="2:17">
      <c r="B219" s="241"/>
      <c r="C219" s="186"/>
      <c r="D219" s="186"/>
      <c r="E219" s="241"/>
      <c r="F219" s="241"/>
      <c r="G219" s="199"/>
      <c r="H219" s="241"/>
      <c r="I219" s="186"/>
      <c r="J219" s="186"/>
      <c r="K219" s="241"/>
      <c r="L219" s="241"/>
      <c r="M219" s="199"/>
      <c r="N219" s="241"/>
      <c r="O219" s="113"/>
      <c r="P219" s="113"/>
      <c r="Q219" s="113"/>
    </row>
    <row r="220" spans="2:17">
      <c r="B220" s="241"/>
      <c r="C220" s="186"/>
      <c r="D220" s="186"/>
      <c r="E220" s="241"/>
      <c r="F220" s="241"/>
      <c r="G220" s="199"/>
      <c r="H220" s="241"/>
      <c r="I220" s="186"/>
      <c r="J220" s="186"/>
      <c r="K220" s="241"/>
      <c r="L220" s="241"/>
      <c r="M220" s="199"/>
      <c r="N220" s="241"/>
      <c r="O220" s="113"/>
      <c r="P220" s="113"/>
      <c r="Q220" s="113"/>
    </row>
    <row r="221" spans="2:17">
      <c r="B221" s="241"/>
      <c r="C221" s="186"/>
      <c r="D221" s="186"/>
      <c r="E221" s="241"/>
      <c r="F221" s="241"/>
      <c r="G221" s="199"/>
      <c r="H221" s="241"/>
      <c r="I221" s="186"/>
      <c r="J221" s="186"/>
      <c r="K221" s="241"/>
      <c r="L221" s="241"/>
      <c r="M221" s="199"/>
      <c r="N221" s="241"/>
      <c r="O221" s="113"/>
      <c r="P221" s="113"/>
      <c r="Q221" s="113"/>
    </row>
    <row r="222" spans="2:17">
      <c r="B222" s="241"/>
      <c r="C222" s="186"/>
      <c r="D222" s="186"/>
      <c r="E222" s="241"/>
      <c r="F222" s="241"/>
      <c r="G222" s="199"/>
      <c r="H222" s="241"/>
      <c r="I222" s="186"/>
      <c r="J222" s="186"/>
      <c r="K222" s="241"/>
      <c r="L222" s="241"/>
      <c r="M222" s="199"/>
      <c r="N222" s="241"/>
      <c r="O222" s="113"/>
      <c r="P222" s="113"/>
      <c r="Q222" s="113"/>
    </row>
    <row r="223" spans="2:17">
      <c r="B223" s="241"/>
      <c r="C223" s="186"/>
      <c r="D223" s="186"/>
      <c r="E223" s="241"/>
      <c r="F223" s="241"/>
      <c r="G223" s="199"/>
      <c r="H223" s="241"/>
      <c r="I223" s="186"/>
      <c r="J223" s="186"/>
      <c r="K223" s="241"/>
      <c r="L223" s="241"/>
      <c r="M223" s="199"/>
      <c r="N223" s="241"/>
      <c r="O223" s="113"/>
      <c r="P223" s="113"/>
      <c r="Q223" s="113"/>
    </row>
    <row r="224" spans="2:17">
      <c r="B224" s="241"/>
      <c r="C224" s="186"/>
      <c r="D224" s="186"/>
      <c r="E224" s="241"/>
      <c r="F224" s="241"/>
      <c r="G224" s="199"/>
      <c r="H224" s="241"/>
      <c r="I224" s="186"/>
      <c r="J224" s="186"/>
      <c r="K224" s="241"/>
      <c r="L224" s="241"/>
      <c r="M224" s="199"/>
      <c r="N224" s="241"/>
      <c r="O224" s="113"/>
      <c r="P224" s="113"/>
      <c r="Q224" s="113"/>
    </row>
    <row r="225" spans="2:17">
      <c r="B225" s="241"/>
      <c r="C225" s="186"/>
      <c r="D225" s="186"/>
      <c r="E225" s="241"/>
      <c r="F225" s="241"/>
      <c r="G225" s="199"/>
      <c r="H225" s="241"/>
      <c r="I225" s="186"/>
      <c r="J225" s="186"/>
      <c r="K225" s="241"/>
      <c r="L225" s="241"/>
      <c r="M225" s="199"/>
      <c r="N225" s="241"/>
      <c r="O225" s="113"/>
      <c r="P225" s="113"/>
      <c r="Q225" s="113"/>
    </row>
    <row r="226" spans="2:17">
      <c r="B226" s="241"/>
      <c r="C226" s="186"/>
      <c r="D226" s="186"/>
      <c r="E226" s="241"/>
      <c r="F226" s="241"/>
      <c r="G226" s="199"/>
      <c r="H226" s="241"/>
      <c r="I226" s="186"/>
      <c r="J226" s="186"/>
      <c r="K226" s="241"/>
      <c r="L226" s="241"/>
      <c r="M226" s="199"/>
      <c r="N226" s="241"/>
      <c r="O226" s="113"/>
      <c r="P226" s="113"/>
      <c r="Q226" s="113"/>
    </row>
    <row r="227" spans="2:17">
      <c r="B227" s="241"/>
      <c r="C227" s="186"/>
      <c r="D227" s="186"/>
      <c r="E227" s="241"/>
      <c r="F227" s="241"/>
      <c r="G227" s="199"/>
      <c r="H227" s="241"/>
      <c r="I227" s="186"/>
      <c r="J227" s="186"/>
      <c r="K227" s="241"/>
      <c r="L227" s="241"/>
      <c r="M227" s="199"/>
      <c r="N227" s="241"/>
      <c r="O227" s="113"/>
      <c r="P227" s="113"/>
      <c r="Q227" s="113"/>
    </row>
    <row r="228" spans="2:17">
      <c r="B228" s="241"/>
      <c r="C228" s="186"/>
      <c r="D228" s="186"/>
      <c r="E228" s="241"/>
      <c r="F228" s="241"/>
      <c r="G228" s="199"/>
      <c r="H228" s="241"/>
      <c r="I228" s="186"/>
      <c r="J228" s="186"/>
      <c r="K228" s="241"/>
      <c r="L228" s="241"/>
      <c r="M228" s="199"/>
      <c r="N228" s="241"/>
      <c r="O228" s="113"/>
      <c r="P228" s="113"/>
      <c r="Q228" s="113"/>
    </row>
    <row r="229" spans="2:17">
      <c r="B229" s="241"/>
      <c r="C229" s="186"/>
      <c r="D229" s="186"/>
      <c r="E229" s="241"/>
      <c r="F229" s="241"/>
      <c r="G229" s="199"/>
      <c r="H229" s="241"/>
      <c r="I229" s="186"/>
      <c r="J229" s="186"/>
      <c r="K229" s="241"/>
      <c r="L229" s="241"/>
      <c r="M229" s="199"/>
      <c r="N229" s="241"/>
      <c r="O229" s="113"/>
      <c r="P229" s="113"/>
      <c r="Q229" s="113"/>
    </row>
    <row r="230" spans="2:17">
      <c r="B230" s="241"/>
      <c r="C230" s="186"/>
      <c r="D230" s="186"/>
      <c r="E230" s="241"/>
      <c r="F230" s="241"/>
      <c r="G230" s="199"/>
      <c r="H230" s="241"/>
      <c r="I230" s="186"/>
      <c r="J230" s="186"/>
      <c r="K230" s="241"/>
      <c r="L230" s="241"/>
      <c r="M230" s="199"/>
      <c r="N230" s="241"/>
      <c r="O230" s="113"/>
      <c r="P230" s="113"/>
      <c r="Q230" s="113"/>
    </row>
    <row r="231" spans="2:17">
      <c r="B231" s="241"/>
      <c r="C231" s="186"/>
      <c r="D231" s="186"/>
      <c r="E231" s="241"/>
      <c r="F231" s="241"/>
      <c r="G231" s="199"/>
      <c r="H231" s="241"/>
      <c r="I231" s="186"/>
      <c r="J231" s="186"/>
      <c r="K231" s="241"/>
      <c r="L231" s="241"/>
      <c r="M231" s="199"/>
      <c r="N231" s="241"/>
      <c r="O231" s="113"/>
      <c r="P231" s="113"/>
      <c r="Q231" s="113"/>
    </row>
    <row r="232" spans="2:17">
      <c r="B232" s="241"/>
      <c r="C232" s="186"/>
      <c r="D232" s="186"/>
      <c r="E232" s="241"/>
      <c r="F232" s="241"/>
      <c r="G232" s="199"/>
      <c r="H232" s="241"/>
      <c r="I232" s="186"/>
      <c r="J232" s="186"/>
      <c r="K232" s="241"/>
      <c r="L232" s="241"/>
      <c r="M232" s="199"/>
      <c r="N232" s="241"/>
      <c r="O232" s="113"/>
      <c r="P232" s="113"/>
      <c r="Q232" s="113"/>
    </row>
    <row r="233" spans="2:17">
      <c r="B233" s="241"/>
      <c r="C233" s="186"/>
      <c r="D233" s="186"/>
      <c r="E233" s="241"/>
      <c r="F233" s="241"/>
      <c r="G233" s="199"/>
      <c r="H233" s="241"/>
      <c r="I233" s="186"/>
      <c r="J233" s="186"/>
      <c r="K233" s="241"/>
      <c r="L233" s="241"/>
      <c r="M233" s="199"/>
      <c r="N233" s="241"/>
      <c r="O233" s="113"/>
      <c r="P233" s="113"/>
      <c r="Q233" s="113"/>
    </row>
    <row r="234" spans="2:17">
      <c r="B234" s="241"/>
      <c r="C234" s="186"/>
      <c r="D234" s="186"/>
      <c r="E234" s="241"/>
      <c r="F234" s="241"/>
      <c r="G234" s="199"/>
      <c r="H234" s="241"/>
      <c r="I234" s="186"/>
      <c r="J234" s="186"/>
      <c r="K234" s="241"/>
      <c r="L234" s="241"/>
      <c r="M234" s="199"/>
      <c r="N234" s="241"/>
      <c r="O234" s="113"/>
      <c r="P234" s="113"/>
      <c r="Q234" s="113"/>
    </row>
    <row r="235" spans="2:17">
      <c r="B235" s="241"/>
      <c r="C235" s="186"/>
      <c r="D235" s="186"/>
      <c r="E235" s="241"/>
      <c r="F235" s="241"/>
      <c r="G235" s="199"/>
      <c r="H235" s="241"/>
      <c r="I235" s="186"/>
      <c r="J235" s="186"/>
      <c r="K235" s="241"/>
      <c r="L235" s="241"/>
      <c r="M235" s="199"/>
      <c r="N235" s="241"/>
      <c r="O235" s="113"/>
      <c r="P235" s="113"/>
      <c r="Q235" s="113"/>
    </row>
    <row r="236" spans="2:17">
      <c r="B236" s="241"/>
      <c r="C236" s="186"/>
      <c r="D236" s="186"/>
      <c r="E236" s="241"/>
      <c r="F236" s="241"/>
      <c r="G236" s="199"/>
      <c r="H236" s="241"/>
      <c r="I236" s="186"/>
      <c r="J236" s="186"/>
      <c r="K236" s="241"/>
      <c r="L236" s="241"/>
      <c r="M236" s="199"/>
      <c r="N236" s="241"/>
      <c r="O236" s="113"/>
      <c r="P236" s="113"/>
      <c r="Q236" s="113"/>
    </row>
    <row r="237" spans="2:17">
      <c r="B237" s="241"/>
      <c r="C237" s="186"/>
      <c r="D237" s="186"/>
      <c r="E237" s="241"/>
      <c r="F237" s="241"/>
      <c r="G237" s="199"/>
      <c r="H237" s="241"/>
      <c r="I237" s="186"/>
      <c r="J237" s="186"/>
      <c r="K237" s="241"/>
      <c r="L237" s="241"/>
      <c r="M237" s="199"/>
      <c r="N237" s="241"/>
      <c r="O237" s="113"/>
      <c r="P237" s="113"/>
      <c r="Q237" s="113"/>
    </row>
    <row r="238" spans="2:17">
      <c r="B238" s="241"/>
      <c r="C238" s="186"/>
      <c r="D238" s="186"/>
      <c r="E238" s="241"/>
      <c r="F238" s="241"/>
      <c r="G238" s="199"/>
      <c r="H238" s="241"/>
      <c r="I238" s="186"/>
      <c r="J238" s="186"/>
      <c r="K238" s="241"/>
      <c r="L238" s="241"/>
      <c r="M238" s="199"/>
      <c r="N238" s="241"/>
      <c r="O238" s="113"/>
      <c r="P238" s="113"/>
      <c r="Q238" s="113"/>
    </row>
    <row r="239" spans="2:17">
      <c r="B239" s="241"/>
      <c r="C239" s="186"/>
      <c r="D239" s="186"/>
      <c r="E239" s="241"/>
      <c r="F239" s="241"/>
      <c r="G239" s="199"/>
      <c r="H239" s="241"/>
      <c r="I239" s="186"/>
      <c r="J239" s="186"/>
      <c r="K239" s="241"/>
      <c r="L239" s="241"/>
      <c r="M239" s="199"/>
      <c r="N239" s="241"/>
      <c r="O239" s="113"/>
      <c r="P239" s="113"/>
      <c r="Q239" s="113"/>
    </row>
    <row r="240" spans="2:17">
      <c r="B240" s="241"/>
      <c r="C240" s="186"/>
      <c r="D240" s="186"/>
      <c r="E240" s="241"/>
      <c r="F240" s="241"/>
      <c r="G240" s="199"/>
      <c r="H240" s="241"/>
      <c r="I240" s="186"/>
      <c r="J240" s="186"/>
      <c r="K240" s="241"/>
      <c r="L240" s="241"/>
      <c r="M240" s="199"/>
      <c r="N240" s="241"/>
      <c r="O240" s="113"/>
      <c r="P240" s="113"/>
      <c r="Q240" s="113"/>
    </row>
    <row r="241" spans="2:17">
      <c r="B241" s="241"/>
      <c r="C241" s="186"/>
      <c r="D241" s="186"/>
      <c r="E241" s="241"/>
      <c r="F241" s="241"/>
      <c r="G241" s="199"/>
      <c r="H241" s="241"/>
      <c r="I241" s="186"/>
      <c r="J241" s="186"/>
      <c r="K241" s="241"/>
      <c r="L241" s="241"/>
      <c r="M241" s="199"/>
      <c r="N241" s="241"/>
      <c r="O241" s="113"/>
      <c r="P241" s="113"/>
      <c r="Q241" s="113"/>
    </row>
    <row r="242" spans="2:17">
      <c r="B242" s="241"/>
      <c r="C242" s="186"/>
      <c r="D242" s="186"/>
      <c r="E242" s="241"/>
      <c r="F242" s="241"/>
      <c r="G242" s="199"/>
      <c r="H242" s="241"/>
      <c r="I242" s="186"/>
      <c r="J242" s="186"/>
      <c r="K242" s="241"/>
      <c r="L242" s="241"/>
      <c r="M242" s="199"/>
      <c r="N242" s="241"/>
      <c r="O242" s="113"/>
      <c r="P242" s="113"/>
      <c r="Q242" s="113"/>
    </row>
    <row r="243" spans="2:17">
      <c r="B243" s="241"/>
      <c r="C243" s="186"/>
      <c r="D243" s="186"/>
      <c r="E243" s="241"/>
      <c r="F243" s="241"/>
      <c r="G243" s="199"/>
      <c r="H243" s="241"/>
      <c r="I243" s="186"/>
      <c r="J243" s="186"/>
      <c r="K243" s="241"/>
      <c r="L243" s="241"/>
      <c r="M243" s="199"/>
      <c r="N243" s="241"/>
      <c r="O243" s="113"/>
      <c r="P243" s="113"/>
      <c r="Q243" s="113"/>
    </row>
    <row r="244" spans="2:17">
      <c r="B244" s="241"/>
      <c r="C244" s="186"/>
      <c r="D244" s="186"/>
      <c r="E244" s="241"/>
      <c r="F244" s="241"/>
      <c r="G244" s="199"/>
      <c r="H244" s="241"/>
      <c r="I244" s="186"/>
      <c r="J244" s="186"/>
      <c r="K244" s="241"/>
      <c r="L244" s="241"/>
      <c r="M244" s="199"/>
      <c r="N244" s="241"/>
      <c r="O244" s="113"/>
      <c r="P244" s="113"/>
      <c r="Q244" s="113"/>
    </row>
    <row r="245" spans="2:17">
      <c r="B245" s="241"/>
      <c r="C245" s="186"/>
      <c r="D245" s="186"/>
      <c r="E245" s="241"/>
      <c r="F245" s="241"/>
      <c r="G245" s="199"/>
      <c r="H245" s="241"/>
      <c r="I245" s="186"/>
      <c r="J245" s="186"/>
      <c r="K245" s="241"/>
      <c r="L245" s="241"/>
      <c r="M245" s="199"/>
      <c r="N245" s="241"/>
      <c r="O245" s="113"/>
      <c r="P245" s="113"/>
      <c r="Q245" s="113"/>
    </row>
    <row r="246" spans="2:17">
      <c r="B246" s="241"/>
      <c r="C246" s="186"/>
      <c r="D246" s="186"/>
      <c r="E246" s="241"/>
      <c r="F246" s="241"/>
      <c r="G246" s="199"/>
      <c r="H246" s="241"/>
      <c r="I246" s="186"/>
      <c r="J246" s="186"/>
      <c r="K246" s="241"/>
      <c r="L246" s="241"/>
      <c r="M246" s="199"/>
      <c r="N246" s="241"/>
      <c r="O246" s="113"/>
      <c r="P246" s="113"/>
      <c r="Q246" s="113"/>
    </row>
    <row r="247" spans="2:17">
      <c r="B247" s="241"/>
      <c r="C247" s="186"/>
      <c r="D247" s="186"/>
      <c r="E247" s="241"/>
      <c r="F247" s="241"/>
      <c r="G247" s="199"/>
      <c r="H247" s="241"/>
      <c r="I247" s="186"/>
      <c r="J247" s="186"/>
      <c r="K247" s="241"/>
      <c r="L247" s="241"/>
      <c r="M247" s="199"/>
      <c r="N247" s="241"/>
      <c r="O247" s="113"/>
      <c r="P247" s="113"/>
      <c r="Q247" s="113"/>
    </row>
  </sheetData>
  <mergeCells count="5">
    <mergeCell ref="A2:N2"/>
    <mergeCell ref="B5:G5"/>
    <mergeCell ref="H5:M5"/>
    <mergeCell ref="B24:G24"/>
    <mergeCell ref="H24:M24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Лист14">
    <tabColor indexed="12"/>
    <outlinePr applyStyles="1" summaryBelow="0"/>
    <pageSetUpPr fitToPage="1"/>
  </sheetPr>
  <dimension ref="A2:T232"/>
  <sheetViews>
    <sheetView workbookViewId="0">
      <selection activeCell="A2" sqref="A2:D2"/>
    </sheetView>
  </sheetViews>
  <sheetFormatPr baseColWidth="10" defaultColWidth="9.1640625" defaultRowHeight="14" outlineLevelRow="2"/>
  <cols>
    <col min="1" max="1" width="81.5" style="219" customWidth="1"/>
    <col min="2" max="2" width="14.33203125" style="247" customWidth="1"/>
    <col min="3" max="3" width="15.5" style="247" customWidth="1"/>
    <col min="4" max="4" width="10.33203125" style="208" customWidth="1"/>
    <col min="5" max="5" width="8.83203125" style="128" hidden="1" customWidth="1"/>
    <col min="6" max="16384" width="9.1640625" style="128"/>
  </cols>
  <sheetData>
    <row r="2" spans="1:20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 ht="19">
      <c r="A3" s="1" t="s">
        <v>157</v>
      </c>
      <c r="B3" s="1"/>
      <c r="C3" s="1"/>
      <c r="D3" s="1"/>
    </row>
    <row r="4" spans="1:20">
      <c r="B4" s="241"/>
      <c r="C4" s="241"/>
      <c r="D4" s="19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  <c r="R4" s="113"/>
    </row>
    <row r="5" spans="1:20" s="39" customFormat="1">
      <c r="B5" s="172"/>
      <c r="C5" s="172"/>
      <c r="D5" s="39" t="str">
        <f>VALVAL</f>
        <v>млрд. одиниць</v>
      </c>
    </row>
    <row r="6" spans="1:20" s="232" customFormat="1">
      <c r="A6" s="190"/>
      <c r="B6" s="69" t="s">
        <v>158</v>
      </c>
      <c r="C6" s="69" t="s">
        <v>161</v>
      </c>
      <c r="D6" s="6" t="s">
        <v>180</v>
      </c>
      <c r="E6" s="79" t="s">
        <v>50</v>
      </c>
    </row>
    <row r="7" spans="1:20" s="54" customFormat="1" ht="16">
      <c r="A7" s="209" t="s">
        <v>143</v>
      </c>
      <c r="B7" s="146">
        <f t="shared" ref="B7:D7" si="0">B$8+B$18</f>
        <v>96.805254404829995</v>
      </c>
      <c r="C7" s="146">
        <f t="shared" si="0"/>
        <v>2832.0280370935197</v>
      </c>
      <c r="D7" s="66">
        <f t="shared" si="0"/>
        <v>0.99999799999999994</v>
      </c>
      <c r="E7" s="188" t="s">
        <v>88</v>
      </c>
    </row>
    <row r="8" spans="1:20" s="136" customFormat="1" ht="15">
      <c r="A8" s="90" t="s">
        <v>62</v>
      </c>
      <c r="B8" s="58">
        <f t="shared" ref="B8:D8" si="1">B$9+B$12</f>
        <v>86.282412485479995</v>
      </c>
      <c r="C8" s="58">
        <f t="shared" si="1"/>
        <v>2524.1833490268</v>
      </c>
      <c r="D8" s="85">
        <f t="shared" si="1"/>
        <v>0.89129700000000001</v>
      </c>
      <c r="E8" s="31" t="s">
        <v>88</v>
      </c>
    </row>
    <row r="9" spans="1:20" s="104" customFormat="1" ht="15" outlineLevel="1">
      <c r="A9" s="20" t="s">
        <v>45</v>
      </c>
      <c r="B9" s="12">
        <f t="shared" ref="B9:D9" si="2">SUM(B$10:B$11)</f>
        <v>35.913966291899996</v>
      </c>
      <c r="C9" s="12">
        <f t="shared" si="2"/>
        <v>1050.6594924784001</v>
      </c>
      <c r="D9" s="73">
        <f t="shared" si="2"/>
        <v>0.37099199999999999</v>
      </c>
      <c r="E9" s="251" t="s">
        <v>155</v>
      </c>
    </row>
    <row r="10" spans="1:20" s="141" customFormat="1" ht="15" outlineLevel="2">
      <c r="A10" s="41" t="s">
        <v>184</v>
      </c>
      <c r="B10" s="78">
        <v>35.851806715739997</v>
      </c>
      <c r="C10" s="78">
        <v>1048.8410202938001</v>
      </c>
      <c r="D10" s="212">
        <v>0.37035000000000001</v>
      </c>
      <c r="E10" s="159" t="s">
        <v>9</v>
      </c>
    </row>
    <row r="11" spans="1:20" ht="15" outlineLevel="2">
      <c r="A11" s="140" t="s">
        <v>106</v>
      </c>
      <c r="B11" s="180">
        <v>6.215957616E-2</v>
      </c>
      <c r="C11" s="180">
        <v>1.8184721846</v>
      </c>
      <c r="D11" s="212">
        <v>6.4199999999999999E-4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spans="1:20" ht="16" outlineLevel="1">
      <c r="A12" s="164" t="s">
        <v>56</v>
      </c>
      <c r="B12" s="103">
        <f t="shared" ref="B12:D12" si="3">SUM(B$13:B$17)</f>
        <v>50.368446193579999</v>
      </c>
      <c r="C12" s="103">
        <f t="shared" si="3"/>
        <v>1473.5238565484001</v>
      </c>
      <c r="D12" s="43">
        <f t="shared" si="3"/>
        <v>0.52030500000000002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spans="1:20" ht="16" outlineLevel="2">
      <c r="A13" s="7" t="s">
        <v>164</v>
      </c>
      <c r="B13" s="234">
        <v>19.985971543760002</v>
      </c>
      <c r="C13" s="234">
        <v>584.68759891437003</v>
      </c>
      <c r="D13" s="176">
        <v>0.206455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spans="1:20" ht="16" outlineLevel="2">
      <c r="A14" s="7" t="s">
        <v>41</v>
      </c>
      <c r="B14" s="234">
        <v>1.4675076118499999</v>
      </c>
      <c r="C14" s="234">
        <v>42.93178843378</v>
      </c>
      <c r="D14" s="176">
        <v>1.5159000000000001E-2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spans="1:20" ht="32" outlineLevel="2">
      <c r="A15" s="7" t="s">
        <v>208</v>
      </c>
      <c r="B15" s="234">
        <v>1.7850162193000001</v>
      </c>
      <c r="C15" s="234">
        <v>52.220470995139998</v>
      </c>
      <c r="D15" s="176">
        <v>1.8439000000000001E-2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spans="1:20" ht="16" outlineLevel="2">
      <c r="A16" s="7" t="s">
        <v>48</v>
      </c>
      <c r="B16" s="234">
        <v>22.766794779230001</v>
      </c>
      <c r="C16" s="234">
        <v>666.04030458700004</v>
      </c>
      <c r="D16" s="176">
        <v>0.235181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spans="1:18" ht="16" outlineLevel="2">
      <c r="A17" s="7" t="s">
        <v>166</v>
      </c>
      <c r="B17" s="234">
        <v>4.3631560394399997</v>
      </c>
      <c r="C17" s="234">
        <v>127.64369361811001</v>
      </c>
      <c r="D17" s="176">
        <v>4.5071E-2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spans="1:18" ht="16">
      <c r="A18" s="197" t="s">
        <v>11</v>
      </c>
      <c r="B18" s="118">
        <f t="shared" ref="B18:D18" si="4">B$19+B$23</f>
        <v>10.52284191935</v>
      </c>
      <c r="C18" s="118">
        <f t="shared" si="4"/>
        <v>307.84468806671998</v>
      </c>
      <c r="D18" s="51">
        <f t="shared" si="4"/>
        <v>0.10870099999999999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1:18" ht="16" outlineLevel="1">
      <c r="A19" s="164" t="s">
        <v>45</v>
      </c>
      <c r="B19" s="103">
        <f t="shared" ref="B19:D19" si="5">SUM(B$20:B$22)</f>
        <v>1.69325661398</v>
      </c>
      <c r="C19" s="103">
        <f t="shared" si="5"/>
        <v>49.536052917009997</v>
      </c>
      <c r="D19" s="43">
        <f t="shared" si="5"/>
        <v>1.7491E-2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spans="1:18" ht="16" outlineLevel="2">
      <c r="A20" s="7" t="s">
        <v>184</v>
      </c>
      <c r="B20" s="234">
        <v>0.57865234882000005</v>
      </c>
      <c r="C20" s="234">
        <v>16.928416599999998</v>
      </c>
      <c r="D20" s="176">
        <v>5.9769999999999997E-3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1:18" ht="16" outlineLevel="2">
      <c r="A21" s="7" t="s">
        <v>106</v>
      </c>
      <c r="B21" s="234">
        <v>1.11457163302</v>
      </c>
      <c r="C21" s="234">
        <v>32.606681667010001</v>
      </c>
      <c r="D21" s="176">
        <v>1.1514E-2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1:18" ht="16" outlineLevel="2">
      <c r="A22" s="7" t="s">
        <v>130</v>
      </c>
      <c r="B22" s="234">
        <v>3.2632139999999998E-5</v>
      </c>
      <c r="C22" s="234">
        <v>9.5465000000000003E-4</v>
      </c>
      <c r="D22" s="176">
        <v>0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1:18" ht="16" outlineLevel="1">
      <c r="A23" s="164" t="s">
        <v>56</v>
      </c>
      <c r="B23" s="103">
        <f t="shared" ref="B23:D23" si="6">SUM(B$24:B$27)</f>
        <v>8.8295853053699993</v>
      </c>
      <c r="C23" s="103">
        <f t="shared" si="6"/>
        <v>258.30863514970997</v>
      </c>
      <c r="D23" s="43">
        <f t="shared" si="6"/>
        <v>9.1209999999999999E-2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1:18" ht="16" outlineLevel="2">
      <c r="A24" s="7" t="s">
        <v>164</v>
      </c>
      <c r="B24" s="234">
        <v>6.1601588001299996</v>
      </c>
      <c r="C24" s="234">
        <v>180.21482968154001</v>
      </c>
      <c r="D24" s="176">
        <v>6.3634999999999997E-2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1:18" ht="32" outlineLevel="2">
      <c r="A25" s="7" t="s">
        <v>208</v>
      </c>
      <c r="B25" s="234">
        <v>1.0318391972000001</v>
      </c>
      <c r="C25" s="234">
        <v>30.186352530120001</v>
      </c>
      <c r="D25" s="176">
        <v>1.0659E-2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1:18" ht="16" outlineLevel="2">
      <c r="A26" s="7" t="s">
        <v>48</v>
      </c>
      <c r="B26" s="234">
        <v>1.5249999999999999</v>
      </c>
      <c r="C26" s="234">
        <v>44.613722500000002</v>
      </c>
      <c r="D26" s="176">
        <v>1.5753E-2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</row>
    <row r="27" spans="1:18" ht="16" outlineLevel="2">
      <c r="A27" s="7" t="s">
        <v>166</v>
      </c>
      <c r="B27" s="234">
        <v>0.11258730804</v>
      </c>
      <c r="C27" s="234">
        <v>3.2937304380499999</v>
      </c>
      <c r="D27" s="176">
        <v>1.163E-3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  <row r="28" spans="1:18">
      <c r="B28" s="241"/>
      <c r="C28" s="241"/>
      <c r="D28" s="19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  <row r="29" spans="1:18">
      <c r="B29" s="241"/>
      <c r="C29" s="241"/>
      <c r="D29" s="199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1:18">
      <c r="B30" s="241"/>
      <c r="C30" s="241"/>
      <c r="D30" s="19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1:18">
      <c r="B31" s="241"/>
      <c r="C31" s="241"/>
      <c r="D31" s="199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1:18">
      <c r="B32" s="241"/>
      <c r="C32" s="241"/>
      <c r="D32" s="19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</row>
    <row r="33" spans="2:18">
      <c r="B33" s="241"/>
      <c r="C33" s="241"/>
      <c r="D33" s="199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</row>
    <row r="34" spans="2:18">
      <c r="B34" s="241"/>
      <c r="C34" s="241"/>
      <c r="D34" s="19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2:18">
      <c r="B35" s="241"/>
      <c r="C35" s="241"/>
      <c r="D35" s="19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</row>
    <row r="36" spans="2:18"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2:18"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2:18"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</row>
    <row r="39" spans="2:18">
      <c r="B39" s="241"/>
      <c r="C39" s="241"/>
      <c r="D39" s="199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</row>
    <row r="40" spans="2:18">
      <c r="B40" s="241"/>
      <c r="C40" s="241"/>
      <c r="D40" s="199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</row>
    <row r="41" spans="2:18">
      <c r="B41" s="241"/>
      <c r="C41" s="241"/>
      <c r="D41" s="199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2:18">
      <c r="B42" s="241"/>
      <c r="C42" s="241"/>
      <c r="D42" s="19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2:18">
      <c r="B43" s="241"/>
      <c r="C43" s="241"/>
      <c r="D43" s="19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</row>
    <row r="44" spans="2:18">
      <c r="B44" s="241"/>
      <c r="C44" s="241"/>
      <c r="D44" s="199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</row>
    <row r="45" spans="2:18">
      <c r="B45" s="241"/>
      <c r="C45" s="241"/>
      <c r="D45" s="199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2:18">
      <c r="B46" s="241"/>
      <c r="C46" s="241"/>
      <c r="D46" s="1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2:18">
      <c r="B47" s="241"/>
      <c r="C47" s="241"/>
      <c r="D47" s="199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2:18">
      <c r="B48" s="241"/>
      <c r="C48" s="241"/>
      <c r="D48" s="199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2:18">
      <c r="B49" s="241"/>
      <c r="C49" s="241"/>
      <c r="D49" s="199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</row>
    <row r="50" spans="2:18">
      <c r="B50" s="241"/>
      <c r="C50" s="241"/>
      <c r="D50" s="19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  <row r="51" spans="2:18">
      <c r="B51" s="241"/>
      <c r="C51" s="241"/>
      <c r="D51" s="199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</row>
    <row r="52" spans="2:18">
      <c r="B52" s="241"/>
      <c r="C52" s="241"/>
      <c r="D52" s="199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2:18">
      <c r="B53" s="241"/>
      <c r="C53" s="241"/>
      <c r="D53" s="199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</row>
    <row r="54" spans="2:18">
      <c r="B54" s="241"/>
      <c r="C54" s="241"/>
      <c r="D54" s="199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</row>
    <row r="55" spans="2:18">
      <c r="B55" s="241"/>
      <c r="C55" s="241"/>
      <c r="D55" s="199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</row>
    <row r="56" spans="2:18">
      <c r="B56" s="241"/>
      <c r="C56" s="241"/>
      <c r="D56" s="199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2:18">
      <c r="B57" s="241"/>
      <c r="C57" s="241"/>
      <c r="D57" s="199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</row>
    <row r="58" spans="2:18">
      <c r="B58" s="241"/>
      <c r="C58" s="241"/>
      <c r="D58" s="199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</row>
    <row r="59" spans="2:18">
      <c r="B59" s="241"/>
      <c r="C59" s="241"/>
      <c r="D59" s="199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</row>
    <row r="60" spans="2:18">
      <c r="B60" s="241"/>
      <c r="C60" s="241"/>
      <c r="D60" s="199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</row>
    <row r="61" spans="2:18">
      <c r="B61" s="241"/>
      <c r="C61" s="241"/>
      <c r="D61" s="199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</row>
    <row r="62" spans="2:18">
      <c r="B62" s="241"/>
      <c r="C62" s="241"/>
      <c r="D62" s="199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</row>
    <row r="63" spans="2:18">
      <c r="B63" s="241"/>
      <c r="C63" s="241"/>
      <c r="D63" s="199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</row>
    <row r="64" spans="2:18">
      <c r="B64" s="241"/>
      <c r="C64" s="241"/>
      <c r="D64" s="19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</row>
    <row r="65" spans="2:18">
      <c r="B65" s="241"/>
      <c r="C65" s="241"/>
      <c r="D65" s="199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</row>
    <row r="66" spans="2:18">
      <c r="B66" s="241"/>
      <c r="C66" s="241"/>
      <c r="D66" s="199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</row>
    <row r="67" spans="2:18">
      <c r="B67" s="241"/>
      <c r="C67" s="241"/>
      <c r="D67" s="199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</row>
    <row r="68" spans="2:18">
      <c r="B68" s="241"/>
      <c r="C68" s="241"/>
      <c r="D68" s="19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</row>
    <row r="69" spans="2:18">
      <c r="B69" s="241"/>
      <c r="C69" s="241"/>
      <c r="D69" s="199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</row>
    <row r="70" spans="2:18">
      <c r="B70" s="241"/>
      <c r="C70" s="241"/>
      <c r="D70" s="19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</row>
    <row r="71" spans="2:18">
      <c r="B71" s="241"/>
      <c r="C71" s="241"/>
      <c r="D71" s="199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2:18">
      <c r="B72" s="241"/>
      <c r="C72" s="241"/>
      <c r="D72" s="199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2:18">
      <c r="B73" s="241"/>
      <c r="C73" s="241"/>
      <c r="D73" s="199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2:18">
      <c r="B74" s="241"/>
      <c r="C74" s="241"/>
      <c r="D74" s="199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</row>
    <row r="75" spans="2:18">
      <c r="B75" s="241"/>
      <c r="C75" s="241"/>
      <c r="D75" s="199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</row>
    <row r="76" spans="2:18">
      <c r="B76" s="241"/>
      <c r="C76" s="241"/>
      <c r="D76" s="199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</row>
    <row r="77" spans="2:18">
      <c r="B77" s="241"/>
      <c r="C77" s="241"/>
      <c r="D77" s="199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</row>
    <row r="78" spans="2:18">
      <c r="B78" s="241"/>
      <c r="C78" s="241"/>
      <c r="D78" s="199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</row>
    <row r="79" spans="2:18">
      <c r="B79" s="241"/>
      <c r="C79" s="241"/>
      <c r="D79" s="199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</row>
    <row r="80" spans="2:18">
      <c r="B80" s="241"/>
      <c r="C80" s="241"/>
      <c r="D80" s="199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</row>
    <row r="81" spans="2:18">
      <c r="B81" s="241"/>
      <c r="C81" s="241"/>
      <c r="D81" s="199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</row>
    <row r="82" spans="2:18">
      <c r="B82" s="241"/>
      <c r="C82" s="241"/>
      <c r="D82" s="199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</row>
    <row r="83" spans="2:18">
      <c r="B83" s="241"/>
      <c r="C83" s="241"/>
      <c r="D83" s="19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</row>
    <row r="84" spans="2:18">
      <c r="B84" s="241"/>
      <c r="C84" s="241"/>
      <c r="D84" s="199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</row>
    <row r="85" spans="2:18">
      <c r="B85" s="241"/>
      <c r="C85" s="241"/>
      <c r="D85" s="199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</row>
    <row r="86" spans="2:18">
      <c r="B86" s="241"/>
      <c r="C86" s="241"/>
      <c r="D86" s="199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</row>
    <row r="87" spans="2:18">
      <c r="B87" s="241"/>
      <c r="C87" s="241"/>
      <c r="D87" s="199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</row>
    <row r="88" spans="2:18">
      <c r="B88" s="241"/>
      <c r="C88" s="241"/>
      <c r="D88" s="199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2:18">
      <c r="B89" s="241"/>
      <c r="C89" s="241"/>
      <c r="D89" s="199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</row>
    <row r="90" spans="2:18">
      <c r="B90" s="241"/>
      <c r="C90" s="241"/>
      <c r="D90" s="199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</row>
    <row r="91" spans="2:18">
      <c r="B91" s="241"/>
      <c r="C91" s="241"/>
      <c r="D91" s="199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</row>
    <row r="92" spans="2:18">
      <c r="B92" s="241"/>
      <c r="C92" s="241"/>
      <c r="D92" s="199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</row>
    <row r="93" spans="2:18">
      <c r="B93" s="241"/>
      <c r="C93" s="241"/>
      <c r="D93" s="199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</row>
    <row r="94" spans="2:18">
      <c r="B94" s="241"/>
      <c r="C94" s="241"/>
      <c r="D94" s="199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</row>
    <row r="95" spans="2:18">
      <c r="B95" s="241"/>
      <c r="C95" s="241"/>
      <c r="D95" s="199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</row>
    <row r="96" spans="2:18">
      <c r="B96" s="241"/>
      <c r="C96" s="241"/>
      <c r="D96" s="199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</row>
    <row r="97" spans="2:18">
      <c r="B97" s="241"/>
      <c r="C97" s="241"/>
      <c r="D97" s="199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</row>
    <row r="98" spans="2:18">
      <c r="B98" s="241"/>
      <c r="C98" s="241"/>
      <c r="D98" s="199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</row>
    <row r="99" spans="2:18">
      <c r="B99" s="241"/>
      <c r="C99" s="241"/>
      <c r="D99" s="199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</row>
    <row r="100" spans="2:18">
      <c r="B100" s="241"/>
      <c r="C100" s="241"/>
      <c r="D100" s="199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</row>
    <row r="101" spans="2:18">
      <c r="B101" s="241"/>
      <c r="C101" s="241"/>
      <c r="D101" s="199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</row>
    <row r="102" spans="2:18">
      <c r="B102" s="241"/>
      <c r="C102" s="241"/>
      <c r="D102" s="199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</row>
    <row r="103" spans="2:18">
      <c r="B103" s="241"/>
      <c r="C103" s="241"/>
      <c r="D103" s="199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</row>
    <row r="104" spans="2:18">
      <c r="B104" s="241"/>
      <c r="C104" s="241"/>
      <c r="D104" s="199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</row>
    <row r="105" spans="2:18">
      <c r="B105" s="241"/>
      <c r="C105" s="241"/>
      <c r="D105" s="199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</row>
    <row r="106" spans="2:18">
      <c r="B106" s="241"/>
      <c r="C106" s="241"/>
      <c r="D106" s="199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</row>
    <row r="107" spans="2:18">
      <c r="B107" s="241"/>
      <c r="C107" s="241"/>
      <c r="D107" s="199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</row>
    <row r="108" spans="2:18">
      <c r="B108" s="241"/>
      <c r="C108" s="241"/>
      <c r="D108" s="199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</row>
    <row r="109" spans="2:18">
      <c r="B109" s="241"/>
      <c r="C109" s="241"/>
      <c r="D109" s="199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</row>
    <row r="110" spans="2:18">
      <c r="B110" s="241"/>
      <c r="C110" s="241"/>
      <c r="D110" s="199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</row>
    <row r="111" spans="2:18">
      <c r="B111" s="241"/>
      <c r="C111" s="241"/>
      <c r="D111" s="199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</row>
    <row r="112" spans="2:18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</row>
    <row r="113" spans="2:18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</row>
    <row r="114" spans="2:18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</row>
    <row r="115" spans="2:18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</row>
    <row r="116" spans="2:18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</row>
    <row r="117" spans="2:18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</row>
    <row r="118" spans="2:18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</row>
    <row r="119" spans="2:18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</row>
    <row r="120" spans="2:18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</row>
    <row r="121" spans="2:18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</row>
    <row r="122" spans="2:18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</row>
    <row r="123" spans="2:18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</row>
    <row r="124" spans="2:18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</row>
    <row r="125" spans="2:18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</row>
    <row r="126" spans="2:18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</row>
    <row r="127" spans="2:18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</row>
    <row r="128" spans="2:18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</row>
    <row r="129" spans="2:18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</row>
    <row r="130" spans="2:18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</row>
    <row r="131" spans="2:18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</row>
    <row r="132" spans="2:18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</row>
    <row r="133" spans="2:18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</row>
    <row r="134" spans="2:18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</row>
    <row r="135" spans="2:18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</row>
    <row r="136" spans="2:18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</row>
    <row r="137" spans="2:18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</row>
    <row r="138" spans="2:18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</row>
    <row r="139" spans="2:18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</row>
    <row r="140" spans="2:18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</row>
    <row r="141" spans="2:18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</row>
    <row r="142" spans="2:18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</row>
    <row r="143" spans="2:18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</row>
    <row r="144" spans="2:18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</row>
    <row r="145" spans="2:18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</row>
    <row r="146" spans="2:18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</row>
    <row r="147" spans="2:18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</row>
    <row r="148" spans="2:18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</row>
    <row r="149" spans="2:18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</row>
    <row r="150" spans="2:18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</row>
    <row r="151" spans="2:18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</row>
    <row r="152" spans="2:18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</row>
    <row r="153" spans="2:18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</row>
    <row r="154" spans="2:18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</row>
    <row r="155" spans="2:18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</row>
    <row r="156" spans="2:18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</row>
    <row r="157" spans="2:18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</row>
    <row r="158" spans="2:18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</row>
    <row r="159" spans="2:18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</row>
    <row r="160" spans="2:18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</row>
    <row r="161" spans="2:18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</row>
    <row r="162" spans="2:18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</row>
    <row r="163" spans="2:18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</row>
    <row r="164" spans="2:18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</row>
    <row r="165" spans="2:18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</row>
    <row r="166" spans="2:18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</row>
    <row r="167" spans="2:18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</row>
    <row r="168" spans="2:18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</row>
    <row r="169" spans="2:18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</row>
    <row r="170" spans="2:18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</row>
    <row r="171" spans="2:18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</row>
    <row r="172" spans="2:18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</row>
    <row r="173" spans="2:18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</row>
    <row r="174" spans="2:18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</row>
    <row r="175" spans="2:18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</row>
    <row r="176" spans="2:18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</row>
    <row r="177" spans="2:18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</row>
    <row r="178" spans="2:18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</row>
    <row r="179" spans="2:18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</row>
    <row r="180" spans="2:18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</row>
    <row r="181" spans="2:18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</row>
    <row r="182" spans="2:18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</row>
    <row r="183" spans="2:18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</row>
    <row r="184" spans="2:18">
      <c r="B184" s="241"/>
      <c r="C184" s="241"/>
      <c r="D184" s="199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</row>
    <row r="185" spans="2:18">
      <c r="B185" s="241"/>
      <c r="C185" s="241"/>
      <c r="D185" s="199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</row>
    <row r="186" spans="2:18">
      <c r="B186" s="241"/>
      <c r="C186" s="241"/>
      <c r="D186" s="199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</row>
    <row r="187" spans="2:18">
      <c r="B187" s="241"/>
      <c r="C187" s="241"/>
      <c r="D187" s="199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</row>
    <row r="188" spans="2:18">
      <c r="B188" s="241"/>
      <c r="C188" s="241"/>
      <c r="D188" s="199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</row>
    <row r="189" spans="2:18">
      <c r="B189" s="241"/>
      <c r="C189" s="241"/>
      <c r="D189" s="199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</row>
    <row r="190" spans="2:18">
      <c r="B190" s="241"/>
      <c r="C190" s="241"/>
      <c r="D190" s="199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</row>
    <row r="191" spans="2:18">
      <c r="B191" s="241"/>
      <c r="C191" s="241"/>
      <c r="D191" s="199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</row>
    <row r="192" spans="2:18">
      <c r="B192" s="241"/>
      <c r="C192" s="241"/>
      <c r="D192" s="199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</row>
    <row r="193" spans="2:18">
      <c r="B193" s="241"/>
      <c r="C193" s="241"/>
      <c r="D193" s="199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</row>
    <row r="194" spans="2:18">
      <c r="B194" s="241"/>
      <c r="C194" s="241"/>
      <c r="D194" s="199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</row>
    <row r="195" spans="2:18">
      <c r="B195" s="241"/>
      <c r="C195" s="241"/>
      <c r="D195" s="199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</row>
    <row r="196" spans="2:18">
      <c r="B196" s="241"/>
      <c r="C196" s="241"/>
      <c r="D196" s="199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</row>
    <row r="197" spans="2:18">
      <c r="B197" s="241"/>
      <c r="C197" s="241"/>
      <c r="D197" s="199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</row>
    <row r="198" spans="2:18">
      <c r="B198" s="241"/>
      <c r="C198" s="241"/>
      <c r="D198" s="199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</row>
    <row r="199" spans="2:18">
      <c r="B199" s="241"/>
      <c r="C199" s="241"/>
      <c r="D199" s="199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</row>
    <row r="200" spans="2:18">
      <c r="B200" s="241"/>
      <c r="C200" s="241"/>
      <c r="D200" s="199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</row>
    <row r="201" spans="2:18">
      <c r="B201" s="241"/>
      <c r="C201" s="241"/>
      <c r="D201" s="199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</row>
    <row r="202" spans="2:18">
      <c r="B202" s="241"/>
      <c r="C202" s="241"/>
      <c r="D202" s="199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</row>
    <row r="203" spans="2:18">
      <c r="B203" s="241"/>
      <c r="C203" s="241"/>
      <c r="D203" s="199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</row>
    <row r="204" spans="2:18">
      <c r="B204" s="241"/>
      <c r="C204" s="241"/>
      <c r="D204" s="199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</row>
    <row r="205" spans="2:18">
      <c r="B205" s="241"/>
      <c r="C205" s="241"/>
      <c r="D205" s="199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</row>
    <row r="206" spans="2:18">
      <c r="B206" s="241"/>
      <c r="C206" s="241"/>
      <c r="D206" s="199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</row>
    <row r="207" spans="2:18">
      <c r="B207" s="241"/>
      <c r="C207" s="241"/>
      <c r="D207" s="199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</row>
    <row r="208" spans="2:18">
      <c r="B208" s="241"/>
      <c r="C208" s="241"/>
      <c r="D208" s="199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</row>
    <row r="209" spans="2:18">
      <c r="B209" s="241"/>
      <c r="C209" s="241"/>
      <c r="D209" s="199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</row>
    <row r="210" spans="2:18">
      <c r="B210" s="241"/>
      <c r="C210" s="241"/>
      <c r="D210" s="199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</row>
    <row r="211" spans="2:18">
      <c r="B211" s="241"/>
      <c r="C211" s="241"/>
      <c r="D211" s="199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</row>
    <row r="212" spans="2:18">
      <c r="B212" s="241"/>
      <c r="C212" s="241"/>
      <c r="D212" s="199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</row>
    <row r="213" spans="2:18">
      <c r="B213" s="241"/>
      <c r="C213" s="241"/>
      <c r="D213" s="199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</row>
    <row r="214" spans="2:18">
      <c r="B214" s="241"/>
      <c r="C214" s="241"/>
      <c r="D214" s="199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</row>
    <row r="215" spans="2:18">
      <c r="B215" s="241"/>
      <c r="C215" s="241"/>
      <c r="D215" s="199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</row>
    <row r="216" spans="2:18">
      <c r="B216" s="241"/>
      <c r="C216" s="241"/>
      <c r="D216" s="199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</row>
    <row r="217" spans="2:18">
      <c r="B217" s="241"/>
      <c r="C217" s="241"/>
      <c r="D217" s="199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</row>
    <row r="218" spans="2:18">
      <c r="B218" s="241"/>
      <c r="C218" s="241"/>
      <c r="D218" s="199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</row>
    <row r="219" spans="2:18">
      <c r="B219" s="241"/>
      <c r="C219" s="241"/>
      <c r="D219" s="199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</row>
    <row r="220" spans="2:18">
      <c r="B220" s="241"/>
      <c r="C220" s="241"/>
      <c r="D220" s="199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</row>
    <row r="221" spans="2:18">
      <c r="B221" s="241"/>
      <c r="C221" s="241"/>
      <c r="D221" s="199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</row>
    <row r="222" spans="2:18">
      <c r="B222" s="241"/>
      <c r="C222" s="241"/>
      <c r="D222" s="199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</row>
    <row r="223" spans="2:18">
      <c r="B223" s="241"/>
      <c r="C223" s="241"/>
      <c r="D223" s="199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</row>
    <row r="224" spans="2:18">
      <c r="B224" s="241"/>
      <c r="C224" s="241"/>
      <c r="D224" s="199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</row>
    <row r="225" spans="2:18">
      <c r="B225" s="241"/>
      <c r="C225" s="241"/>
      <c r="D225" s="199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</row>
    <row r="226" spans="2:18">
      <c r="B226" s="241"/>
      <c r="C226" s="241"/>
      <c r="D226" s="199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</row>
    <row r="227" spans="2:18">
      <c r="B227" s="241"/>
      <c r="C227" s="241"/>
      <c r="D227" s="199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</row>
    <row r="228" spans="2:18">
      <c r="B228" s="241"/>
      <c r="C228" s="241"/>
      <c r="D228" s="199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</row>
    <row r="229" spans="2:18">
      <c r="B229" s="241"/>
      <c r="C229" s="241"/>
      <c r="D229" s="199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</row>
    <row r="230" spans="2:18">
      <c r="B230" s="241"/>
      <c r="C230" s="241"/>
      <c r="D230" s="199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</row>
    <row r="231" spans="2:18">
      <c r="B231" s="241"/>
      <c r="C231" s="241"/>
      <c r="D231" s="199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</row>
    <row r="232" spans="2:18">
      <c r="B232" s="241"/>
      <c r="C232" s="241"/>
      <c r="D232" s="199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Лист11">
    <tabColor indexed="12"/>
    <outlinePr applyStyles="1" summaryBelow="0"/>
    <pageSetUpPr fitToPage="1"/>
  </sheetPr>
  <dimension ref="A2:S183"/>
  <sheetViews>
    <sheetView workbookViewId="0">
      <selection activeCell="E1" sqref="E1"/>
    </sheetView>
  </sheetViews>
  <sheetFormatPr baseColWidth="10" defaultColWidth="9.1640625" defaultRowHeight="14" outlineLevelRow="3"/>
  <cols>
    <col min="1" max="1" width="81.5" style="128" customWidth="1"/>
    <col min="2" max="2" width="14.33203125" style="247" customWidth="1"/>
    <col min="3" max="3" width="15.5" style="247" customWidth="1"/>
    <col min="4" max="4" width="10.33203125" style="208" customWidth="1"/>
    <col min="5" max="16384" width="9.1640625" style="128"/>
  </cols>
  <sheetData>
    <row r="2" spans="1:19" ht="19">
      <c r="A2" s="4" t="s">
        <v>333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9">
      <c r="A3" s="1" t="s">
        <v>334</v>
      </c>
      <c r="B3" s="1"/>
      <c r="C3" s="1"/>
      <c r="D3" s="1"/>
    </row>
    <row r="4" spans="1:19">
      <c r="B4" s="241"/>
      <c r="C4" s="241"/>
      <c r="D4" s="19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B5" s="172"/>
      <c r="C5" s="172"/>
      <c r="D5" s="39" t="s">
        <v>319</v>
      </c>
    </row>
    <row r="6" spans="1:19" s="232" customFormat="1">
      <c r="A6" s="206"/>
      <c r="B6" s="61" t="s">
        <v>49</v>
      </c>
      <c r="C6" s="61" t="s">
        <v>67</v>
      </c>
      <c r="D6" s="95" t="s">
        <v>180</v>
      </c>
    </row>
    <row r="7" spans="1:19" s="54" customFormat="1" ht="16">
      <c r="A7" s="269" t="s">
        <v>214</v>
      </c>
      <c r="B7" s="221">
        <f t="shared" ref="B7:D7" si="0">B$8+B$77</f>
        <v>96.805254404829995</v>
      </c>
      <c r="C7" s="221">
        <f t="shared" si="0"/>
        <v>2832.0280370935197</v>
      </c>
      <c r="D7" s="150">
        <f t="shared" si="0"/>
        <v>1.000003</v>
      </c>
    </row>
    <row r="8" spans="1:19" s="136" customFormat="1" ht="15">
      <c r="A8" s="270" t="s">
        <v>335</v>
      </c>
      <c r="B8" s="58">
        <f t="shared" ref="B8:D8" si="1">B$9+B$45</f>
        <v>86.282412485479995</v>
      </c>
      <c r="C8" s="58">
        <f t="shared" si="1"/>
        <v>2524.1833490268</v>
      </c>
      <c r="D8" s="85">
        <f t="shared" si="1"/>
        <v>0.89130299999999996</v>
      </c>
    </row>
    <row r="9" spans="1:19" s="104" customFormat="1" ht="15" outlineLevel="1">
      <c r="A9" s="271" t="s">
        <v>285</v>
      </c>
      <c r="B9" s="12">
        <f t="shared" ref="B9:D9" si="2">B$10+B$43</f>
        <v>35.913966291899996</v>
      </c>
      <c r="C9" s="12">
        <f t="shared" si="2"/>
        <v>1050.6594924784004</v>
      </c>
      <c r="D9" s="73">
        <f t="shared" si="2"/>
        <v>0.37099499999999996</v>
      </c>
    </row>
    <row r="10" spans="1:19" s="205" customFormat="1" ht="15" outlineLevel="2">
      <c r="A10" s="272" t="s">
        <v>217</v>
      </c>
      <c r="B10" s="183">
        <f t="shared" ref="B10:D10" si="3">SUM(B$11:B$42)</f>
        <v>35.851806715739997</v>
      </c>
      <c r="C10" s="183">
        <f t="shared" si="3"/>
        <v>1048.8410202938003</v>
      </c>
      <c r="D10" s="72">
        <f t="shared" si="3"/>
        <v>0.37035299999999999</v>
      </c>
    </row>
    <row r="11" spans="1:19" outlineLevel="3">
      <c r="A11" s="273" t="s">
        <v>336</v>
      </c>
      <c r="B11" s="84">
        <v>2.7801650321600002</v>
      </c>
      <c r="C11" s="84">
        <v>81.333449999999999</v>
      </c>
      <c r="D11" s="124">
        <v>2.8719000000000001E-2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 outlineLevel="3">
      <c r="A12" s="274" t="s">
        <v>221</v>
      </c>
      <c r="B12" s="149">
        <v>0.59931840477999998</v>
      </c>
      <c r="C12" s="149">
        <v>17.533000000000001</v>
      </c>
      <c r="D12" s="77">
        <v>6.1910000000000003E-3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outlineLevel="3">
      <c r="A13" s="274" t="s">
        <v>222</v>
      </c>
      <c r="B13" s="149">
        <v>3.43367475807</v>
      </c>
      <c r="C13" s="149">
        <v>100.45181168000001</v>
      </c>
      <c r="D13" s="77">
        <v>3.5470000000000002E-2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 outlineLevel="3">
      <c r="A14" s="274" t="s">
        <v>223</v>
      </c>
      <c r="B14" s="149">
        <v>1.2476542390800001</v>
      </c>
      <c r="C14" s="149">
        <v>36.5</v>
      </c>
      <c r="D14" s="77">
        <v>1.2888E-2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 outlineLevel="3">
      <c r="A15" s="274" t="s">
        <v>224</v>
      </c>
      <c r="B15" s="149">
        <v>0.98103227149000005</v>
      </c>
      <c r="C15" s="149">
        <v>28.700001</v>
      </c>
      <c r="D15" s="77">
        <v>1.0134000000000001E-2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outlineLevel="3">
      <c r="A16" s="274" t="s">
        <v>225</v>
      </c>
      <c r="B16" s="149">
        <v>1.6031502414500001</v>
      </c>
      <c r="C16" s="149">
        <v>46.9</v>
      </c>
      <c r="D16" s="77">
        <v>1.6560999999999999E-2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outlineLevel="3">
      <c r="A17" s="274" t="s">
        <v>226</v>
      </c>
      <c r="B17" s="149">
        <v>4.6864613107000004</v>
      </c>
      <c r="C17" s="149">
        <v>137.101957</v>
      </c>
      <c r="D17" s="77">
        <v>4.8411000000000003E-2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outlineLevel="3">
      <c r="A18" s="274" t="s">
        <v>227</v>
      </c>
      <c r="B18" s="149">
        <v>0.41352881056000002</v>
      </c>
      <c r="C18" s="149">
        <v>12.097744</v>
      </c>
      <c r="D18" s="77">
        <v>4.2719999999999998E-3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outlineLevel="3">
      <c r="A19" s="274" t="s">
        <v>228</v>
      </c>
      <c r="B19" s="149">
        <v>0.41352881056000002</v>
      </c>
      <c r="C19" s="149">
        <v>12.097744</v>
      </c>
      <c r="D19" s="77">
        <v>4.2719999999999998E-3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outlineLevel="3">
      <c r="A20" s="274" t="s">
        <v>229</v>
      </c>
      <c r="B20" s="149">
        <v>2.8892639018000001</v>
      </c>
      <c r="C20" s="149">
        <v>84.525126521000004</v>
      </c>
      <c r="D20" s="77">
        <v>2.9846000000000001E-2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outlineLevel="3">
      <c r="A21" s="274" t="s">
        <v>337</v>
      </c>
      <c r="B21" s="149">
        <v>0.54821879411999996</v>
      </c>
      <c r="C21" s="149">
        <v>16.038086</v>
      </c>
      <c r="D21" s="77">
        <v>5.6629999999999996E-3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outlineLevel="3">
      <c r="A22" s="274" t="s">
        <v>231</v>
      </c>
      <c r="B22" s="149">
        <v>0.41352881056000002</v>
      </c>
      <c r="C22" s="149">
        <v>12.097744</v>
      </c>
      <c r="D22" s="77">
        <v>4.2719999999999998E-3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outlineLevel="3">
      <c r="A23" s="274" t="s">
        <v>232</v>
      </c>
      <c r="B23" s="149">
        <v>1.2756866061200001</v>
      </c>
      <c r="C23" s="149">
        <v>37.320084092800002</v>
      </c>
      <c r="D23" s="77">
        <v>1.3178E-2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 outlineLevel="3">
      <c r="A24" s="274" t="s">
        <v>233</v>
      </c>
      <c r="B24" s="149">
        <v>0.41352881056000002</v>
      </c>
      <c r="C24" s="149">
        <v>12.097744</v>
      </c>
      <c r="D24" s="77">
        <v>4.2719999999999998E-3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outlineLevel="3">
      <c r="A25" s="274" t="s">
        <v>234</v>
      </c>
      <c r="B25" s="149">
        <v>0.41352881056000002</v>
      </c>
      <c r="C25" s="149">
        <v>12.097744</v>
      </c>
      <c r="D25" s="77">
        <v>4.2719999999999998E-3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outlineLevel="3">
      <c r="A26" s="274" t="s">
        <v>235</v>
      </c>
      <c r="B26" s="149">
        <v>0.41352881056000002</v>
      </c>
      <c r="C26" s="149">
        <v>12.097744</v>
      </c>
      <c r="D26" s="77">
        <v>4.2719999999999998E-3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outlineLevel="3">
      <c r="A27" s="274" t="s">
        <v>236</v>
      </c>
      <c r="B27" s="149">
        <v>0.41352881056000002</v>
      </c>
      <c r="C27" s="149">
        <v>12.097744</v>
      </c>
      <c r="D27" s="77">
        <v>4.2719999999999998E-3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 outlineLevel="3">
      <c r="A28" s="274" t="s">
        <v>237</v>
      </c>
      <c r="B28" s="149">
        <v>0.41352881056000002</v>
      </c>
      <c r="C28" s="149">
        <v>12.097744</v>
      </c>
      <c r="D28" s="77">
        <v>4.2719999999999998E-3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 outlineLevel="3">
      <c r="A29" s="274" t="s">
        <v>238</v>
      </c>
      <c r="B29" s="149">
        <v>0.41352881056000002</v>
      </c>
      <c r="C29" s="149">
        <v>12.097744</v>
      </c>
      <c r="D29" s="77">
        <v>4.2719999999999998E-3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 outlineLevel="3">
      <c r="A30" s="274" t="s">
        <v>239</v>
      </c>
      <c r="B30" s="149">
        <v>0.41352881056000002</v>
      </c>
      <c r="C30" s="149">
        <v>12.097744</v>
      </c>
      <c r="D30" s="77">
        <v>4.2719999999999998E-3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 outlineLevel="3">
      <c r="A31" s="274" t="s">
        <v>240</v>
      </c>
      <c r="B31" s="149">
        <v>0.41352881056000002</v>
      </c>
      <c r="C31" s="149">
        <v>12.097744</v>
      </c>
      <c r="D31" s="77">
        <v>4.2719999999999998E-3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 outlineLevel="3">
      <c r="A32" s="274" t="s">
        <v>338</v>
      </c>
      <c r="B32" s="149">
        <v>0.41352881056000002</v>
      </c>
      <c r="C32" s="149">
        <v>12.097744</v>
      </c>
      <c r="D32" s="77">
        <v>4.2719999999999998E-3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7" outlineLevel="3">
      <c r="A33" s="274" t="s">
        <v>339</v>
      </c>
      <c r="B33" s="149">
        <v>0.41352881056000002</v>
      </c>
      <c r="C33" s="149">
        <v>12.097744</v>
      </c>
      <c r="D33" s="77">
        <v>4.2719999999999998E-3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3">
      <c r="A34" s="274" t="s">
        <v>243</v>
      </c>
      <c r="B34" s="149">
        <v>2.1577954803999999</v>
      </c>
      <c r="C34" s="149">
        <v>63.126091000000002</v>
      </c>
      <c r="D34" s="77">
        <v>2.2290000000000001E-2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 outlineLevel="3">
      <c r="A35" s="274" t="s">
        <v>340</v>
      </c>
      <c r="B35" s="149">
        <v>0.41352904984</v>
      </c>
      <c r="C35" s="149">
        <v>12.097751000000001</v>
      </c>
      <c r="D35" s="77">
        <v>4.2719999999999998E-3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 outlineLevel="3">
      <c r="A36" s="274" t="s">
        <v>245</v>
      </c>
      <c r="B36" s="149">
        <v>1.4408306642399999</v>
      </c>
      <c r="C36" s="149">
        <v>42.151356999999997</v>
      </c>
      <c r="D36" s="77">
        <v>1.4884E-2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 outlineLevel="3">
      <c r="A37" s="274" t="s">
        <v>341</v>
      </c>
      <c r="B37" s="149">
        <v>1.79347015374</v>
      </c>
      <c r="C37" s="149">
        <v>52.467790000000001</v>
      </c>
      <c r="D37" s="77">
        <v>1.8526999999999998E-2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 outlineLevel="3">
      <c r="A38" s="274" t="s">
        <v>342</v>
      </c>
      <c r="B38" s="149">
        <v>1.2736924412699999</v>
      </c>
      <c r="C38" s="149">
        <v>37.261744999999998</v>
      </c>
      <c r="D38" s="77">
        <v>1.3157E-2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 outlineLevel="3">
      <c r="A39" s="274" t="s">
        <v>248</v>
      </c>
      <c r="B39" s="149">
        <v>1.4042231216000001</v>
      </c>
      <c r="C39" s="149">
        <v>41.080407000000001</v>
      </c>
      <c r="D39" s="77">
        <v>1.4506E-2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 outlineLevel="3">
      <c r="A40" s="274" t="s">
        <v>249</v>
      </c>
      <c r="B40" s="149">
        <v>0.73429377643000004</v>
      </c>
      <c r="C40" s="149">
        <v>21.481691000000001</v>
      </c>
      <c r="D40" s="77">
        <v>7.5849999999999997E-3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 outlineLevel="3">
      <c r="A41" s="274" t="s">
        <v>250</v>
      </c>
      <c r="B41" s="149">
        <v>0.59819038859999996</v>
      </c>
      <c r="C41" s="149">
        <v>17.5</v>
      </c>
      <c r="D41" s="77">
        <v>6.1789999999999996E-3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 outlineLevel="3">
      <c r="A42" s="274" t="s">
        <v>252</v>
      </c>
      <c r="B42" s="149">
        <v>0.61528154257000001</v>
      </c>
      <c r="C42" s="149">
        <v>18</v>
      </c>
      <c r="D42" s="77">
        <v>6.3559999999999997E-3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 ht="15" outlineLevel="2">
      <c r="A43" s="275" t="s">
        <v>253</v>
      </c>
      <c r="B43" s="101">
        <f t="shared" ref="B43:D43" si="4">SUM(B$44:B$44)</f>
        <v>6.215957616E-2</v>
      </c>
      <c r="C43" s="101">
        <f t="shared" si="4"/>
        <v>1.8184721846</v>
      </c>
      <c r="D43" s="42">
        <f t="shared" si="4"/>
        <v>6.4199999999999999E-4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 outlineLevel="3">
      <c r="A44" s="274" t="s">
        <v>343</v>
      </c>
      <c r="B44" s="149">
        <v>6.215957616E-2</v>
      </c>
      <c r="C44" s="149">
        <v>1.8184721846</v>
      </c>
      <c r="D44" s="77">
        <v>6.4199999999999999E-4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 ht="15" outlineLevel="1">
      <c r="A45" s="276" t="s">
        <v>255</v>
      </c>
      <c r="B45" s="103">
        <f t="shared" ref="B45:D45" si="5">B$46+B$54+B$62+B$67+B$75</f>
        <v>50.368446193579992</v>
      </c>
      <c r="C45" s="103">
        <f t="shared" si="5"/>
        <v>1473.5238565483999</v>
      </c>
      <c r="D45" s="43">
        <f t="shared" si="5"/>
        <v>0.52030799999999999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 ht="15" outlineLevel="2">
      <c r="A46" s="275" t="s">
        <v>344</v>
      </c>
      <c r="B46" s="101">
        <f t="shared" ref="B46:D46" si="6">SUM(B$47:B$53)</f>
        <v>19.985971543759995</v>
      </c>
      <c r="C46" s="101">
        <f t="shared" si="6"/>
        <v>584.68759891436991</v>
      </c>
      <c r="D46" s="42">
        <f t="shared" si="6"/>
        <v>0.206455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 outlineLevel="3">
      <c r="A47" s="30" t="s">
        <v>99</v>
      </c>
      <c r="B47" s="149">
        <v>2.2277020300000001E-3</v>
      </c>
      <c r="C47" s="149">
        <v>6.5171199999999999E-2</v>
      </c>
      <c r="D47" s="77">
        <v>2.3E-5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 outlineLevel="3">
      <c r="A48" s="274" t="s">
        <v>257</v>
      </c>
      <c r="B48" s="149">
        <v>0.37098992377000001</v>
      </c>
      <c r="C48" s="149">
        <v>10.853273120760001</v>
      </c>
      <c r="D48" s="77">
        <v>3.8319999999999999E-3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1:17" outlineLevel="3">
      <c r="A49" s="274" t="s">
        <v>258</v>
      </c>
      <c r="B49" s="149">
        <v>1.7291626718999999</v>
      </c>
      <c r="C49" s="149">
        <v>50.586481050019998</v>
      </c>
      <c r="D49" s="77">
        <v>1.7861999999999999E-2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1:17" outlineLevel="3">
      <c r="A50" s="274" t="s">
        <v>259</v>
      </c>
      <c r="B50" s="149">
        <v>5.5803935751199996</v>
      </c>
      <c r="C50" s="149">
        <v>163.25385600000001</v>
      </c>
      <c r="D50" s="77">
        <v>5.7646000000000003E-2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1:17" outlineLevel="3">
      <c r="A51" s="274" t="s">
        <v>260</v>
      </c>
      <c r="B51" s="149">
        <v>6.5450207029899996</v>
      </c>
      <c r="C51" s="149">
        <v>191.47392616389999</v>
      </c>
      <c r="D51" s="77">
        <v>6.7610000000000003E-2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1:17" outlineLevel="3">
      <c r="A52" s="274" t="s">
        <v>261</v>
      </c>
      <c r="B52" s="149">
        <v>5.6995205279699999</v>
      </c>
      <c r="C52" s="149">
        <v>166.73890309372999</v>
      </c>
      <c r="D52" s="77">
        <v>5.8875999999999998E-2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1:17" outlineLevel="3">
      <c r="A53" s="274" t="s">
        <v>262</v>
      </c>
      <c r="B53" s="149">
        <v>5.8656439980000002E-2</v>
      </c>
      <c r="C53" s="149">
        <v>1.71598828596</v>
      </c>
      <c r="D53" s="77">
        <v>6.0599999999999998E-4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1:17" ht="15" outlineLevel="2">
      <c r="A54" s="275" t="s">
        <v>263</v>
      </c>
      <c r="B54" s="101">
        <f t="shared" ref="B54:D54" si="7">SUM(B$55:B$61)</f>
        <v>1.4675076118499999</v>
      </c>
      <c r="C54" s="101">
        <f t="shared" si="7"/>
        <v>42.93178843378</v>
      </c>
      <c r="D54" s="42">
        <f t="shared" si="7"/>
        <v>1.516E-2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1:17" outlineLevel="3">
      <c r="A55" s="274" t="s">
        <v>264</v>
      </c>
      <c r="B55" s="149">
        <v>2.762470169E-2</v>
      </c>
      <c r="C55" s="149">
        <v>0.80815788559000001</v>
      </c>
      <c r="D55" s="77">
        <v>2.8499999999999999E-4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outlineLevel="3">
      <c r="A56" s="274" t="s">
        <v>266</v>
      </c>
      <c r="B56" s="149">
        <v>0.28170571605</v>
      </c>
      <c r="C56" s="149">
        <v>8.2412725524199999</v>
      </c>
      <c r="D56" s="77">
        <v>2.9099999999999998E-3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1:17" outlineLevel="3">
      <c r="A57" s="274" t="s">
        <v>267</v>
      </c>
      <c r="B57" s="149">
        <v>4.2962789719999998E-2</v>
      </c>
      <c r="C57" s="149">
        <v>1.2568721170199999</v>
      </c>
      <c r="D57" s="77">
        <v>4.44E-4</v>
      </c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1:17" outlineLevel="3">
      <c r="A58" s="274" t="s">
        <v>268</v>
      </c>
      <c r="B58" s="149">
        <v>0.60585586000000002</v>
      </c>
      <c r="C58" s="149">
        <v>17.724252598709999</v>
      </c>
      <c r="D58" s="77">
        <v>6.2589999999999998E-3</v>
      </c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1:17" outlineLevel="3">
      <c r="A59" s="274" t="s">
        <v>269</v>
      </c>
      <c r="B59" s="149">
        <v>4.7255449999999998E-4</v>
      </c>
      <c r="C59" s="149">
        <v>1.382453464E-2</v>
      </c>
      <c r="D59" s="77">
        <v>5.0000000000000004E-6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outlineLevel="3">
      <c r="A60" s="274" t="s">
        <v>270</v>
      </c>
      <c r="B60" s="149">
        <v>4.0712455369999997E-2</v>
      </c>
      <c r="C60" s="149">
        <v>1.19103881053</v>
      </c>
      <c r="D60" s="77">
        <v>4.2099999999999999E-4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outlineLevel="3">
      <c r="A61" s="274" t="s">
        <v>271</v>
      </c>
      <c r="B61" s="149">
        <v>0.46817353451999999</v>
      </c>
      <c r="C61" s="149">
        <v>13.696369934870001</v>
      </c>
      <c r="D61" s="77">
        <v>4.836E-3</v>
      </c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7" ht="15" outlineLevel="2">
      <c r="A62" s="275" t="s">
        <v>272</v>
      </c>
      <c r="B62" s="101">
        <f t="shared" ref="B62:D62" si="8">SUM(B$63:B$66)</f>
        <v>1.7850162193000001</v>
      </c>
      <c r="C62" s="101">
        <f t="shared" si="8"/>
        <v>52.220470995140005</v>
      </c>
      <c r="D62" s="42">
        <f t="shared" si="8"/>
        <v>1.8439999999999998E-2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1:17" outlineLevel="3">
      <c r="A63" s="30" t="s">
        <v>58</v>
      </c>
      <c r="B63" s="149">
        <v>0.72400315841999996</v>
      </c>
      <c r="C63" s="149">
        <v>21.18064</v>
      </c>
      <c r="D63" s="77">
        <v>7.4790000000000004E-3</v>
      </c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1:17" outlineLevel="3">
      <c r="A64" s="30" t="s">
        <v>74</v>
      </c>
      <c r="B64" s="149">
        <v>5.6950310000000003E-5</v>
      </c>
      <c r="C64" s="149">
        <v>1.6660756599999999E-3</v>
      </c>
      <c r="D64" s="77">
        <v>9.9999999999999995E-7</v>
      </c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1:17" outlineLevel="3">
      <c r="A65" s="30" t="s">
        <v>163</v>
      </c>
      <c r="B65" s="149">
        <v>0.28305293592000003</v>
      </c>
      <c r="C65" s="149">
        <v>8.2806853354799994</v>
      </c>
      <c r="D65" s="77">
        <v>2.9239999999999999E-3</v>
      </c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1:17" outlineLevel="3">
      <c r="A66" s="30" t="s">
        <v>44</v>
      </c>
      <c r="B66" s="149">
        <v>0.77790317465000003</v>
      </c>
      <c r="C66" s="149">
        <v>22.757479583999999</v>
      </c>
      <c r="D66" s="77">
        <v>8.0359999999999997E-3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1:17" ht="15" outlineLevel="2">
      <c r="A67" s="275" t="s">
        <v>273</v>
      </c>
      <c r="B67" s="101">
        <f t="shared" ref="B67:D67" si="9">SUM(B$68:B$74)</f>
        <v>22.766794779229997</v>
      </c>
      <c r="C67" s="101">
        <f t="shared" si="9"/>
        <v>666.04030458699992</v>
      </c>
      <c r="D67" s="42">
        <f t="shared" si="9"/>
        <v>0.235182</v>
      </c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1:17" outlineLevel="3">
      <c r="A68" s="274" t="s">
        <v>274</v>
      </c>
      <c r="B68" s="149">
        <v>3</v>
      </c>
      <c r="C68" s="149">
        <v>87.764700000000005</v>
      </c>
      <c r="D68" s="77">
        <v>3.099E-2</v>
      </c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1:17" outlineLevel="3">
      <c r="A69" s="274" t="s">
        <v>276</v>
      </c>
      <c r="B69" s="149">
        <v>7.5606299999999997</v>
      </c>
      <c r="C69" s="149">
        <v>221.18547458699999</v>
      </c>
      <c r="D69" s="77">
        <v>7.8101000000000004E-2</v>
      </c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1:17" outlineLevel="3">
      <c r="A70" s="274" t="s">
        <v>278</v>
      </c>
      <c r="B70" s="149">
        <v>3</v>
      </c>
      <c r="C70" s="149">
        <v>87.764700000000005</v>
      </c>
      <c r="D70" s="77">
        <v>3.099E-2</v>
      </c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1:17" outlineLevel="3">
      <c r="A71" s="274" t="s">
        <v>279</v>
      </c>
      <c r="B71" s="149">
        <v>2.35</v>
      </c>
      <c r="C71" s="149">
        <v>68.749015</v>
      </c>
      <c r="D71" s="77">
        <v>2.4275999999999999E-2</v>
      </c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1:17" outlineLevel="3">
      <c r="A72" s="274" t="s">
        <v>280</v>
      </c>
      <c r="B72" s="149">
        <v>1.1138510129899999</v>
      </c>
      <c r="C72" s="149">
        <v>32.585599999999999</v>
      </c>
      <c r="D72" s="77">
        <v>1.1506000000000001E-2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1:17" outlineLevel="3">
      <c r="A73" s="274" t="s">
        <v>281</v>
      </c>
      <c r="B73" s="149">
        <v>3.9923137662400001</v>
      </c>
      <c r="C73" s="149">
        <v>116.79474</v>
      </c>
      <c r="D73" s="77">
        <v>4.1241E-2</v>
      </c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1:17" outlineLevel="3">
      <c r="A74" s="274" t="s">
        <v>282</v>
      </c>
      <c r="B74" s="149">
        <v>1.75</v>
      </c>
      <c r="C74" s="149">
        <v>51.196075</v>
      </c>
      <c r="D74" s="77">
        <v>1.8078E-2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1:17" ht="15" outlineLevel="2">
      <c r="A75" s="275" t="s">
        <v>283</v>
      </c>
      <c r="B75" s="101">
        <f t="shared" ref="B75:D75" si="10">SUM(B$76:B$76)</f>
        <v>4.3631560394399997</v>
      </c>
      <c r="C75" s="101">
        <f t="shared" si="10"/>
        <v>127.64369361811001</v>
      </c>
      <c r="D75" s="42">
        <f t="shared" si="10"/>
        <v>4.5071E-2</v>
      </c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1:17" outlineLevel="3">
      <c r="A76" s="274" t="s">
        <v>261</v>
      </c>
      <c r="B76" s="149">
        <v>4.3631560394399997</v>
      </c>
      <c r="C76" s="149">
        <v>127.64369361811001</v>
      </c>
      <c r="D76" s="77">
        <v>4.5071E-2</v>
      </c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1:17" ht="15">
      <c r="A77" s="277" t="s">
        <v>284</v>
      </c>
      <c r="B77" s="118">
        <f t="shared" ref="B77:D77" si="11">B$78+B$95</f>
        <v>10.52284191935</v>
      </c>
      <c r="C77" s="118">
        <f t="shared" si="11"/>
        <v>307.84468806671998</v>
      </c>
      <c r="D77" s="51">
        <f t="shared" si="11"/>
        <v>0.1087</v>
      </c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1:17" ht="15" outlineLevel="1">
      <c r="A78" s="276" t="s">
        <v>285</v>
      </c>
      <c r="B78" s="103">
        <f t="shared" ref="B78:D78" si="12">B$79+B$85+B$93</f>
        <v>1.6932566139799998</v>
      </c>
      <c r="C78" s="103">
        <f t="shared" si="12"/>
        <v>49.536052917009997</v>
      </c>
      <c r="D78" s="43">
        <f t="shared" si="12"/>
        <v>1.7490000000000002E-2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1:17" ht="15" outlineLevel="2">
      <c r="A79" s="275" t="s">
        <v>286</v>
      </c>
      <c r="B79" s="101">
        <f t="shared" ref="B79:D79" si="13">SUM(B$80:B$84)</f>
        <v>0.57865234881999994</v>
      </c>
      <c r="C79" s="101">
        <f t="shared" si="13"/>
        <v>16.928416599999998</v>
      </c>
      <c r="D79" s="42">
        <f t="shared" si="13"/>
        <v>5.9770000000000005E-3</v>
      </c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1:17" outlineLevel="3">
      <c r="A80" s="274" t="s">
        <v>287</v>
      </c>
      <c r="B80" s="149">
        <v>3.9650999999999999E-7</v>
      </c>
      <c r="C80" s="149">
        <v>1.1600000000000001E-5</v>
      </c>
      <c r="D80" s="77">
        <v>0</v>
      </c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1:17" outlineLevel="3">
      <c r="A81" s="274" t="s">
        <v>288</v>
      </c>
      <c r="B81" s="149">
        <v>0.11878352002000001</v>
      </c>
      <c r="C81" s="149">
        <v>3.4750000000000001</v>
      </c>
      <c r="D81" s="77">
        <v>1.227E-3</v>
      </c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1:17" outlineLevel="3">
      <c r="A82" s="274" t="s">
        <v>313</v>
      </c>
      <c r="B82" s="149">
        <v>0.29331838427000001</v>
      </c>
      <c r="C82" s="149">
        <v>8.5809999999999995</v>
      </c>
      <c r="D82" s="77">
        <v>3.0300000000000001E-3</v>
      </c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1:17" outlineLevel="3">
      <c r="A83" s="274" t="s">
        <v>314</v>
      </c>
      <c r="B83" s="149">
        <v>9.8185432180000004E-2</v>
      </c>
      <c r="C83" s="149">
        <v>2.8724050000000001</v>
      </c>
      <c r="D83" s="77">
        <v>1.0139999999999999E-3</v>
      </c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1:17" outlineLevel="3">
      <c r="A84" s="274" t="s">
        <v>315</v>
      </c>
      <c r="B84" s="149">
        <v>6.8364615840000004E-2</v>
      </c>
      <c r="C84" s="149">
        <v>2</v>
      </c>
      <c r="D84" s="77">
        <v>7.0600000000000003E-4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1:17" ht="15" outlineLevel="2">
      <c r="A85" s="275" t="s">
        <v>253</v>
      </c>
      <c r="B85" s="101">
        <f t="shared" ref="B85:D85" si="14">SUM(B$86:B$92)</f>
        <v>1.11457163302</v>
      </c>
      <c r="C85" s="101">
        <f t="shared" si="14"/>
        <v>32.606681667010001</v>
      </c>
      <c r="D85" s="42">
        <f t="shared" si="14"/>
        <v>1.1513000000000001E-2</v>
      </c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1:17" outlineLevel="3">
      <c r="A86" s="274" t="s">
        <v>294</v>
      </c>
      <c r="B86" s="149">
        <v>0.14668534994999999</v>
      </c>
      <c r="C86" s="149">
        <v>4.2912652443799999</v>
      </c>
      <c r="D86" s="77">
        <v>1.5150000000000001E-3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1:17" outlineLevel="3">
      <c r="A87" s="274" t="s">
        <v>295</v>
      </c>
      <c r="B87" s="149">
        <v>1.2999999999999999E-2</v>
      </c>
      <c r="C87" s="149">
        <v>0.38031369999999998</v>
      </c>
      <c r="D87" s="77">
        <v>1.34E-4</v>
      </c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1:17" outlineLevel="3">
      <c r="A88" s="274" t="s">
        <v>296</v>
      </c>
      <c r="B88" s="149">
        <v>0.01</v>
      </c>
      <c r="C88" s="149">
        <v>0.292549</v>
      </c>
      <c r="D88" s="77">
        <v>1.03E-4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1:17" outlineLevel="3">
      <c r="A89" s="30" t="s">
        <v>297</v>
      </c>
      <c r="B89" s="149">
        <v>1.4E-2</v>
      </c>
      <c r="C89" s="149">
        <v>0.4095686</v>
      </c>
      <c r="D89" s="77">
        <v>1.45E-4</v>
      </c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1:17" outlineLevel="3">
      <c r="A90" s="274" t="s">
        <v>298</v>
      </c>
      <c r="B90" s="149">
        <v>0.36715039611</v>
      </c>
      <c r="C90" s="149">
        <v>10.740948123100001</v>
      </c>
      <c r="D90" s="77">
        <v>3.7929999999999999E-3</v>
      </c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1:17" outlineLevel="3">
      <c r="A91" s="274" t="s">
        <v>299</v>
      </c>
      <c r="B91" s="149">
        <v>0.41770677047999999</v>
      </c>
      <c r="C91" s="149">
        <v>12.219969799459999</v>
      </c>
      <c r="D91" s="77">
        <v>4.3150000000000003E-3</v>
      </c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1:17" outlineLevel="3">
      <c r="A92" s="30" t="s">
        <v>300</v>
      </c>
      <c r="B92" s="149">
        <v>0.14602911648</v>
      </c>
      <c r="C92" s="149">
        <v>4.2720672000700004</v>
      </c>
      <c r="D92" s="77">
        <v>1.508E-3</v>
      </c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1:17" ht="15" outlineLevel="2">
      <c r="A93" s="275" t="s">
        <v>345</v>
      </c>
      <c r="B93" s="101">
        <f t="shared" ref="B93:D93" si="15">SUM(B$94:B$94)</f>
        <v>3.2632139999999998E-5</v>
      </c>
      <c r="C93" s="101">
        <f t="shared" si="15"/>
        <v>9.5465000000000003E-4</v>
      </c>
      <c r="D93" s="42">
        <f t="shared" si="15"/>
        <v>0</v>
      </c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1:17" outlineLevel="3">
      <c r="A94" s="274" t="s">
        <v>301</v>
      </c>
      <c r="B94" s="149">
        <v>3.2632139999999998E-5</v>
      </c>
      <c r="C94" s="149">
        <v>9.5465000000000003E-4</v>
      </c>
      <c r="D94" s="77">
        <v>0</v>
      </c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1:17" ht="15" outlineLevel="1">
      <c r="A95" s="276" t="s">
        <v>255</v>
      </c>
      <c r="B95" s="103">
        <f t="shared" ref="B95:D95" si="16">B$96+B$102+B$103+B$107+B$110</f>
        <v>8.8295853053700011</v>
      </c>
      <c r="C95" s="103">
        <f t="shared" si="16"/>
        <v>258.30863514970997</v>
      </c>
      <c r="D95" s="43">
        <f t="shared" si="16"/>
        <v>9.1209999999999999E-2</v>
      </c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1:17" ht="15" outlineLevel="2">
      <c r="A96" s="275" t="s">
        <v>344</v>
      </c>
      <c r="B96" s="101">
        <f t="shared" ref="B96:D96" si="17">SUM(B$97:B$101)</f>
        <v>6.1601588001300005</v>
      </c>
      <c r="C96" s="101">
        <f t="shared" si="17"/>
        <v>180.21482968154001</v>
      </c>
      <c r="D96" s="42">
        <f t="shared" si="17"/>
        <v>6.3634999999999997E-2</v>
      </c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1:17" outlineLevel="3">
      <c r="A97" s="274" t="s">
        <v>302</v>
      </c>
      <c r="B97" s="149">
        <v>0.33415530389999998</v>
      </c>
      <c r="C97" s="149">
        <v>9.7756799999999995</v>
      </c>
      <c r="D97" s="77">
        <v>3.4520000000000002E-3</v>
      </c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1:17" outlineLevel="3">
      <c r="A98" s="274" t="s">
        <v>257</v>
      </c>
      <c r="B98" s="149">
        <v>0.33705830817999999</v>
      </c>
      <c r="C98" s="149">
        <v>9.8606070998599993</v>
      </c>
      <c r="D98" s="77">
        <v>3.4819999999999999E-3</v>
      </c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1:17" outlineLevel="3">
      <c r="A99" s="274" t="s">
        <v>258</v>
      </c>
      <c r="B99" s="149">
        <v>5.9746968339999998E-2</v>
      </c>
      <c r="C99" s="149">
        <v>1.747891584</v>
      </c>
      <c r="D99" s="77">
        <v>6.1700000000000004E-4</v>
      </c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1:17" outlineLevel="3">
      <c r="A100" s="274" t="s">
        <v>260</v>
      </c>
      <c r="B100" s="149">
        <v>0.46628108039999999</v>
      </c>
      <c r="C100" s="149">
        <v>13.641006379</v>
      </c>
      <c r="D100" s="77">
        <v>4.8170000000000001E-3</v>
      </c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1:17" outlineLevel="3">
      <c r="A101" s="274" t="s">
        <v>261</v>
      </c>
      <c r="B101" s="149">
        <v>4.96291713931</v>
      </c>
      <c r="C101" s="149">
        <v>145.18964461868001</v>
      </c>
      <c r="D101" s="77">
        <v>5.1267E-2</v>
      </c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1:17" ht="15" outlineLevel="2">
      <c r="A102" s="275" t="s">
        <v>263</v>
      </c>
      <c r="B102" s="101"/>
      <c r="C102" s="101"/>
      <c r="D102" s="42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1:17" ht="15" outlineLevel="2">
      <c r="A103" s="275" t="s">
        <v>272</v>
      </c>
      <c r="B103" s="101">
        <f t="shared" ref="B103:D103" si="18">SUM(B$104:B$106)</f>
        <v>1.0318391972000001</v>
      </c>
      <c r="C103" s="101">
        <f t="shared" si="18"/>
        <v>30.186352530119997</v>
      </c>
      <c r="D103" s="42">
        <f t="shared" si="18"/>
        <v>1.0659E-2</v>
      </c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1:17" outlineLevel="3">
      <c r="A104" s="30" t="s">
        <v>144</v>
      </c>
      <c r="B104" s="149">
        <v>0.19512634276999999</v>
      </c>
      <c r="C104" s="149">
        <v>5.7084016451000004</v>
      </c>
      <c r="D104" s="77">
        <v>2.016E-3</v>
      </c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1:17" outlineLevel="3">
      <c r="A105" s="30" t="s">
        <v>44</v>
      </c>
      <c r="B105" s="149">
        <v>1.1712854430000001E-2</v>
      </c>
      <c r="C105" s="149">
        <v>0.34265838502000001</v>
      </c>
      <c r="D105" s="77">
        <v>1.21E-4</v>
      </c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1:17" outlineLevel="3">
      <c r="A106" s="30" t="s">
        <v>305</v>
      </c>
      <c r="B106" s="149">
        <v>0.82499999999999996</v>
      </c>
      <c r="C106" s="149">
        <v>24.135292499999998</v>
      </c>
      <c r="D106" s="77">
        <v>8.5220000000000001E-3</v>
      </c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1:17" ht="15" outlineLevel="2">
      <c r="A107" s="275" t="s">
        <v>308</v>
      </c>
      <c r="B107" s="101">
        <f t="shared" ref="B107:D107" si="19">SUM(B$108:B$109)</f>
        <v>1.5249999999999999</v>
      </c>
      <c r="C107" s="101">
        <f t="shared" si="19"/>
        <v>44.613722499999994</v>
      </c>
      <c r="D107" s="42">
        <f t="shared" si="19"/>
        <v>1.5753E-2</v>
      </c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1:17" outlineLevel="3">
      <c r="A108" s="274" t="s">
        <v>309</v>
      </c>
      <c r="B108" s="149">
        <v>0.7</v>
      </c>
      <c r="C108" s="149">
        <v>20.478429999999999</v>
      </c>
      <c r="D108" s="77">
        <v>7.2309999999999996E-3</v>
      </c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1:17" outlineLevel="3">
      <c r="A109" s="274" t="s">
        <v>310</v>
      </c>
      <c r="B109" s="149">
        <v>0.82499999999999996</v>
      </c>
      <c r="C109" s="149">
        <v>24.135292499999998</v>
      </c>
      <c r="D109" s="77">
        <v>8.5220000000000001E-3</v>
      </c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1:17" ht="15" outlineLevel="2">
      <c r="A110" s="275" t="s">
        <v>283</v>
      </c>
      <c r="B110" s="101">
        <f t="shared" ref="B110:D110" si="20">SUM(B$111:B$111)</f>
        <v>0.11258730804</v>
      </c>
      <c r="C110" s="101">
        <f t="shared" si="20"/>
        <v>3.2937304380499999</v>
      </c>
      <c r="D110" s="42">
        <f t="shared" si="20"/>
        <v>1.163E-3</v>
      </c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1:17" outlineLevel="3">
      <c r="A111" s="274" t="s">
        <v>261</v>
      </c>
      <c r="B111" s="149">
        <v>0.11258730804</v>
      </c>
      <c r="C111" s="149">
        <v>3.2937304380499999</v>
      </c>
      <c r="D111" s="77">
        <v>1.163E-3</v>
      </c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1:17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Лист13">
    <tabColor indexed="12"/>
    <outlinePr applyStyles="1" summaryBelow="0"/>
    <pageSetUpPr fitToPage="1"/>
  </sheetPr>
  <dimension ref="A2:S183"/>
  <sheetViews>
    <sheetView topLeftCell="A82" workbookViewId="0">
      <selection activeCell="A114" sqref="A114"/>
    </sheetView>
  </sheetViews>
  <sheetFormatPr baseColWidth="10" defaultColWidth="9.1640625" defaultRowHeight="14" outlineLevelRow="3"/>
  <cols>
    <col min="1" max="1" width="81.5" style="128" customWidth="1"/>
    <col min="2" max="2" width="14.33203125" style="247" customWidth="1"/>
    <col min="3" max="3" width="15.5" style="247" customWidth="1"/>
    <col min="4" max="4" width="10.33203125" style="208" customWidth="1"/>
    <col min="5" max="16384" width="9.1640625" style="128"/>
  </cols>
  <sheetData>
    <row r="2" spans="1:19" ht="19">
      <c r="A2" s="4" t="s">
        <v>333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9">
      <c r="A3" s="1" t="s">
        <v>346</v>
      </c>
      <c r="B3" s="1"/>
      <c r="C3" s="1"/>
      <c r="D3" s="1"/>
    </row>
    <row r="4" spans="1:19">
      <c r="B4" s="241"/>
      <c r="C4" s="241"/>
      <c r="D4" s="19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B5" s="172"/>
      <c r="C5" s="172"/>
      <c r="D5" s="39" t="s">
        <v>347</v>
      </c>
    </row>
    <row r="6" spans="1:19" s="232" customFormat="1">
      <c r="A6" s="190"/>
      <c r="B6" s="61" t="s">
        <v>49</v>
      </c>
      <c r="C6" s="61" t="s">
        <v>67</v>
      </c>
      <c r="D6" s="6" t="s">
        <v>180</v>
      </c>
    </row>
    <row r="7" spans="1:19" s="54" customFormat="1" ht="16">
      <c r="A7" s="184" t="s">
        <v>214</v>
      </c>
      <c r="B7" s="165">
        <f t="shared" ref="B7:D7" si="0">B$62+B$8</f>
        <v>96.805254404829981</v>
      </c>
      <c r="C7" s="165">
        <f t="shared" si="0"/>
        <v>2832.0280370935202</v>
      </c>
      <c r="D7" s="76">
        <f t="shared" si="0"/>
        <v>1.000003</v>
      </c>
    </row>
    <row r="8" spans="1:19" s="136" customFormat="1" ht="15">
      <c r="A8" s="90" t="s">
        <v>335</v>
      </c>
      <c r="B8" s="58">
        <f t="shared" ref="B8:D8" si="1">B$9+B$45</f>
        <v>37.607222905879993</v>
      </c>
      <c r="C8" s="58">
        <f t="shared" si="1"/>
        <v>1100.1955453954104</v>
      </c>
      <c r="D8" s="85">
        <f t="shared" si="1"/>
        <v>0.38848499999999997</v>
      </c>
    </row>
    <row r="9" spans="1:19" s="104" customFormat="1" ht="15" outlineLevel="1">
      <c r="A9" s="20" t="s">
        <v>285</v>
      </c>
      <c r="B9" s="12">
        <f t="shared" ref="B9:D9" si="2">B$10+B$43</f>
        <v>35.913966291899996</v>
      </c>
      <c r="C9" s="12">
        <f t="shared" si="2"/>
        <v>1050.6594924784004</v>
      </c>
      <c r="D9" s="73">
        <f t="shared" si="2"/>
        <v>0.37099499999999996</v>
      </c>
    </row>
    <row r="10" spans="1:19" s="205" customFormat="1" ht="15" outlineLevel="2">
      <c r="A10" s="41" t="s">
        <v>217</v>
      </c>
      <c r="B10" s="78">
        <f t="shared" ref="B10:D10" si="3">SUM(B$11:B$42)</f>
        <v>35.851806715739997</v>
      </c>
      <c r="C10" s="78">
        <f t="shared" si="3"/>
        <v>1048.8410202938003</v>
      </c>
      <c r="D10" s="212">
        <f t="shared" si="3"/>
        <v>0.37035299999999999</v>
      </c>
    </row>
    <row r="11" spans="1:19" outlineLevel="3">
      <c r="A11" s="10" t="s">
        <v>336</v>
      </c>
      <c r="B11" s="84">
        <v>2.7801650321600002</v>
      </c>
      <c r="C11" s="84">
        <v>81.333449999999999</v>
      </c>
      <c r="D11" s="124">
        <v>2.8719000000000001E-2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 outlineLevel="3">
      <c r="A12" s="30" t="s">
        <v>221</v>
      </c>
      <c r="B12" s="149">
        <v>0.59931840477999998</v>
      </c>
      <c r="C12" s="149">
        <v>17.533000000000001</v>
      </c>
      <c r="D12" s="77">
        <v>6.1910000000000003E-3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outlineLevel="3">
      <c r="A13" s="30" t="s">
        <v>222</v>
      </c>
      <c r="B13" s="149">
        <v>3.43367475807</v>
      </c>
      <c r="C13" s="149">
        <v>100.45181168000001</v>
      </c>
      <c r="D13" s="77">
        <v>3.5470000000000002E-2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 outlineLevel="3">
      <c r="A14" s="30" t="s">
        <v>223</v>
      </c>
      <c r="B14" s="149">
        <v>1.2476542390800001</v>
      </c>
      <c r="C14" s="149">
        <v>36.5</v>
      </c>
      <c r="D14" s="77">
        <v>1.2888E-2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 outlineLevel="3">
      <c r="A15" s="30" t="s">
        <v>224</v>
      </c>
      <c r="B15" s="149">
        <v>0.98103227149000005</v>
      </c>
      <c r="C15" s="149">
        <v>28.700001</v>
      </c>
      <c r="D15" s="77">
        <v>1.0134000000000001E-2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outlineLevel="3">
      <c r="A16" s="30" t="s">
        <v>225</v>
      </c>
      <c r="B16" s="149">
        <v>1.6031502414500001</v>
      </c>
      <c r="C16" s="149">
        <v>46.9</v>
      </c>
      <c r="D16" s="77">
        <v>1.6560999999999999E-2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outlineLevel="3">
      <c r="A17" s="30" t="s">
        <v>226</v>
      </c>
      <c r="B17" s="149">
        <v>4.6864613107000004</v>
      </c>
      <c r="C17" s="149">
        <v>137.101957</v>
      </c>
      <c r="D17" s="77">
        <v>4.8411000000000003E-2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outlineLevel="3">
      <c r="A18" s="30" t="s">
        <v>227</v>
      </c>
      <c r="B18" s="149">
        <v>0.41352881056000002</v>
      </c>
      <c r="C18" s="149">
        <v>12.097744</v>
      </c>
      <c r="D18" s="77">
        <v>4.2719999999999998E-3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outlineLevel="3">
      <c r="A19" s="30" t="s">
        <v>228</v>
      </c>
      <c r="B19" s="149">
        <v>0.41352881056000002</v>
      </c>
      <c r="C19" s="149">
        <v>12.097744</v>
      </c>
      <c r="D19" s="77">
        <v>4.2719999999999998E-3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outlineLevel="3">
      <c r="A20" s="30" t="s">
        <v>229</v>
      </c>
      <c r="B20" s="149">
        <v>2.8892639018000001</v>
      </c>
      <c r="C20" s="149">
        <v>84.525126521000004</v>
      </c>
      <c r="D20" s="77">
        <v>2.9846000000000001E-2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outlineLevel="3">
      <c r="A21" s="30" t="s">
        <v>337</v>
      </c>
      <c r="B21" s="149">
        <v>0.54821879411999996</v>
      </c>
      <c r="C21" s="149">
        <v>16.038086</v>
      </c>
      <c r="D21" s="77">
        <v>5.6629999999999996E-3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outlineLevel="3">
      <c r="A22" s="30" t="s">
        <v>231</v>
      </c>
      <c r="B22" s="149">
        <v>0.41352881056000002</v>
      </c>
      <c r="C22" s="149">
        <v>12.097744</v>
      </c>
      <c r="D22" s="77">
        <v>4.2719999999999998E-3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outlineLevel="3">
      <c r="A23" s="30" t="s">
        <v>232</v>
      </c>
      <c r="B23" s="149">
        <v>1.2756866061200001</v>
      </c>
      <c r="C23" s="149">
        <v>37.320084092800002</v>
      </c>
      <c r="D23" s="77">
        <v>1.3178E-2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 outlineLevel="3">
      <c r="A24" s="30" t="s">
        <v>233</v>
      </c>
      <c r="B24" s="149">
        <v>0.41352881056000002</v>
      </c>
      <c r="C24" s="149">
        <v>12.097744</v>
      </c>
      <c r="D24" s="77">
        <v>4.2719999999999998E-3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outlineLevel="3">
      <c r="A25" s="30" t="s">
        <v>234</v>
      </c>
      <c r="B25" s="149">
        <v>0.41352881056000002</v>
      </c>
      <c r="C25" s="149">
        <v>12.097744</v>
      </c>
      <c r="D25" s="77">
        <v>4.2719999999999998E-3</v>
      </c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outlineLevel="3">
      <c r="A26" s="30" t="s">
        <v>235</v>
      </c>
      <c r="B26" s="149">
        <v>0.41352881056000002</v>
      </c>
      <c r="C26" s="149">
        <v>12.097744</v>
      </c>
      <c r="D26" s="77">
        <v>4.2719999999999998E-3</v>
      </c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outlineLevel="3">
      <c r="A27" s="30" t="s">
        <v>236</v>
      </c>
      <c r="B27" s="149">
        <v>0.41352881056000002</v>
      </c>
      <c r="C27" s="149">
        <v>12.097744</v>
      </c>
      <c r="D27" s="77">
        <v>4.2719999999999998E-3</v>
      </c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 outlineLevel="3">
      <c r="A28" s="30" t="s">
        <v>237</v>
      </c>
      <c r="B28" s="149">
        <v>0.41352881056000002</v>
      </c>
      <c r="C28" s="149">
        <v>12.097744</v>
      </c>
      <c r="D28" s="77">
        <v>4.2719999999999998E-3</v>
      </c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 outlineLevel="3">
      <c r="A29" s="30" t="s">
        <v>238</v>
      </c>
      <c r="B29" s="149">
        <v>0.41352881056000002</v>
      </c>
      <c r="C29" s="149">
        <v>12.097744</v>
      </c>
      <c r="D29" s="77">
        <v>4.2719999999999998E-3</v>
      </c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 outlineLevel="3">
      <c r="A30" s="30" t="s">
        <v>239</v>
      </c>
      <c r="B30" s="149">
        <v>0.41352881056000002</v>
      </c>
      <c r="C30" s="149">
        <v>12.097744</v>
      </c>
      <c r="D30" s="77">
        <v>4.2719999999999998E-3</v>
      </c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 outlineLevel="3">
      <c r="A31" s="30" t="s">
        <v>240</v>
      </c>
      <c r="B31" s="149">
        <v>0.41352881056000002</v>
      </c>
      <c r="C31" s="149">
        <v>12.097744</v>
      </c>
      <c r="D31" s="77">
        <v>4.2719999999999998E-3</v>
      </c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 outlineLevel="3">
      <c r="A32" s="30" t="s">
        <v>338</v>
      </c>
      <c r="B32" s="149">
        <v>0.41352881056000002</v>
      </c>
      <c r="C32" s="149">
        <v>12.097744</v>
      </c>
      <c r="D32" s="77">
        <v>4.2719999999999998E-3</v>
      </c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7" outlineLevel="3">
      <c r="A33" s="30" t="s">
        <v>339</v>
      </c>
      <c r="B33" s="149">
        <v>0.41352881056000002</v>
      </c>
      <c r="C33" s="149">
        <v>12.097744</v>
      </c>
      <c r="D33" s="77">
        <v>4.2719999999999998E-3</v>
      </c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3">
      <c r="A34" s="30" t="s">
        <v>243</v>
      </c>
      <c r="B34" s="149">
        <v>2.1577954803999999</v>
      </c>
      <c r="C34" s="149">
        <v>63.126091000000002</v>
      </c>
      <c r="D34" s="77">
        <v>2.2290000000000001E-2</v>
      </c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 outlineLevel="3">
      <c r="A35" s="30" t="s">
        <v>340</v>
      </c>
      <c r="B35" s="149">
        <v>0.41352904984</v>
      </c>
      <c r="C35" s="149">
        <v>12.097751000000001</v>
      </c>
      <c r="D35" s="77">
        <v>4.2719999999999998E-3</v>
      </c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 outlineLevel="3">
      <c r="A36" s="30" t="s">
        <v>245</v>
      </c>
      <c r="B36" s="149">
        <v>1.4408306642399999</v>
      </c>
      <c r="C36" s="149">
        <v>42.151356999999997</v>
      </c>
      <c r="D36" s="77">
        <v>1.4884E-2</v>
      </c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 outlineLevel="3">
      <c r="A37" s="30" t="s">
        <v>341</v>
      </c>
      <c r="B37" s="149">
        <v>1.79347015374</v>
      </c>
      <c r="C37" s="149">
        <v>52.467790000000001</v>
      </c>
      <c r="D37" s="77">
        <v>1.8526999999999998E-2</v>
      </c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 outlineLevel="3">
      <c r="A38" s="30" t="s">
        <v>342</v>
      </c>
      <c r="B38" s="149">
        <v>1.2736924412699999</v>
      </c>
      <c r="C38" s="149">
        <v>37.261744999999998</v>
      </c>
      <c r="D38" s="77">
        <v>1.3157E-2</v>
      </c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 outlineLevel="3">
      <c r="A39" s="30" t="s">
        <v>248</v>
      </c>
      <c r="B39" s="149">
        <v>1.4042231216000001</v>
      </c>
      <c r="C39" s="149">
        <v>41.080407000000001</v>
      </c>
      <c r="D39" s="77">
        <v>1.4506E-2</v>
      </c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 outlineLevel="3">
      <c r="A40" s="30" t="s">
        <v>249</v>
      </c>
      <c r="B40" s="149">
        <v>0.73429377643000004</v>
      </c>
      <c r="C40" s="149">
        <v>21.481691000000001</v>
      </c>
      <c r="D40" s="77">
        <v>7.5849999999999997E-3</v>
      </c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 outlineLevel="3">
      <c r="A41" s="30" t="s">
        <v>250</v>
      </c>
      <c r="B41" s="149">
        <v>0.59819038859999996</v>
      </c>
      <c r="C41" s="149">
        <v>17.5</v>
      </c>
      <c r="D41" s="77">
        <v>6.1789999999999996E-3</v>
      </c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 outlineLevel="3">
      <c r="A42" s="30" t="s">
        <v>252</v>
      </c>
      <c r="B42" s="149">
        <v>0.61528154257000001</v>
      </c>
      <c r="C42" s="149">
        <v>18</v>
      </c>
      <c r="D42" s="77">
        <v>6.3559999999999997E-3</v>
      </c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 ht="15" outlineLevel="2">
      <c r="A43" s="156" t="s">
        <v>253</v>
      </c>
      <c r="B43" s="234">
        <f t="shared" ref="B43:D43" si="4">SUM(B$44:B$44)</f>
        <v>6.215957616E-2</v>
      </c>
      <c r="C43" s="234">
        <f t="shared" si="4"/>
        <v>1.8184721846</v>
      </c>
      <c r="D43" s="176">
        <f t="shared" si="4"/>
        <v>6.4199999999999999E-4</v>
      </c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 outlineLevel="3">
      <c r="A44" s="30" t="s">
        <v>343</v>
      </c>
      <c r="B44" s="149">
        <v>6.215957616E-2</v>
      </c>
      <c r="C44" s="149">
        <v>1.8184721846</v>
      </c>
      <c r="D44" s="77">
        <v>6.4199999999999999E-4</v>
      </c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 ht="15" outlineLevel="1">
      <c r="A45" s="48" t="s">
        <v>326</v>
      </c>
      <c r="B45" s="103">
        <f t="shared" ref="B45:D45" si="5">B$46+B$52+B$60</f>
        <v>1.6932566139799998</v>
      </c>
      <c r="C45" s="103">
        <f t="shared" si="5"/>
        <v>49.536052917009997</v>
      </c>
      <c r="D45" s="43">
        <f t="shared" si="5"/>
        <v>1.7490000000000002E-2</v>
      </c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 ht="15" outlineLevel="2">
      <c r="A46" s="156" t="s">
        <v>286</v>
      </c>
      <c r="B46" s="234">
        <f t="shared" ref="B46:D46" si="6">SUM(B$47:B$51)</f>
        <v>0.57865234881999994</v>
      </c>
      <c r="C46" s="234">
        <f t="shared" si="6"/>
        <v>16.928416599999998</v>
      </c>
      <c r="D46" s="176">
        <f t="shared" si="6"/>
        <v>5.9770000000000005E-3</v>
      </c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 outlineLevel="3">
      <c r="A47" s="266" t="s">
        <v>287</v>
      </c>
      <c r="B47" s="149">
        <v>3.9650999999999999E-7</v>
      </c>
      <c r="C47" s="149">
        <v>1.1600000000000001E-5</v>
      </c>
      <c r="D47" s="77">
        <v>0</v>
      </c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 outlineLevel="3">
      <c r="A48" s="274" t="s">
        <v>288</v>
      </c>
      <c r="B48" s="149">
        <v>0.11878352002000001</v>
      </c>
      <c r="C48" s="149">
        <v>3.4750000000000001</v>
      </c>
      <c r="D48" s="77">
        <v>1.227E-3</v>
      </c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1:17" outlineLevel="3">
      <c r="A49" s="274" t="s">
        <v>313</v>
      </c>
      <c r="B49" s="149">
        <v>0.29331838427000001</v>
      </c>
      <c r="C49" s="149">
        <v>8.5809999999999995</v>
      </c>
      <c r="D49" s="77">
        <v>3.0300000000000001E-3</v>
      </c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1:17" outlineLevel="3">
      <c r="A50" s="274" t="s">
        <v>314</v>
      </c>
      <c r="B50" s="149">
        <v>9.8185432180000004E-2</v>
      </c>
      <c r="C50" s="149">
        <v>2.8724050000000001</v>
      </c>
      <c r="D50" s="77">
        <v>1.0139999999999999E-3</v>
      </c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1:17" outlineLevel="3">
      <c r="A51" s="274" t="s">
        <v>315</v>
      </c>
      <c r="B51" s="149">
        <v>6.8364615840000004E-2</v>
      </c>
      <c r="C51" s="149">
        <v>2</v>
      </c>
      <c r="D51" s="77">
        <v>7.0600000000000003E-4</v>
      </c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1:17" ht="15" outlineLevel="2">
      <c r="A52" s="156" t="s">
        <v>253</v>
      </c>
      <c r="B52" s="234">
        <f t="shared" ref="B52:D52" si="7">SUM(B$53:B$59)</f>
        <v>1.11457163302</v>
      </c>
      <c r="C52" s="234">
        <f t="shared" si="7"/>
        <v>32.606681667010001</v>
      </c>
      <c r="D52" s="176">
        <f t="shared" si="7"/>
        <v>1.1513000000000001E-2</v>
      </c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1:17" outlineLevel="3">
      <c r="A53" s="274" t="s">
        <v>294</v>
      </c>
      <c r="B53" s="149">
        <v>0.14668534994999999</v>
      </c>
      <c r="C53" s="149">
        <v>4.2912652443799999</v>
      </c>
      <c r="D53" s="77">
        <v>1.5150000000000001E-3</v>
      </c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1:17" outlineLevel="3">
      <c r="A54" s="274" t="s">
        <v>295</v>
      </c>
      <c r="B54" s="149">
        <v>1.2999999999999999E-2</v>
      </c>
      <c r="C54" s="149">
        <v>0.38031369999999998</v>
      </c>
      <c r="D54" s="77">
        <v>1.34E-4</v>
      </c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1:17" outlineLevel="3">
      <c r="A55" s="274" t="s">
        <v>296</v>
      </c>
      <c r="B55" s="149">
        <v>0.01</v>
      </c>
      <c r="C55" s="149">
        <v>0.292549</v>
      </c>
      <c r="D55" s="77">
        <v>1.03E-4</v>
      </c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outlineLevel="3">
      <c r="A56" s="30" t="s">
        <v>297</v>
      </c>
      <c r="B56" s="149">
        <v>1.4E-2</v>
      </c>
      <c r="C56" s="149">
        <v>0.4095686</v>
      </c>
      <c r="D56" s="77">
        <v>1.45E-4</v>
      </c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1:17" outlineLevel="3">
      <c r="A57" s="274" t="s">
        <v>298</v>
      </c>
      <c r="B57" s="149">
        <v>0.36715039611</v>
      </c>
      <c r="C57" s="149">
        <v>10.740948123100001</v>
      </c>
      <c r="D57" s="77">
        <v>3.7929999999999999E-3</v>
      </c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1:17" outlineLevel="3">
      <c r="A58" s="274" t="s">
        <v>299</v>
      </c>
      <c r="B58" s="149">
        <v>0.41770677047999999</v>
      </c>
      <c r="C58" s="149">
        <v>12.219969799459999</v>
      </c>
      <c r="D58" s="77">
        <v>4.3150000000000003E-3</v>
      </c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1:17" outlineLevel="3">
      <c r="A59" s="30" t="s">
        <v>300</v>
      </c>
      <c r="B59" s="149">
        <v>0.14602911648</v>
      </c>
      <c r="C59" s="149">
        <v>4.2720672000700004</v>
      </c>
      <c r="D59" s="77">
        <v>1.508E-3</v>
      </c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ht="15" outlineLevel="2">
      <c r="A60" s="156" t="s">
        <v>345</v>
      </c>
      <c r="B60" s="234">
        <f t="shared" ref="B60:D60" si="8">SUM(B$61:B$61)</f>
        <v>3.2632139999999998E-5</v>
      </c>
      <c r="C60" s="234">
        <f t="shared" si="8"/>
        <v>9.5465000000000003E-4</v>
      </c>
      <c r="D60" s="176">
        <f t="shared" si="8"/>
        <v>0</v>
      </c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outlineLevel="3">
      <c r="A61" s="30" t="s">
        <v>301</v>
      </c>
      <c r="B61" s="149">
        <v>3.2632139999999998E-5</v>
      </c>
      <c r="C61" s="149">
        <v>9.5465000000000003E-4</v>
      </c>
      <c r="D61" s="77">
        <v>0</v>
      </c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7" ht="15">
      <c r="A62" s="89" t="s">
        <v>348</v>
      </c>
      <c r="B62" s="118">
        <f t="shared" ref="B62:D62" si="9">B$63+B$95</f>
        <v>59.198031498949994</v>
      </c>
      <c r="C62" s="118">
        <f t="shared" si="9"/>
        <v>1731.8324916981098</v>
      </c>
      <c r="D62" s="51">
        <f t="shared" si="9"/>
        <v>0.61151800000000001</v>
      </c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1:17" ht="15" outlineLevel="1">
      <c r="A63" s="48" t="s">
        <v>215</v>
      </c>
      <c r="B63" s="103">
        <f t="shared" ref="B63:D63" si="10">B$64+B$72+B$80+B$85+B$93</f>
        <v>50.368446193579992</v>
      </c>
      <c r="C63" s="103">
        <f t="shared" si="10"/>
        <v>1473.5238565483999</v>
      </c>
      <c r="D63" s="43">
        <f t="shared" si="10"/>
        <v>0.52030799999999999</v>
      </c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1:17" ht="15" outlineLevel="2">
      <c r="A64" s="156" t="s">
        <v>256</v>
      </c>
      <c r="B64" s="234">
        <f t="shared" ref="B64:D64" si="11">SUM(B$65:B$71)</f>
        <v>19.985971543759995</v>
      </c>
      <c r="C64" s="234">
        <f t="shared" si="11"/>
        <v>584.68759891436991</v>
      </c>
      <c r="D64" s="176">
        <f t="shared" si="11"/>
        <v>0.206455</v>
      </c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1:17" outlineLevel="3">
      <c r="A65" s="30" t="s">
        <v>99</v>
      </c>
      <c r="B65" s="149">
        <v>2.2277020300000001E-3</v>
      </c>
      <c r="C65" s="149">
        <v>6.5171199999999999E-2</v>
      </c>
      <c r="D65" s="77">
        <v>2.3E-5</v>
      </c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1:17" outlineLevel="3">
      <c r="A66" s="30" t="s">
        <v>257</v>
      </c>
      <c r="B66" s="149">
        <v>0.37098992377000001</v>
      </c>
      <c r="C66" s="149">
        <v>10.853273120760001</v>
      </c>
      <c r="D66" s="77">
        <v>3.8319999999999999E-3</v>
      </c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1:17" outlineLevel="3">
      <c r="A67" s="30" t="s">
        <v>258</v>
      </c>
      <c r="B67" s="149">
        <v>1.7291626718999999</v>
      </c>
      <c r="C67" s="149">
        <v>50.586481050019998</v>
      </c>
      <c r="D67" s="77">
        <v>1.7861999999999999E-2</v>
      </c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1:17" outlineLevel="3">
      <c r="A68" s="30" t="s">
        <v>259</v>
      </c>
      <c r="B68" s="149">
        <v>5.5803935751199996</v>
      </c>
      <c r="C68" s="149">
        <v>163.25385600000001</v>
      </c>
      <c r="D68" s="77">
        <v>5.7646000000000003E-2</v>
      </c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1:17" outlineLevel="3">
      <c r="A69" s="30" t="s">
        <v>260</v>
      </c>
      <c r="B69" s="149">
        <v>6.5450207029899996</v>
      </c>
      <c r="C69" s="149">
        <v>191.47392616389999</v>
      </c>
      <c r="D69" s="77">
        <v>6.7610000000000003E-2</v>
      </c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1:17" outlineLevel="3">
      <c r="A70" s="30" t="s">
        <v>261</v>
      </c>
      <c r="B70" s="149">
        <v>5.6995205279699999</v>
      </c>
      <c r="C70" s="149">
        <v>166.73890309372999</v>
      </c>
      <c r="D70" s="77">
        <v>5.8875999999999998E-2</v>
      </c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1:17" outlineLevel="3">
      <c r="A71" s="30" t="s">
        <v>262</v>
      </c>
      <c r="B71" s="149">
        <v>5.8656439980000002E-2</v>
      </c>
      <c r="C71" s="149">
        <v>1.71598828596</v>
      </c>
      <c r="D71" s="77">
        <v>6.0599999999999998E-4</v>
      </c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1:17" ht="15" outlineLevel="2">
      <c r="A72" s="156" t="s">
        <v>263</v>
      </c>
      <c r="B72" s="234">
        <f t="shared" ref="B72:D72" si="12">SUM(B$73:B$79)</f>
        <v>1.4675076118499999</v>
      </c>
      <c r="C72" s="234">
        <f t="shared" si="12"/>
        <v>42.93178843378</v>
      </c>
      <c r="D72" s="176">
        <f t="shared" si="12"/>
        <v>1.516E-2</v>
      </c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1:17" outlineLevel="3">
      <c r="A73" s="30" t="s">
        <v>264</v>
      </c>
      <c r="B73" s="149">
        <v>2.762470169E-2</v>
      </c>
      <c r="C73" s="149">
        <v>0.80815788559000001</v>
      </c>
      <c r="D73" s="77">
        <v>2.8499999999999999E-4</v>
      </c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1:17" outlineLevel="3">
      <c r="A74" s="30" t="s">
        <v>266</v>
      </c>
      <c r="B74" s="149">
        <v>0.28170571605</v>
      </c>
      <c r="C74" s="149">
        <v>8.2412725524199999</v>
      </c>
      <c r="D74" s="77">
        <v>2.9099999999999998E-3</v>
      </c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1:17" outlineLevel="3">
      <c r="A75" s="30" t="s">
        <v>267</v>
      </c>
      <c r="B75" s="149">
        <v>4.2962789719999998E-2</v>
      </c>
      <c r="C75" s="149">
        <v>1.2568721170199999</v>
      </c>
      <c r="D75" s="77">
        <v>4.44E-4</v>
      </c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1:17" outlineLevel="3">
      <c r="A76" s="30" t="s">
        <v>268</v>
      </c>
      <c r="B76" s="149">
        <v>0.60585586000000002</v>
      </c>
      <c r="C76" s="149">
        <v>17.724252598709999</v>
      </c>
      <c r="D76" s="77">
        <v>6.2589999999999998E-3</v>
      </c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1:17" outlineLevel="3">
      <c r="A77" s="30" t="s">
        <v>269</v>
      </c>
      <c r="B77" s="149">
        <v>4.7255449999999998E-4</v>
      </c>
      <c r="C77" s="149">
        <v>1.382453464E-2</v>
      </c>
      <c r="D77" s="77">
        <v>5.0000000000000004E-6</v>
      </c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1:17" outlineLevel="3">
      <c r="A78" s="30" t="s">
        <v>270</v>
      </c>
      <c r="B78" s="149">
        <v>4.0712455369999997E-2</v>
      </c>
      <c r="C78" s="149">
        <v>1.19103881053</v>
      </c>
      <c r="D78" s="77">
        <v>4.2099999999999999E-4</v>
      </c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1:17" outlineLevel="3">
      <c r="A79" s="30" t="s">
        <v>271</v>
      </c>
      <c r="B79" s="149">
        <v>0.46817353451999999</v>
      </c>
      <c r="C79" s="149">
        <v>13.696369934870001</v>
      </c>
      <c r="D79" s="77">
        <v>4.836E-3</v>
      </c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1:17" ht="15" outlineLevel="2">
      <c r="A80" s="156" t="s">
        <v>272</v>
      </c>
      <c r="B80" s="234">
        <f t="shared" ref="B80:D80" si="13">SUM(B$81:B$84)</f>
        <v>1.7850162193000001</v>
      </c>
      <c r="C80" s="234">
        <f t="shared" si="13"/>
        <v>52.220470995140005</v>
      </c>
      <c r="D80" s="176">
        <f t="shared" si="13"/>
        <v>1.8439999999999998E-2</v>
      </c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1:17" outlineLevel="3">
      <c r="A81" s="30" t="s">
        <v>58</v>
      </c>
      <c r="B81" s="149">
        <v>0.72400315841999996</v>
      </c>
      <c r="C81" s="149">
        <v>21.18064</v>
      </c>
      <c r="D81" s="77">
        <v>7.4790000000000004E-3</v>
      </c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1:17" outlineLevel="3">
      <c r="A82" s="30" t="s">
        <v>74</v>
      </c>
      <c r="B82" s="149">
        <v>5.6950310000000003E-5</v>
      </c>
      <c r="C82" s="149">
        <v>1.6660756599999999E-3</v>
      </c>
      <c r="D82" s="77">
        <v>9.9999999999999995E-7</v>
      </c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1:17" outlineLevel="3">
      <c r="A83" s="30" t="s">
        <v>163</v>
      </c>
      <c r="B83" s="149">
        <v>0.28305293592000003</v>
      </c>
      <c r="C83" s="149">
        <v>8.2806853354799994</v>
      </c>
      <c r="D83" s="77">
        <v>2.9239999999999999E-3</v>
      </c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1:17" outlineLevel="3">
      <c r="A84" s="30" t="s">
        <v>44</v>
      </c>
      <c r="B84" s="149">
        <v>0.77790317465000003</v>
      </c>
      <c r="C84" s="149">
        <v>22.757479583999999</v>
      </c>
      <c r="D84" s="77">
        <v>8.0359999999999997E-3</v>
      </c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1:17" ht="15" outlineLevel="2">
      <c r="A85" s="156" t="s">
        <v>273</v>
      </c>
      <c r="B85" s="234">
        <f t="shared" ref="B85:D85" si="14">SUM(B$86:B$92)</f>
        <v>22.766794779229997</v>
      </c>
      <c r="C85" s="234">
        <f t="shared" si="14"/>
        <v>666.04030458699992</v>
      </c>
      <c r="D85" s="176">
        <f t="shared" si="14"/>
        <v>0.235182</v>
      </c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1:17" outlineLevel="3">
      <c r="A86" s="30" t="s">
        <v>274</v>
      </c>
      <c r="B86" s="149">
        <v>3</v>
      </c>
      <c r="C86" s="149">
        <v>87.764700000000005</v>
      </c>
      <c r="D86" s="77">
        <v>3.099E-2</v>
      </c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1:17" outlineLevel="3">
      <c r="A87" s="30" t="s">
        <v>276</v>
      </c>
      <c r="B87" s="149">
        <v>7.5606299999999997</v>
      </c>
      <c r="C87" s="149">
        <v>221.18547458699999</v>
      </c>
      <c r="D87" s="77">
        <v>7.8101000000000004E-2</v>
      </c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1:17" outlineLevel="3">
      <c r="A88" s="30" t="s">
        <v>278</v>
      </c>
      <c r="B88" s="149">
        <v>3</v>
      </c>
      <c r="C88" s="149">
        <v>87.764700000000005</v>
      </c>
      <c r="D88" s="77">
        <v>3.099E-2</v>
      </c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1:17" outlineLevel="3">
      <c r="A89" s="30" t="s">
        <v>279</v>
      </c>
      <c r="B89" s="149">
        <v>2.35</v>
      </c>
      <c r="C89" s="149">
        <v>68.749015</v>
      </c>
      <c r="D89" s="77">
        <v>2.4275999999999999E-2</v>
      </c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1:17" outlineLevel="3">
      <c r="A90" s="30" t="s">
        <v>280</v>
      </c>
      <c r="B90" s="149">
        <v>1.1138510129899999</v>
      </c>
      <c r="C90" s="149">
        <v>32.585599999999999</v>
      </c>
      <c r="D90" s="77">
        <v>1.1506000000000001E-2</v>
      </c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1:17" outlineLevel="3">
      <c r="A91" s="30" t="s">
        <v>281</v>
      </c>
      <c r="B91" s="149">
        <v>3.9923137662400001</v>
      </c>
      <c r="C91" s="149">
        <v>116.79474</v>
      </c>
      <c r="D91" s="77">
        <v>4.1241E-2</v>
      </c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1:17" outlineLevel="3">
      <c r="A92" s="30" t="s">
        <v>282</v>
      </c>
      <c r="B92" s="149">
        <v>1.75</v>
      </c>
      <c r="C92" s="149">
        <v>51.196075</v>
      </c>
      <c r="D92" s="77">
        <v>1.8078E-2</v>
      </c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1:17" ht="15" outlineLevel="2">
      <c r="A93" s="156" t="s">
        <v>283</v>
      </c>
      <c r="B93" s="234">
        <f t="shared" ref="B93:D93" si="15">SUM(B$94:B$94)</f>
        <v>4.3631560394399997</v>
      </c>
      <c r="C93" s="234">
        <f t="shared" si="15"/>
        <v>127.64369361811001</v>
      </c>
      <c r="D93" s="176">
        <f t="shared" si="15"/>
        <v>4.5071E-2</v>
      </c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1:17" outlineLevel="3">
      <c r="A94" s="30" t="s">
        <v>261</v>
      </c>
      <c r="B94" s="149">
        <v>4.3631560394399997</v>
      </c>
      <c r="C94" s="149">
        <v>127.64369361811001</v>
      </c>
      <c r="D94" s="77">
        <v>4.5071E-2</v>
      </c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1:17" ht="15" outlineLevel="1">
      <c r="A95" s="48" t="s">
        <v>284</v>
      </c>
      <c r="B95" s="103">
        <f t="shared" ref="B95:D95" si="16">B$96+B$102+B$103+B$107+B$110</f>
        <v>8.8295853053700011</v>
      </c>
      <c r="C95" s="103">
        <f t="shared" si="16"/>
        <v>258.30863514970997</v>
      </c>
      <c r="D95" s="43">
        <f t="shared" si="16"/>
        <v>9.1209999999999999E-2</v>
      </c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1:17" ht="15" outlineLevel="2">
      <c r="A96" s="156" t="s">
        <v>344</v>
      </c>
      <c r="B96" s="234">
        <f t="shared" ref="B96:D96" si="17">SUM(B$97:B$101)</f>
        <v>6.1601588001300005</v>
      </c>
      <c r="C96" s="234">
        <f t="shared" si="17"/>
        <v>180.21482968154001</v>
      </c>
      <c r="D96" s="176">
        <f t="shared" si="17"/>
        <v>6.3634999999999997E-2</v>
      </c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1:17" outlineLevel="3">
      <c r="A97" s="30" t="s">
        <v>302</v>
      </c>
      <c r="B97" s="149">
        <v>0.33415530389999998</v>
      </c>
      <c r="C97" s="149">
        <v>9.7756799999999995</v>
      </c>
      <c r="D97" s="77">
        <v>3.4520000000000002E-3</v>
      </c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1:17" outlineLevel="3">
      <c r="A98" s="30" t="s">
        <v>257</v>
      </c>
      <c r="B98" s="149">
        <v>0.33705830817999999</v>
      </c>
      <c r="C98" s="149">
        <v>9.8606070998599993</v>
      </c>
      <c r="D98" s="77">
        <v>3.4819999999999999E-3</v>
      </c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1:17" outlineLevel="3">
      <c r="A99" s="30" t="s">
        <v>258</v>
      </c>
      <c r="B99" s="149">
        <v>5.9746968339999998E-2</v>
      </c>
      <c r="C99" s="149">
        <v>1.747891584</v>
      </c>
      <c r="D99" s="77">
        <v>6.1700000000000004E-4</v>
      </c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1:17" outlineLevel="3">
      <c r="A100" s="30" t="s">
        <v>260</v>
      </c>
      <c r="B100" s="149">
        <v>0.46628108039999999</v>
      </c>
      <c r="C100" s="149">
        <v>13.641006379</v>
      </c>
      <c r="D100" s="77">
        <v>4.8170000000000001E-3</v>
      </c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1:17" outlineLevel="3">
      <c r="A101" s="30" t="s">
        <v>261</v>
      </c>
      <c r="B101" s="149">
        <v>4.96291713931</v>
      </c>
      <c r="C101" s="149">
        <v>145.18964461868001</v>
      </c>
      <c r="D101" s="77">
        <v>5.1267E-2</v>
      </c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1:17" ht="15" outlineLevel="2">
      <c r="A102" s="156" t="s">
        <v>263</v>
      </c>
      <c r="B102" s="234"/>
      <c r="C102" s="234"/>
      <c r="D102" s="176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1:17" ht="15" outlineLevel="2">
      <c r="A103" s="156" t="s">
        <v>272</v>
      </c>
      <c r="B103" s="234">
        <f t="shared" ref="B103:D103" si="18">SUM(B$104:B$106)</f>
        <v>1.0318391972000001</v>
      </c>
      <c r="C103" s="234">
        <f t="shared" si="18"/>
        <v>30.186352530119997</v>
      </c>
      <c r="D103" s="176">
        <f t="shared" si="18"/>
        <v>1.0659E-2</v>
      </c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1:17" outlineLevel="3">
      <c r="A104" s="30" t="s">
        <v>144</v>
      </c>
      <c r="B104" s="149">
        <v>0.19512634276999999</v>
      </c>
      <c r="C104" s="149">
        <v>5.7084016451000004</v>
      </c>
      <c r="D104" s="77">
        <v>2.016E-3</v>
      </c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1:17" outlineLevel="3">
      <c r="A105" s="30" t="s">
        <v>44</v>
      </c>
      <c r="B105" s="149">
        <v>1.1712854430000001E-2</v>
      </c>
      <c r="C105" s="149">
        <v>0.34265838502000001</v>
      </c>
      <c r="D105" s="77">
        <v>1.21E-4</v>
      </c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1:17" outlineLevel="3">
      <c r="A106" s="30" t="s">
        <v>305</v>
      </c>
      <c r="B106" s="149">
        <v>0.82499999999999996</v>
      </c>
      <c r="C106" s="149">
        <v>24.135292499999998</v>
      </c>
      <c r="D106" s="77">
        <v>8.5220000000000001E-3</v>
      </c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1:17" ht="15" outlineLevel="2">
      <c r="A107" s="156" t="s">
        <v>308</v>
      </c>
      <c r="B107" s="234">
        <f t="shared" ref="B107:D107" si="19">SUM(B$108:B$109)</f>
        <v>1.5249999999999999</v>
      </c>
      <c r="C107" s="234">
        <f t="shared" si="19"/>
        <v>44.613722499999994</v>
      </c>
      <c r="D107" s="176">
        <f t="shared" si="19"/>
        <v>1.5753E-2</v>
      </c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1:17" outlineLevel="3">
      <c r="A108" s="30" t="s">
        <v>309</v>
      </c>
      <c r="B108" s="149">
        <v>0.7</v>
      </c>
      <c r="C108" s="149">
        <v>20.478429999999999</v>
      </c>
      <c r="D108" s="77">
        <v>7.2309999999999996E-3</v>
      </c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1:17" outlineLevel="3">
      <c r="A109" s="30" t="s">
        <v>310</v>
      </c>
      <c r="B109" s="149">
        <v>0.82499999999999996</v>
      </c>
      <c r="C109" s="149">
        <v>24.135292499999998</v>
      </c>
      <c r="D109" s="77">
        <v>8.5220000000000001E-3</v>
      </c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1:17" ht="15" outlineLevel="2">
      <c r="A110" s="156" t="s">
        <v>283</v>
      </c>
      <c r="B110" s="234">
        <f t="shared" ref="B110:D110" si="20">SUM(B$111:B$111)</f>
        <v>0.11258730804</v>
      </c>
      <c r="C110" s="234">
        <f t="shared" si="20"/>
        <v>3.2937304380499999</v>
      </c>
      <c r="D110" s="176">
        <f t="shared" si="20"/>
        <v>1.163E-3</v>
      </c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1:17" outlineLevel="3">
      <c r="A111" s="30" t="s">
        <v>261</v>
      </c>
      <c r="B111" s="149">
        <v>0.11258730804</v>
      </c>
      <c r="C111" s="149">
        <v>3.2937304380499999</v>
      </c>
      <c r="D111" s="77">
        <v>1.163E-3</v>
      </c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1:17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7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Лист15">
    <tabColor indexed="20"/>
    <outlinePr applyStyles="1" summaryBelow="0"/>
    <pageSetUpPr fitToPage="1"/>
  </sheetPr>
  <dimension ref="A2:S183"/>
  <sheetViews>
    <sheetView workbookViewId="0">
      <selection activeCell="A2" sqref="A2:D2"/>
    </sheetView>
  </sheetViews>
  <sheetFormatPr baseColWidth="10" defaultColWidth="9.1640625" defaultRowHeight="14"/>
  <cols>
    <col min="1" max="1" width="81.5" style="128" customWidth="1"/>
    <col min="2" max="2" width="14.33203125" style="247" customWidth="1"/>
    <col min="3" max="3" width="15.5" style="247" customWidth="1"/>
    <col min="4" max="4" width="10.33203125" style="208" customWidth="1"/>
    <col min="5" max="16384" width="9.1640625" style="128"/>
  </cols>
  <sheetData>
    <row r="2" spans="1:19" ht="19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9">
      <c r="A3" s="1" t="s">
        <v>157</v>
      </c>
      <c r="B3" s="1"/>
      <c r="C3" s="1"/>
      <c r="D3" s="1"/>
    </row>
    <row r="4" spans="1:19">
      <c r="B4" s="241"/>
      <c r="C4" s="241"/>
      <c r="D4" s="199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B5" s="172"/>
      <c r="C5" s="172"/>
      <c r="D5" s="39" t="str">
        <f>VALVAL</f>
        <v>млрд. одиниць</v>
      </c>
    </row>
    <row r="6" spans="1:19" s="232" customFormat="1">
      <c r="A6" s="190"/>
      <c r="B6" s="69" t="s">
        <v>158</v>
      </c>
      <c r="C6" s="69" t="s">
        <v>161</v>
      </c>
      <c r="D6" s="6" t="s">
        <v>180</v>
      </c>
    </row>
    <row r="7" spans="1:19" s="54" customFormat="1" ht="16">
      <c r="A7" s="225" t="s">
        <v>143</v>
      </c>
      <c r="B7" s="240">
        <f t="shared" ref="B7:D7" si="0">SUM(B8:B46)</f>
        <v>96.805254404829995</v>
      </c>
      <c r="C7" s="240">
        <f t="shared" si="0"/>
        <v>2832.0280370935207</v>
      </c>
      <c r="D7" s="198">
        <f t="shared" si="0"/>
        <v>1</v>
      </c>
    </row>
    <row r="8" spans="1:19" s="136" customFormat="1">
      <c r="A8" s="174" t="s">
        <v>77</v>
      </c>
      <c r="B8" s="218">
        <v>36.430459064559997</v>
      </c>
      <c r="C8" s="218">
        <v>1065.7694368938</v>
      </c>
      <c r="D8" s="158">
        <v>0.37632700000000002</v>
      </c>
    </row>
    <row r="9" spans="1:19" s="104" customFormat="1">
      <c r="A9" s="174" t="s">
        <v>165</v>
      </c>
      <c r="B9" s="218">
        <v>1.17673120918</v>
      </c>
      <c r="C9" s="218">
        <v>34.425153851609998</v>
      </c>
      <c r="D9" s="158">
        <v>1.2156E-2</v>
      </c>
    </row>
    <row r="10" spans="1:19" s="205" customFormat="1">
      <c r="A10" s="154" t="s">
        <v>105</v>
      </c>
      <c r="B10" s="50">
        <v>3.2632139999999998E-5</v>
      </c>
      <c r="C10" s="50">
        <v>9.5465000000000003E-4</v>
      </c>
      <c r="D10" s="248">
        <v>0</v>
      </c>
    </row>
    <row r="11" spans="1:19">
      <c r="A11" s="96" t="s">
        <v>148</v>
      </c>
      <c r="B11" s="202">
        <v>24.291794779229999</v>
      </c>
      <c r="C11" s="202">
        <v>710.65402708700003</v>
      </c>
      <c r="D11" s="144">
        <v>0.25093500000000002</v>
      </c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>
      <c r="A12" s="96" t="s">
        <v>10</v>
      </c>
      <c r="B12" s="202">
        <v>2.8168554165000002</v>
      </c>
      <c r="C12" s="202">
        <v>82.406823525259995</v>
      </c>
      <c r="D12" s="144">
        <v>2.9097999999999999E-2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>
      <c r="A13" s="96" t="s">
        <v>159</v>
      </c>
      <c r="B13" s="202">
        <v>26.14613034389</v>
      </c>
      <c r="C13" s="202">
        <v>764.90242859591001</v>
      </c>
      <c r="D13" s="144">
        <v>0.27009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>
      <c r="A14" s="96" t="s">
        <v>118</v>
      </c>
      <c r="B14" s="202">
        <v>1.4675076118499999</v>
      </c>
      <c r="C14" s="202">
        <v>42.93178843378</v>
      </c>
      <c r="D14" s="144">
        <v>1.5159000000000001E-2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>
      <c r="A15" s="96" t="s">
        <v>175</v>
      </c>
      <c r="B15" s="202">
        <v>4.4757433474799999</v>
      </c>
      <c r="C15" s="202">
        <v>130.93742405616001</v>
      </c>
      <c r="D15" s="144">
        <v>4.6234999999999998E-2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>
      <c r="B16" s="241"/>
      <c r="C16" s="241"/>
      <c r="D16" s="199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2:17">
      <c r="B17" s="241"/>
      <c r="C17" s="241"/>
      <c r="D17" s="199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2:17">
      <c r="B18" s="241"/>
      <c r="C18" s="241"/>
      <c r="D18" s="199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2:17">
      <c r="B19" s="241"/>
      <c r="C19" s="241"/>
      <c r="D19" s="199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2:17">
      <c r="B20" s="241"/>
      <c r="C20" s="241"/>
      <c r="D20" s="199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2:17">
      <c r="B21" s="241"/>
      <c r="C21" s="241"/>
      <c r="D21" s="199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2:17">
      <c r="B22" s="241"/>
      <c r="C22" s="241"/>
      <c r="D22" s="19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2:17">
      <c r="B23" s="241"/>
      <c r="C23" s="241"/>
      <c r="D23" s="199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2:17">
      <c r="B24" s="241"/>
      <c r="C24" s="241"/>
      <c r="D24" s="199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2:17">
      <c r="B25" s="241"/>
      <c r="C25" s="241"/>
      <c r="D25" s="199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2:17">
      <c r="B26" s="241"/>
      <c r="C26" s="241"/>
      <c r="D26" s="199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2:17">
      <c r="B27" s="241"/>
      <c r="C27" s="241"/>
      <c r="D27" s="199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2:17">
      <c r="B28" s="241"/>
      <c r="C28" s="241"/>
      <c r="D28" s="19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2:17">
      <c r="B29" s="241"/>
      <c r="C29" s="241"/>
      <c r="D29" s="199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2:17">
      <c r="B30" s="241"/>
      <c r="C30" s="241"/>
      <c r="D30" s="19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2:17">
      <c r="B31" s="241"/>
      <c r="C31" s="241"/>
      <c r="D31" s="199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2:17">
      <c r="B32" s="241"/>
      <c r="C32" s="241"/>
      <c r="D32" s="19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241"/>
      <c r="C33" s="241"/>
      <c r="D33" s="199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241"/>
      <c r="C34" s="241"/>
      <c r="D34" s="19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241"/>
      <c r="C35" s="241"/>
      <c r="D35" s="19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241"/>
      <c r="C39" s="241"/>
      <c r="D39" s="199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241"/>
      <c r="C40" s="241"/>
      <c r="D40" s="199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241"/>
      <c r="C41" s="241"/>
      <c r="D41" s="199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241"/>
      <c r="C42" s="241"/>
      <c r="D42" s="19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241"/>
      <c r="C43" s="241"/>
      <c r="D43" s="19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241"/>
      <c r="C44" s="241"/>
      <c r="D44" s="199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241"/>
      <c r="C45" s="241"/>
      <c r="D45" s="199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241"/>
      <c r="C46" s="241"/>
      <c r="D46" s="1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241"/>
      <c r="C47" s="241"/>
      <c r="D47" s="199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241"/>
      <c r="C48" s="241"/>
      <c r="D48" s="199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Лист1">
    <tabColor indexed="57"/>
    <outlinePr applyStyles="1" summaryBelow="0"/>
    <pageSetUpPr fitToPage="1"/>
  </sheetPr>
  <dimension ref="A1:J180"/>
  <sheetViews>
    <sheetView workbookViewId="0">
      <selection activeCell="A2" sqref="A2:N2"/>
    </sheetView>
  </sheetViews>
  <sheetFormatPr baseColWidth="10" defaultColWidth="9.1640625" defaultRowHeight="11" outlineLevelRow="3"/>
  <cols>
    <col min="1" max="1" width="52" style="19" customWidth="1"/>
    <col min="2" max="5" width="15.1640625" style="157" customWidth="1"/>
    <col min="6" max="16384" width="9.1640625" style="19"/>
  </cols>
  <sheetData>
    <row r="1" spans="1:10" s="128" customFormat="1" ht="14">
      <c r="B1" s="247"/>
      <c r="D1" s="247"/>
      <c r="E1" s="247"/>
    </row>
    <row r="2" spans="1:10" s="128" customFormat="1" ht="19">
      <c r="A2" s="5" t="s">
        <v>101</v>
      </c>
      <c r="B2" s="5"/>
      <c r="C2" s="5"/>
      <c r="D2" s="5"/>
      <c r="E2" s="5"/>
      <c r="F2" s="163"/>
      <c r="G2" s="163"/>
      <c r="H2" s="163"/>
      <c r="I2" s="163"/>
      <c r="J2" s="163"/>
    </row>
    <row r="3" spans="1:10" s="128" customFormat="1" ht="14">
      <c r="A3" s="200"/>
      <c r="B3" s="247"/>
      <c r="C3" s="247"/>
      <c r="D3" s="247"/>
      <c r="E3" s="247"/>
    </row>
    <row r="4" spans="1:10" s="39" customFormat="1" ht="14">
      <c r="B4" s="172"/>
      <c r="C4" s="172"/>
      <c r="D4" s="172"/>
      <c r="E4" s="172" t="str">
        <f>VALUSD</f>
        <v>млрд. дол. США</v>
      </c>
    </row>
    <row r="5" spans="1:10" s="232" customFormat="1" ht="14">
      <c r="A5" s="190"/>
      <c r="B5" s="143">
        <v>44561</v>
      </c>
      <c r="C5" s="143">
        <v>44592</v>
      </c>
      <c r="D5" s="143">
        <v>44620</v>
      </c>
      <c r="E5" s="143">
        <v>44651</v>
      </c>
    </row>
    <row r="6" spans="1:10" s="117" customFormat="1" ht="34">
      <c r="A6" s="246" t="s">
        <v>143</v>
      </c>
      <c r="B6" s="71">
        <f t="shared" ref="B6:E6" si="0">B$62+B$7</f>
        <v>97.95582407752002</v>
      </c>
      <c r="C6" s="71">
        <f t="shared" si="0"/>
        <v>95.381173755380004</v>
      </c>
      <c r="D6" s="71">
        <f t="shared" si="0"/>
        <v>93.317158066820014</v>
      </c>
      <c r="E6" s="71">
        <f t="shared" si="0"/>
        <v>96.805254404829981</v>
      </c>
    </row>
    <row r="7" spans="1:10" s="142" customFormat="1" ht="16">
      <c r="A7" s="102" t="s">
        <v>45</v>
      </c>
      <c r="B7" s="226">
        <f t="shared" ref="B7:E7" si="1">B$8+B$45</f>
        <v>40.750410996870009</v>
      </c>
      <c r="C7" s="226">
        <f t="shared" si="1"/>
        <v>38.581747395180003</v>
      </c>
      <c r="D7" s="226">
        <f t="shared" si="1"/>
        <v>36.481239701770001</v>
      </c>
      <c r="E7" s="226">
        <f t="shared" si="1"/>
        <v>37.607222905879993</v>
      </c>
    </row>
    <row r="8" spans="1:10" s="104" customFormat="1" ht="16" outlineLevel="1">
      <c r="A8" s="63" t="s">
        <v>62</v>
      </c>
      <c r="B8" s="195">
        <f t="shared" ref="B8:E8" si="2">B$9+B$43</f>
        <v>38.952681436220011</v>
      </c>
      <c r="C8" s="195">
        <f t="shared" si="2"/>
        <v>36.860368115680004</v>
      </c>
      <c r="D8" s="195">
        <f t="shared" si="2"/>
        <v>34.786270808360001</v>
      </c>
      <c r="E8" s="195">
        <f t="shared" si="2"/>
        <v>35.913966291899996</v>
      </c>
    </row>
    <row r="9" spans="1:10" s="205" customFormat="1" ht="14" outlineLevel="2">
      <c r="A9" s="174" t="s">
        <v>184</v>
      </c>
      <c r="B9" s="50">
        <f t="shared" ref="B9:E9" si="3">SUM(B$10:B$42)</f>
        <v>38.884805428450008</v>
      </c>
      <c r="C9" s="50">
        <f t="shared" si="3"/>
        <v>36.796042735340002</v>
      </c>
      <c r="D9" s="50">
        <f t="shared" si="3"/>
        <v>34.722981058089999</v>
      </c>
      <c r="E9" s="50">
        <f t="shared" si="3"/>
        <v>35.851806715739997</v>
      </c>
    </row>
    <row r="10" spans="1:10" s="15" customFormat="1" ht="14" outlineLevel="3">
      <c r="A10" s="10" t="s">
        <v>135</v>
      </c>
      <c r="B10" s="191">
        <v>2.9816281866000001</v>
      </c>
      <c r="C10" s="191">
        <v>2.8256577462000001</v>
      </c>
      <c r="D10" s="191">
        <v>2.7801650321600002</v>
      </c>
      <c r="E10" s="191">
        <v>2.7801650321600002</v>
      </c>
    </row>
    <row r="11" spans="1:10" ht="14" outlineLevel="3">
      <c r="A11" s="30" t="s">
        <v>193</v>
      </c>
      <c r="B11" s="149">
        <v>0.64274768862999998</v>
      </c>
      <c r="C11" s="149">
        <v>0.60912524015000002</v>
      </c>
      <c r="D11" s="149">
        <v>0.59931840477999998</v>
      </c>
      <c r="E11" s="149">
        <v>0.59931840477999998</v>
      </c>
      <c r="F11" s="8"/>
      <c r="G11" s="8"/>
      <c r="H11" s="8"/>
    </row>
    <row r="12" spans="1:10" ht="14" outlineLevel="3">
      <c r="A12" s="30" t="s">
        <v>28</v>
      </c>
      <c r="B12" s="149">
        <v>3.5161637729300002</v>
      </c>
      <c r="C12" s="149">
        <v>3.3010578153800001</v>
      </c>
      <c r="D12" s="149">
        <v>2.5162570424099999</v>
      </c>
      <c r="E12" s="149">
        <v>3.43367475807</v>
      </c>
      <c r="F12" s="8"/>
      <c r="G12" s="8"/>
      <c r="H12" s="8"/>
    </row>
    <row r="13" spans="1:10" ht="14" outlineLevel="3">
      <c r="A13" s="30" t="s">
        <v>31</v>
      </c>
      <c r="B13" s="149">
        <v>1.3380648283200001</v>
      </c>
      <c r="C13" s="149">
        <v>1.26806999744</v>
      </c>
      <c r="D13" s="149">
        <v>1.2476542390800001</v>
      </c>
      <c r="E13" s="149">
        <v>1.2476542390800001</v>
      </c>
      <c r="F13" s="8"/>
      <c r="G13" s="8"/>
      <c r="H13" s="8"/>
    </row>
    <row r="14" spans="1:10" ht="14" outlineLevel="3">
      <c r="A14" s="30" t="s">
        <v>80</v>
      </c>
      <c r="B14" s="149">
        <v>1.05212224414</v>
      </c>
      <c r="C14" s="149">
        <v>0.99708521080000001</v>
      </c>
      <c r="D14" s="149">
        <v>0.98103227149000005</v>
      </c>
      <c r="E14" s="149">
        <v>0.98103227149000005</v>
      </c>
      <c r="F14" s="8"/>
      <c r="G14" s="8"/>
      <c r="H14" s="8"/>
    </row>
    <row r="15" spans="1:10" ht="14" outlineLevel="3">
      <c r="A15" s="30" t="s">
        <v>126</v>
      </c>
      <c r="B15" s="149">
        <v>1.71932165613</v>
      </c>
      <c r="C15" s="149">
        <v>1.6293830925899999</v>
      </c>
      <c r="D15" s="149">
        <v>1.6031502414500001</v>
      </c>
      <c r="E15" s="149">
        <v>1.6031502414500001</v>
      </c>
      <c r="F15" s="8"/>
      <c r="G15" s="8"/>
      <c r="H15" s="8"/>
    </row>
    <row r="16" spans="1:10" ht="14" outlineLevel="3">
      <c r="A16" s="30" t="s">
        <v>185</v>
      </c>
      <c r="B16" s="149">
        <v>4.2928769860499996</v>
      </c>
      <c r="C16" s="149">
        <v>4.0683144744300002</v>
      </c>
      <c r="D16" s="149">
        <v>4.0028151522800002</v>
      </c>
      <c r="E16" s="149">
        <v>4.6864613107000004</v>
      </c>
      <c r="F16" s="8"/>
      <c r="G16" s="8"/>
      <c r="H16" s="8"/>
    </row>
    <row r="17" spans="1:8" ht="14" outlineLevel="3">
      <c r="A17" s="30" t="s">
        <v>24</v>
      </c>
      <c r="B17" s="149">
        <v>0.44349495202</v>
      </c>
      <c r="C17" s="149">
        <v>0.42029551242000002</v>
      </c>
      <c r="D17" s="149">
        <v>0.41352881056000002</v>
      </c>
      <c r="E17" s="149">
        <v>0.41352881056000002</v>
      </c>
      <c r="F17" s="8"/>
      <c r="G17" s="8"/>
      <c r="H17" s="8"/>
    </row>
    <row r="18" spans="1:8" ht="14" outlineLevel="3">
      <c r="A18" s="30" t="s">
        <v>72</v>
      </c>
      <c r="B18" s="149">
        <v>0.44349495202</v>
      </c>
      <c r="C18" s="149">
        <v>0.42029551242000002</v>
      </c>
      <c r="D18" s="149">
        <v>0.41352881056000002</v>
      </c>
      <c r="E18" s="149">
        <v>0.41352881056000002</v>
      </c>
      <c r="F18" s="8"/>
      <c r="G18" s="8"/>
      <c r="H18" s="8"/>
    </row>
    <row r="19" spans="1:8" ht="14" outlineLevel="3">
      <c r="A19" s="30" t="s">
        <v>160</v>
      </c>
      <c r="B19" s="149">
        <v>2.8173273781899999</v>
      </c>
      <c r="C19" s="149">
        <v>2.8182106917</v>
      </c>
      <c r="D19" s="149">
        <v>2.7893008094299998</v>
      </c>
      <c r="E19" s="149">
        <v>2.8892639018000001</v>
      </c>
      <c r="F19" s="8"/>
      <c r="G19" s="8"/>
      <c r="H19" s="8"/>
    </row>
    <row r="20" spans="1:8" ht="14" outlineLevel="3">
      <c r="A20" s="30" t="s">
        <v>119</v>
      </c>
      <c r="B20" s="149">
        <v>0.58794517233999999</v>
      </c>
      <c r="C20" s="149">
        <v>0.55718947050000001</v>
      </c>
      <c r="D20" s="149">
        <v>0.54821879411999996</v>
      </c>
      <c r="E20" s="149">
        <v>0.54821879411999996</v>
      </c>
      <c r="F20" s="8"/>
      <c r="G20" s="8"/>
      <c r="H20" s="8"/>
    </row>
    <row r="21" spans="1:8" ht="14" outlineLevel="3">
      <c r="A21" s="30" t="s">
        <v>181</v>
      </c>
      <c r="B21" s="149">
        <v>0.44349495202</v>
      </c>
      <c r="C21" s="149">
        <v>0.42029551242000002</v>
      </c>
      <c r="D21" s="149">
        <v>0.41352881056000002</v>
      </c>
      <c r="E21" s="149">
        <v>0.41352881056000002</v>
      </c>
      <c r="F21" s="8"/>
      <c r="G21" s="8"/>
      <c r="H21" s="8"/>
    </row>
    <row r="22" spans="1:8" ht="14" outlineLevel="3">
      <c r="A22" s="30" t="s">
        <v>207</v>
      </c>
      <c r="B22" s="149">
        <v>2.2411606184299999</v>
      </c>
      <c r="C22" s="149">
        <v>2.2545144049300001</v>
      </c>
      <c r="D22" s="149">
        <v>1.2756866061200001</v>
      </c>
      <c r="E22" s="149">
        <v>1.2756866061200001</v>
      </c>
      <c r="F22" s="8"/>
      <c r="G22" s="8"/>
      <c r="H22" s="8"/>
    </row>
    <row r="23" spans="1:8" ht="14" outlineLevel="3">
      <c r="A23" s="30" t="s">
        <v>142</v>
      </c>
      <c r="B23" s="149">
        <v>0.44349495202</v>
      </c>
      <c r="C23" s="149">
        <v>0.42029551242000002</v>
      </c>
      <c r="D23" s="149">
        <v>0.41352881056000002</v>
      </c>
      <c r="E23" s="149">
        <v>0.41352881056000002</v>
      </c>
      <c r="F23" s="8"/>
      <c r="G23" s="8"/>
      <c r="H23" s="8"/>
    </row>
    <row r="24" spans="1:8" ht="14" outlineLevel="3">
      <c r="A24" s="30" t="s">
        <v>198</v>
      </c>
      <c r="B24" s="149">
        <v>0.44349495202</v>
      </c>
      <c r="C24" s="149">
        <v>0.42029551242000002</v>
      </c>
      <c r="D24" s="149">
        <v>0.41352881056000002</v>
      </c>
      <c r="E24" s="149">
        <v>0.41352881056000002</v>
      </c>
      <c r="F24" s="8"/>
      <c r="G24" s="8"/>
      <c r="H24" s="8"/>
    </row>
    <row r="25" spans="1:8" ht="14" outlineLevel="3">
      <c r="A25" s="30" t="s">
        <v>35</v>
      </c>
      <c r="B25" s="149">
        <v>0.44349495202</v>
      </c>
      <c r="C25" s="149">
        <v>0.42029551242000002</v>
      </c>
      <c r="D25" s="149">
        <v>0.41352881056000002</v>
      </c>
      <c r="E25" s="149">
        <v>0.41352881056000002</v>
      </c>
      <c r="F25" s="8"/>
      <c r="G25" s="8"/>
      <c r="H25" s="8"/>
    </row>
    <row r="26" spans="1:8" ht="14" outlineLevel="3">
      <c r="A26" s="30" t="s">
        <v>84</v>
      </c>
      <c r="B26" s="149">
        <v>0.44349495202</v>
      </c>
      <c r="C26" s="149">
        <v>0.42029551242000002</v>
      </c>
      <c r="D26" s="149">
        <v>0.41352881056000002</v>
      </c>
      <c r="E26" s="149">
        <v>0.41352881056000002</v>
      </c>
      <c r="F26" s="8"/>
      <c r="G26" s="8"/>
      <c r="H26" s="8"/>
    </row>
    <row r="27" spans="1:8" ht="14" outlineLevel="3">
      <c r="A27" s="30" t="s">
        <v>73</v>
      </c>
      <c r="B27" s="149">
        <v>0.44349495202</v>
      </c>
      <c r="C27" s="149">
        <v>0.42029551242000002</v>
      </c>
      <c r="D27" s="149">
        <v>0.41352881056000002</v>
      </c>
      <c r="E27" s="149">
        <v>0.41352881056000002</v>
      </c>
      <c r="F27" s="8"/>
      <c r="G27" s="8"/>
      <c r="H27" s="8"/>
    </row>
    <row r="28" spans="1:8" ht="14" outlineLevel="3">
      <c r="A28" s="30" t="s">
        <v>120</v>
      </c>
      <c r="B28" s="149">
        <v>0.44349495202</v>
      </c>
      <c r="C28" s="149">
        <v>0.42029551242000002</v>
      </c>
      <c r="D28" s="149">
        <v>0.41352881056000002</v>
      </c>
      <c r="E28" s="149">
        <v>0.41352881056000002</v>
      </c>
      <c r="F28" s="8"/>
      <c r="G28" s="8"/>
      <c r="H28" s="8"/>
    </row>
    <row r="29" spans="1:8" ht="14" outlineLevel="3">
      <c r="A29" s="30" t="s">
        <v>182</v>
      </c>
      <c r="B29" s="149">
        <v>0.44349495202</v>
      </c>
      <c r="C29" s="149">
        <v>0.42029551242000002</v>
      </c>
      <c r="D29" s="149">
        <v>0.41352881056000002</v>
      </c>
      <c r="E29" s="149">
        <v>0.41352881056000002</v>
      </c>
      <c r="F29" s="8"/>
      <c r="G29" s="8"/>
      <c r="H29" s="8"/>
    </row>
    <row r="30" spans="1:8" ht="14" outlineLevel="3">
      <c r="A30" s="30" t="s">
        <v>17</v>
      </c>
      <c r="B30" s="149">
        <v>0.44349495202</v>
      </c>
      <c r="C30" s="149">
        <v>0.42029551242000002</v>
      </c>
      <c r="D30" s="149">
        <v>0.41352881056000002</v>
      </c>
      <c r="E30" s="149">
        <v>0.41352881056000002</v>
      </c>
      <c r="F30" s="8"/>
      <c r="G30" s="8"/>
      <c r="H30" s="8"/>
    </row>
    <row r="31" spans="1:8" ht="14" outlineLevel="3">
      <c r="A31" s="30" t="s">
        <v>68</v>
      </c>
      <c r="B31" s="149">
        <v>0.44349495202</v>
      </c>
      <c r="C31" s="149">
        <v>0.42029551242000002</v>
      </c>
      <c r="D31" s="149">
        <v>0.41352881056000002</v>
      </c>
      <c r="E31" s="149">
        <v>0.41352881056000002</v>
      </c>
      <c r="F31" s="8"/>
      <c r="G31" s="8"/>
      <c r="H31" s="8"/>
    </row>
    <row r="32" spans="1:8" ht="14" outlineLevel="3">
      <c r="A32" s="30" t="s">
        <v>115</v>
      </c>
      <c r="B32" s="149">
        <v>0.44349495202</v>
      </c>
      <c r="C32" s="149">
        <v>0.42029551242000002</v>
      </c>
      <c r="D32" s="149">
        <v>0.41352881056000002</v>
      </c>
      <c r="E32" s="149">
        <v>0.41352881056000002</v>
      </c>
      <c r="F32" s="8"/>
      <c r="G32" s="8"/>
      <c r="H32" s="8"/>
    </row>
    <row r="33" spans="1:8" ht="14" outlineLevel="3">
      <c r="A33" s="30" t="s">
        <v>51</v>
      </c>
      <c r="B33" s="149">
        <v>4.1147456020000001E-2</v>
      </c>
      <c r="C33" s="149">
        <v>4.0390618759999997E-2</v>
      </c>
      <c r="D33" s="149">
        <v>4.1156526550000003E-2</v>
      </c>
      <c r="E33" s="149">
        <v>0</v>
      </c>
      <c r="F33" s="8"/>
      <c r="G33" s="8"/>
      <c r="H33" s="8"/>
    </row>
    <row r="34" spans="1:8" ht="14" outlineLevel="3">
      <c r="A34" s="30" t="s">
        <v>42</v>
      </c>
      <c r="B34" s="149">
        <v>3.3531759060400002</v>
      </c>
      <c r="C34" s="149">
        <v>2.81069764693</v>
      </c>
      <c r="D34" s="149">
        <v>2.7654922423100001</v>
      </c>
      <c r="E34" s="149">
        <v>2.1577954803999999</v>
      </c>
      <c r="F34" s="8"/>
      <c r="G34" s="8"/>
      <c r="H34" s="8"/>
    </row>
    <row r="35" spans="1:8" ht="14" outlineLevel="3">
      <c r="A35" s="30" t="s">
        <v>85</v>
      </c>
      <c r="B35" s="149">
        <v>0.44349520863000003</v>
      </c>
      <c r="C35" s="149">
        <v>0.42029575560999999</v>
      </c>
      <c r="D35" s="149">
        <v>0.41352904984</v>
      </c>
      <c r="E35" s="149">
        <v>0.41352904984</v>
      </c>
      <c r="F35" s="8"/>
      <c r="G35" s="8"/>
      <c r="H35" s="8"/>
    </row>
    <row r="36" spans="1:8" ht="14" outlineLevel="3">
      <c r="A36" s="30" t="s">
        <v>89</v>
      </c>
      <c r="B36" s="149">
        <v>1.54523967858</v>
      </c>
      <c r="C36" s="149">
        <v>1.46440742913</v>
      </c>
      <c r="D36" s="149">
        <v>1.4408306642399999</v>
      </c>
      <c r="E36" s="149">
        <v>1.4408306642399999</v>
      </c>
      <c r="F36" s="8"/>
      <c r="G36" s="8"/>
      <c r="H36" s="8"/>
    </row>
    <row r="37" spans="1:8" ht="14" outlineLevel="3">
      <c r="A37" s="30" t="s">
        <v>146</v>
      </c>
      <c r="B37" s="149">
        <v>1.88681203308</v>
      </c>
      <c r="C37" s="149">
        <v>1.8136656255700001</v>
      </c>
      <c r="D37" s="149">
        <v>1.79347015374</v>
      </c>
      <c r="E37" s="149">
        <v>1.79347015374</v>
      </c>
      <c r="F37" s="8"/>
      <c r="G37" s="8"/>
      <c r="H37" s="8"/>
    </row>
    <row r="38" spans="1:8" ht="14" outlineLevel="3">
      <c r="A38" s="30" t="s">
        <v>150</v>
      </c>
      <c r="B38" s="149">
        <v>0.97407988796</v>
      </c>
      <c r="C38" s="149">
        <v>1.0473897560600001</v>
      </c>
      <c r="D38" s="149">
        <v>1.1970404616100001</v>
      </c>
      <c r="E38" s="149">
        <v>1.2736924412699999</v>
      </c>
      <c r="F38" s="8"/>
      <c r="G38" s="8"/>
      <c r="H38" s="8"/>
    </row>
    <row r="39" spans="1:8" ht="14" outlineLevel="3">
      <c r="A39" s="30" t="s">
        <v>200</v>
      </c>
      <c r="B39" s="149">
        <v>1.50597939013</v>
      </c>
      <c r="C39" s="149">
        <v>1.4272008657599999</v>
      </c>
      <c r="D39" s="149">
        <v>1.4042231216000001</v>
      </c>
      <c r="E39" s="149">
        <v>1.4042231216000001</v>
      </c>
      <c r="F39" s="8"/>
      <c r="G39" s="8"/>
      <c r="H39" s="8"/>
    </row>
    <row r="40" spans="1:8" ht="14" outlineLevel="3">
      <c r="A40" s="30" t="s">
        <v>37</v>
      </c>
      <c r="B40" s="149">
        <v>0.87867744205999998</v>
      </c>
      <c r="C40" s="149">
        <v>0.74621687819000004</v>
      </c>
      <c r="D40" s="149">
        <v>0.73429377643000004</v>
      </c>
      <c r="E40" s="149">
        <v>0.73429377643000004</v>
      </c>
      <c r="F40" s="8"/>
      <c r="G40" s="8"/>
      <c r="H40" s="8"/>
    </row>
    <row r="41" spans="1:8" ht="14" outlineLevel="3">
      <c r="A41" s="30" t="s">
        <v>87</v>
      </c>
      <c r="B41" s="149">
        <v>0.64153793137000004</v>
      </c>
      <c r="C41" s="149">
        <v>0.60797876594</v>
      </c>
      <c r="D41" s="149">
        <v>0.59819038859999996</v>
      </c>
      <c r="E41" s="149">
        <v>0.59819038859999996</v>
      </c>
      <c r="F41" s="8"/>
      <c r="G41" s="8"/>
      <c r="H41" s="8"/>
    </row>
    <row r="42" spans="1:8" ht="14" outlineLevel="3">
      <c r="A42" s="30" t="s">
        <v>136</v>
      </c>
      <c r="B42" s="149">
        <v>0.65986758656</v>
      </c>
      <c r="C42" s="149">
        <v>0.62534958781000005</v>
      </c>
      <c r="D42" s="149">
        <v>0.61528154257000001</v>
      </c>
      <c r="E42" s="149">
        <v>0.61528154257000001</v>
      </c>
      <c r="F42" s="8"/>
      <c r="G42" s="8"/>
      <c r="H42" s="8"/>
    </row>
    <row r="43" spans="1:8" ht="14" outlineLevel="2">
      <c r="A43" s="96" t="s">
        <v>106</v>
      </c>
      <c r="B43" s="202">
        <f t="shared" ref="B43:E43" si="4">SUM(B$44:B$44)</f>
        <v>6.7876007769999996E-2</v>
      </c>
      <c r="C43" s="202">
        <f t="shared" si="4"/>
        <v>6.4325380340000002E-2</v>
      </c>
      <c r="D43" s="202">
        <f t="shared" si="4"/>
        <v>6.328975027E-2</v>
      </c>
      <c r="E43" s="202">
        <f t="shared" si="4"/>
        <v>6.215957616E-2</v>
      </c>
      <c r="F43" s="8"/>
      <c r="G43" s="8"/>
      <c r="H43" s="8"/>
    </row>
    <row r="44" spans="1:8" ht="14" outlineLevel="3">
      <c r="A44" s="30" t="s">
        <v>26</v>
      </c>
      <c r="B44" s="149">
        <v>6.7876007769999996E-2</v>
      </c>
      <c r="C44" s="149">
        <v>6.4325380340000002E-2</v>
      </c>
      <c r="D44" s="149">
        <v>6.328975027E-2</v>
      </c>
      <c r="E44" s="149">
        <v>6.215957616E-2</v>
      </c>
      <c r="F44" s="8"/>
      <c r="G44" s="8"/>
      <c r="H44" s="8"/>
    </row>
    <row r="45" spans="1:8" ht="15" outlineLevel="1">
      <c r="A45" s="64" t="s">
        <v>11</v>
      </c>
      <c r="B45" s="122">
        <f t="shared" ref="B45:E45" si="5">B$46+B$52+B$60</f>
        <v>1.7977295606499999</v>
      </c>
      <c r="C45" s="122">
        <f t="shared" si="5"/>
        <v>1.7213792795</v>
      </c>
      <c r="D45" s="122">
        <f t="shared" si="5"/>
        <v>1.69496889341</v>
      </c>
      <c r="E45" s="122">
        <f t="shared" si="5"/>
        <v>1.6932566139799998</v>
      </c>
      <c r="F45" s="8"/>
      <c r="G45" s="8"/>
      <c r="H45" s="8"/>
    </row>
    <row r="46" spans="1:8" ht="14" outlineLevel="2">
      <c r="A46" s="96" t="s">
        <v>184</v>
      </c>
      <c r="B46" s="202">
        <f t="shared" ref="B46:E46" si="6">SUM(B$47:B$51)</f>
        <v>0.62058407813000005</v>
      </c>
      <c r="C46" s="202">
        <f t="shared" si="6"/>
        <v>0.58812101904000003</v>
      </c>
      <c r="D46" s="202">
        <f t="shared" si="6"/>
        <v>0.57865234881999994</v>
      </c>
      <c r="E46" s="202">
        <f t="shared" si="6"/>
        <v>0.57865234881999994</v>
      </c>
      <c r="F46" s="8"/>
      <c r="G46" s="8"/>
      <c r="H46" s="8"/>
    </row>
    <row r="47" spans="1:8" ht="14" outlineLevel="3">
      <c r="A47" s="30" t="s">
        <v>102</v>
      </c>
      <c r="B47" s="149">
        <v>4.2525000000000003E-7</v>
      </c>
      <c r="C47" s="149">
        <v>4.03E-7</v>
      </c>
      <c r="D47" s="149">
        <v>3.9650999999999999E-7</v>
      </c>
      <c r="E47" s="149">
        <v>3.9650999999999999E-7</v>
      </c>
      <c r="F47" s="8"/>
      <c r="G47" s="8"/>
      <c r="H47" s="8"/>
    </row>
    <row r="48" spans="1:8" ht="14" outlineLevel="3">
      <c r="A48" s="30" t="s">
        <v>69</v>
      </c>
      <c r="B48" s="149">
        <v>0.12739110351999999</v>
      </c>
      <c r="C48" s="149">
        <v>0.12072721208999999</v>
      </c>
      <c r="D48" s="149">
        <v>0.11878352002000001</v>
      </c>
      <c r="E48" s="149">
        <v>0.11878352002000001</v>
      </c>
      <c r="F48" s="8"/>
      <c r="G48" s="8"/>
      <c r="H48" s="8"/>
    </row>
    <row r="49" spans="1:8" ht="14" outlineLevel="3">
      <c r="A49" s="30" t="s">
        <v>179</v>
      </c>
      <c r="B49" s="149">
        <v>0.31457354224</v>
      </c>
      <c r="C49" s="149">
        <v>0.29811804516000001</v>
      </c>
      <c r="D49" s="149">
        <v>0.29331838427000001</v>
      </c>
      <c r="E49" s="149">
        <v>0.29331838427000001</v>
      </c>
      <c r="F49" s="8"/>
      <c r="G49" s="8"/>
      <c r="H49" s="8"/>
    </row>
    <row r="50" spans="1:8" ht="14" outlineLevel="3">
      <c r="A50" s="30" t="s">
        <v>98</v>
      </c>
      <c r="B50" s="149">
        <v>0.10530038639</v>
      </c>
      <c r="C50" s="149">
        <v>9.9792071260000004E-2</v>
      </c>
      <c r="D50" s="149">
        <v>9.8185432180000004E-2</v>
      </c>
      <c r="E50" s="149">
        <v>9.8185432180000004E-2</v>
      </c>
      <c r="F50" s="8"/>
      <c r="G50" s="8"/>
      <c r="H50" s="8"/>
    </row>
    <row r="51" spans="1:8" ht="14" outlineLevel="3">
      <c r="A51" s="30" t="s">
        <v>0</v>
      </c>
      <c r="B51" s="149">
        <v>7.3318620730000006E-2</v>
      </c>
      <c r="C51" s="149">
        <v>6.9483287530000007E-2</v>
      </c>
      <c r="D51" s="149">
        <v>6.8364615840000004E-2</v>
      </c>
      <c r="E51" s="149">
        <v>6.8364615840000004E-2</v>
      </c>
      <c r="F51" s="8"/>
      <c r="G51" s="8"/>
      <c r="H51" s="8"/>
    </row>
    <row r="52" spans="1:8" ht="14" outlineLevel="2">
      <c r="A52" s="96" t="s">
        <v>106</v>
      </c>
      <c r="B52" s="202">
        <f t="shared" ref="B52:E52" si="7">SUM(B$53:B$59)</f>
        <v>1.1771104857099999</v>
      </c>
      <c r="C52" s="202">
        <f t="shared" si="7"/>
        <v>1.13322509435</v>
      </c>
      <c r="D52" s="202">
        <f t="shared" si="7"/>
        <v>1.1162839124500001</v>
      </c>
      <c r="E52" s="202">
        <f t="shared" si="7"/>
        <v>1.11457163302</v>
      </c>
      <c r="F52" s="8"/>
      <c r="G52" s="8"/>
      <c r="H52" s="8"/>
    </row>
    <row r="53" spans="1:8" ht="14" outlineLevel="3">
      <c r="A53" s="30" t="s">
        <v>132</v>
      </c>
      <c r="B53" s="149">
        <v>0.15948377011000001</v>
      </c>
      <c r="C53" s="149">
        <v>0.15123495813999999</v>
      </c>
      <c r="D53" s="149">
        <v>0.14725505508</v>
      </c>
      <c r="E53" s="149">
        <v>0.14668534994999999</v>
      </c>
      <c r="F53" s="8"/>
      <c r="G53" s="8"/>
      <c r="H53" s="8"/>
    </row>
    <row r="54" spans="1:8" ht="14" outlineLevel="3">
      <c r="A54" s="30" t="s">
        <v>117</v>
      </c>
      <c r="B54" s="149">
        <v>1.2999999999999999E-2</v>
      </c>
      <c r="C54" s="149">
        <v>1.2999999999999999E-2</v>
      </c>
      <c r="D54" s="149">
        <v>1.2999999999999999E-2</v>
      </c>
      <c r="E54" s="149">
        <v>1.2999999999999999E-2</v>
      </c>
      <c r="F54" s="8"/>
      <c r="G54" s="8"/>
      <c r="H54" s="8"/>
    </row>
    <row r="55" spans="1:8" ht="14" outlineLevel="3">
      <c r="A55" s="30" t="s">
        <v>186</v>
      </c>
      <c r="B55" s="149">
        <v>0.01</v>
      </c>
      <c r="C55" s="149">
        <v>0.01</v>
      </c>
      <c r="D55" s="149">
        <v>0.01</v>
      </c>
      <c r="E55" s="149">
        <v>0.01</v>
      </c>
      <c r="F55" s="8"/>
      <c r="G55" s="8"/>
      <c r="H55" s="8"/>
    </row>
    <row r="56" spans="1:8" ht="14" outlineLevel="3">
      <c r="A56" s="30" t="s">
        <v>172</v>
      </c>
      <c r="B56" s="149">
        <v>1.4E-2</v>
      </c>
      <c r="C56" s="149">
        <v>1.4E-2</v>
      </c>
      <c r="D56" s="149">
        <v>1.4E-2</v>
      </c>
      <c r="E56" s="149">
        <v>1.4E-2</v>
      </c>
      <c r="F56" s="8"/>
      <c r="G56" s="8"/>
      <c r="H56" s="8"/>
    </row>
    <row r="57" spans="1:8" ht="14" outlineLevel="3">
      <c r="A57" s="30" t="s">
        <v>57</v>
      </c>
      <c r="B57" s="149">
        <v>0.38894169869</v>
      </c>
      <c r="C57" s="149">
        <v>0.37585377215999999</v>
      </c>
      <c r="D57" s="149">
        <v>0.36737737288</v>
      </c>
      <c r="E57" s="149">
        <v>0.36715039611</v>
      </c>
      <c r="F57" s="8"/>
      <c r="G57" s="8"/>
      <c r="H57" s="8"/>
    </row>
    <row r="58" spans="1:8" ht="14" outlineLevel="3">
      <c r="A58" s="30" t="s">
        <v>168</v>
      </c>
      <c r="B58" s="149">
        <v>0.45876715325</v>
      </c>
      <c r="C58" s="149">
        <v>0.43165284256999997</v>
      </c>
      <c r="D58" s="149">
        <v>0.41862236801000002</v>
      </c>
      <c r="E58" s="149">
        <v>0.41770677047999999</v>
      </c>
      <c r="F58" s="8"/>
      <c r="G58" s="8"/>
      <c r="H58" s="8"/>
    </row>
    <row r="59" spans="1:8" ht="14" outlineLevel="3">
      <c r="A59" s="30" t="s">
        <v>197</v>
      </c>
      <c r="B59" s="149">
        <v>0.13291786366</v>
      </c>
      <c r="C59" s="149">
        <v>0.13748352148000001</v>
      </c>
      <c r="D59" s="149">
        <v>0.14602911648</v>
      </c>
      <c r="E59" s="149">
        <v>0.14602911648</v>
      </c>
      <c r="F59" s="8"/>
      <c r="G59" s="8"/>
      <c r="H59" s="8"/>
    </row>
    <row r="60" spans="1:8" ht="14" outlineLevel="2">
      <c r="A60" s="96" t="s">
        <v>130</v>
      </c>
      <c r="B60" s="202">
        <f t="shared" ref="B60:E60" si="8">SUM(B$61:B$61)</f>
        <v>3.4996809999999997E-5</v>
      </c>
      <c r="C60" s="202">
        <f t="shared" si="8"/>
        <v>3.3166110000000002E-5</v>
      </c>
      <c r="D60" s="202">
        <f t="shared" si="8"/>
        <v>3.2632139999999998E-5</v>
      </c>
      <c r="E60" s="202">
        <f t="shared" si="8"/>
        <v>3.2632139999999998E-5</v>
      </c>
      <c r="F60" s="8"/>
      <c r="G60" s="8"/>
      <c r="H60" s="8"/>
    </row>
    <row r="61" spans="1:8" ht="14" outlineLevel="3">
      <c r="A61" s="30" t="s">
        <v>63</v>
      </c>
      <c r="B61" s="149">
        <v>3.4996809999999997E-5</v>
      </c>
      <c r="C61" s="149">
        <v>3.3166110000000002E-5</v>
      </c>
      <c r="D61" s="149">
        <v>3.2632139999999998E-5</v>
      </c>
      <c r="E61" s="149">
        <v>3.2632139999999998E-5</v>
      </c>
      <c r="F61" s="8"/>
      <c r="G61" s="8"/>
      <c r="H61" s="8"/>
    </row>
    <row r="62" spans="1:8" ht="15">
      <c r="A62" s="155" t="s">
        <v>56</v>
      </c>
      <c r="B62" s="177">
        <f t="shared" ref="B62:E62" si="9">B$63+B$95</f>
        <v>57.205413080650004</v>
      </c>
      <c r="C62" s="177">
        <f t="shared" si="9"/>
        <v>56.799426360200002</v>
      </c>
      <c r="D62" s="177">
        <f t="shared" si="9"/>
        <v>56.835918365050006</v>
      </c>
      <c r="E62" s="177">
        <f t="shared" si="9"/>
        <v>59.198031498949994</v>
      </c>
      <c r="F62" s="8"/>
      <c r="G62" s="8"/>
      <c r="H62" s="8"/>
    </row>
    <row r="63" spans="1:8" ht="15" outlineLevel="1">
      <c r="A63" s="64" t="s">
        <v>62</v>
      </c>
      <c r="B63" s="122">
        <f t="shared" ref="B63:E63" si="10">B$64+B$72+B$80+B$85+B$93</f>
        <v>47.663009876300002</v>
      </c>
      <c r="C63" s="122">
        <f t="shared" si="10"/>
        <v>47.377261770930005</v>
      </c>
      <c r="D63" s="122">
        <f t="shared" si="10"/>
        <v>47.461638916410003</v>
      </c>
      <c r="E63" s="122">
        <f t="shared" si="10"/>
        <v>50.368446193579992</v>
      </c>
      <c r="F63" s="8"/>
      <c r="G63" s="8"/>
      <c r="H63" s="8"/>
    </row>
    <row r="64" spans="1:8" ht="14" outlineLevel="2">
      <c r="A64" s="96" t="s">
        <v>164</v>
      </c>
      <c r="B64" s="202">
        <f t="shared" ref="B64:E64" si="11">SUM(B$65:B$71)</f>
        <v>16.97941619561</v>
      </c>
      <c r="C64" s="202">
        <f t="shared" si="11"/>
        <v>16.806646746960002</v>
      </c>
      <c r="D64" s="202">
        <f t="shared" si="11"/>
        <v>16.898007169030002</v>
      </c>
      <c r="E64" s="202">
        <f t="shared" si="11"/>
        <v>19.985971543759995</v>
      </c>
      <c r="F64" s="8"/>
      <c r="G64" s="8"/>
      <c r="H64" s="8"/>
    </row>
    <row r="65" spans="1:8" ht="14" outlineLevel="3">
      <c r="A65" s="30" t="s">
        <v>99</v>
      </c>
      <c r="B65" s="149">
        <v>2.2672023800000001E-3</v>
      </c>
      <c r="C65" s="149">
        <v>2.2255010600000001E-3</v>
      </c>
      <c r="D65" s="149">
        <v>2.2677021600000001E-3</v>
      </c>
      <c r="E65" s="149">
        <v>2.2277020300000001E-3</v>
      </c>
      <c r="F65" s="8"/>
      <c r="G65" s="8"/>
      <c r="H65" s="8"/>
    </row>
    <row r="66" spans="1:8" ht="14" outlineLevel="3">
      <c r="A66" s="30" t="s">
        <v>47</v>
      </c>
      <c r="B66" s="149">
        <v>0.3863149676</v>
      </c>
      <c r="C66" s="149">
        <v>0.38132358881</v>
      </c>
      <c r="D66" s="149">
        <v>0.37874322521999998</v>
      </c>
      <c r="E66" s="149">
        <v>0.37098992377000001</v>
      </c>
      <c r="F66" s="8"/>
      <c r="G66" s="8"/>
      <c r="H66" s="8"/>
    </row>
    <row r="67" spans="1:8" ht="14" outlineLevel="3">
      <c r="A67" s="30" t="s">
        <v>90</v>
      </c>
      <c r="B67" s="149">
        <v>1.0156447287699999</v>
      </c>
      <c r="C67" s="149">
        <v>0.99696367661999996</v>
      </c>
      <c r="D67" s="149">
        <v>1.00370570211</v>
      </c>
      <c r="E67" s="149">
        <v>1.7291626718999999</v>
      </c>
      <c r="F67" s="8"/>
      <c r="G67" s="8"/>
      <c r="H67" s="8"/>
    </row>
    <row r="68" spans="1:8" ht="14" outlineLevel="3">
      <c r="A68" s="30" t="s">
        <v>156</v>
      </c>
      <c r="B68" s="149">
        <v>4.9991812509700004</v>
      </c>
      <c r="C68" s="149">
        <v>4.9072298403000003</v>
      </c>
      <c r="D68" s="149">
        <v>5.0002832687799996</v>
      </c>
      <c r="E68" s="149">
        <v>5.5803935751199996</v>
      </c>
      <c r="F68" s="8"/>
      <c r="G68" s="8"/>
      <c r="H68" s="8"/>
    </row>
    <row r="69" spans="1:8" ht="14" outlineLevel="3">
      <c r="A69" s="30" t="s">
        <v>124</v>
      </c>
      <c r="B69" s="149">
        <v>6.1552473171899997</v>
      </c>
      <c r="C69" s="149">
        <v>6.1224911433100004</v>
      </c>
      <c r="D69" s="149">
        <v>6.0839284407600003</v>
      </c>
      <c r="E69" s="149">
        <v>6.5450207029899996</v>
      </c>
      <c r="F69" s="8"/>
      <c r="G69" s="8"/>
      <c r="H69" s="8"/>
    </row>
    <row r="70" spans="1:8" ht="14" outlineLevel="3">
      <c r="A70" s="30" t="s">
        <v>139</v>
      </c>
      <c r="B70" s="149">
        <v>4.3625608583400002</v>
      </c>
      <c r="C70" s="149">
        <v>4.3382131265000003</v>
      </c>
      <c r="D70" s="149">
        <v>4.3706181309699996</v>
      </c>
      <c r="E70" s="149">
        <v>5.6995205279699999</v>
      </c>
      <c r="F70" s="8"/>
      <c r="G70" s="8"/>
      <c r="H70" s="8"/>
    </row>
    <row r="71" spans="1:8" ht="14" outlineLevel="3">
      <c r="A71" s="30" t="s">
        <v>134</v>
      </c>
      <c r="B71" s="149">
        <v>5.8199870360000003E-2</v>
      </c>
      <c r="C71" s="149">
        <v>5.8199870360000003E-2</v>
      </c>
      <c r="D71" s="149">
        <v>5.846069903E-2</v>
      </c>
      <c r="E71" s="149">
        <v>5.8656439980000002E-2</v>
      </c>
      <c r="F71" s="8"/>
      <c r="G71" s="8"/>
      <c r="H71" s="8"/>
    </row>
    <row r="72" spans="1:8" ht="14" outlineLevel="2">
      <c r="A72" s="96" t="s">
        <v>41</v>
      </c>
      <c r="B72" s="202">
        <f t="shared" ref="B72:E72" si="12">SUM(B$73:B$79)</f>
        <v>1.4938727953400002</v>
      </c>
      <c r="C72" s="202">
        <f t="shared" si="12"/>
        <v>1.4866747342900002</v>
      </c>
      <c r="D72" s="202">
        <f t="shared" si="12"/>
        <v>1.4994826430700001</v>
      </c>
      <c r="E72" s="202">
        <f t="shared" si="12"/>
        <v>1.4675076118499999</v>
      </c>
      <c r="F72" s="8"/>
      <c r="G72" s="8"/>
      <c r="H72" s="8"/>
    </row>
    <row r="73" spans="1:8" ht="14" outlineLevel="3">
      <c r="A73" s="30" t="s">
        <v>21</v>
      </c>
      <c r="B73" s="149">
        <v>2.0492385960000001E-2</v>
      </c>
      <c r="C73" s="149">
        <v>2.029741455E-2</v>
      </c>
      <c r="D73" s="149">
        <v>2.0614518120000001E-2</v>
      </c>
      <c r="E73" s="149">
        <v>2.762470169E-2</v>
      </c>
      <c r="F73" s="8"/>
      <c r="G73" s="8"/>
      <c r="H73" s="8"/>
    </row>
    <row r="74" spans="1:8" ht="14" outlineLevel="3">
      <c r="A74" s="30" t="s">
        <v>46</v>
      </c>
      <c r="B74" s="149">
        <v>0.28670076286000001</v>
      </c>
      <c r="C74" s="149">
        <v>0.28142739144000001</v>
      </c>
      <c r="D74" s="149">
        <v>0.28676396308000002</v>
      </c>
      <c r="E74" s="149">
        <v>0.28170571605</v>
      </c>
      <c r="F74" s="8"/>
      <c r="G74" s="8"/>
      <c r="H74" s="8"/>
    </row>
    <row r="75" spans="1:8" ht="14" outlineLevel="3">
      <c r="A75" s="30" t="s">
        <v>103</v>
      </c>
      <c r="B75" s="149">
        <v>4.1845500289999997E-2</v>
      </c>
      <c r="C75" s="149">
        <v>4.292034258E-2</v>
      </c>
      <c r="D75" s="149">
        <v>4.3734220300000001E-2</v>
      </c>
      <c r="E75" s="149">
        <v>4.2962789719999998E-2</v>
      </c>
      <c r="F75" s="8"/>
      <c r="G75" s="8"/>
      <c r="H75" s="8"/>
    </row>
    <row r="76" spans="1:8" ht="14" outlineLevel="3">
      <c r="A76" s="30" t="s">
        <v>111</v>
      </c>
      <c r="B76" s="149">
        <v>0.60585586000000002</v>
      </c>
      <c r="C76" s="149">
        <v>0.60585586000000002</v>
      </c>
      <c r="D76" s="149">
        <v>0.60585586000000002</v>
      </c>
      <c r="E76" s="149">
        <v>0.60585586000000002</v>
      </c>
      <c r="F76" s="8"/>
      <c r="G76" s="8"/>
      <c r="H76" s="8"/>
    </row>
    <row r="77" spans="1:8" ht="14" outlineLevel="3">
      <c r="A77" s="30" t="s">
        <v>129</v>
      </c>
      <c r="B77" s="149">
        <v>4.7255449999999998E-4</v>
      </c>
      <c r="C77" s="149">
        <v>4.7255449999999998E-4</v>
      </c>
      <c r="D77" s="149">
        <v>4.7255449999999998E-4</v>
      </c>
      <c r="E77" s="149">
        <v>4.7255449999999998E-4</v>
      </c>
      <c r="F77" s="8"/>
      <c r="G77" s="8"/>
      <c r="H77" s="8"/>
    </row>
    <row r="78" spans="1:8" ht="14" outlineLevel="3">
      <c r="A78" s="30" t="s">
        <v>206</v>
      </c>
      <c r="B78" s="149">
        <v>3.9693692959999999E-2</v>
      </c>
      <c r="C78" s="149">
        <v>3.8963595189999999E-2</v>
      </c>
      <c r="D78" s="149">
        <v>4.2903527320000003E-2</v>
      </c>
      <c r="E78" s="149">
        <v>4.0712455369999997E-2</v>
      </c>
      <c r="F78" s="8"/>
      <c r="G78" s="8"/>
      <c r="H78" s="8"/>
    </row>
    <row r="79" spans="1:8" ht="14" outlineLevel="3">
      <c r="A79" s="30" t="s">
        <v>22</v>
      </c>
      <c r="B79" s="149">
        <v>0.49881203877000002</v>
      </c>
      <c r="C79" s="149">
        <v>0.49673757603000002</v>
      </c>
      <c r="D79" s="149">
        <v>0.49913799975000001</v>
      </c>
      <c r="E79" s="149">
        <v>0.46817353451999999</v>
      </c>
      <c r="F79" s="8"/>
      <c r="G79" s="8"/>
      <c r="H79" s="8"/>
    </row>
    <row r="80" spans="1:8" ht="14" outlineLevel="2">
      <c r="A80" s="96" t="s">
        <v>208</v>
      </c>
      <c r="B80" s="202">
        <f t="shared" ref="B80:E80" si="13">SUM(B$81:B$84)</f>
        <v>1.8600623522399999</v>
      </c>
      <c r="C80" s="202">
        <f t="shared" si="13"/>
        <v>1.8258496785</v>
      </c>
      <c r="D80" s="202">
        <f t="shared" si="13"/>
        <v>1.8267697136600001</v>
      </c>
      <c r="E80" s="202">
        <f t="shared" si="13"/>
        <v>1.7850162193000001</v>
      </c>
      <c r="F80" s="8"/>
      <c r="G80" s="8"/>
      <c r="H80" s="8"/>
    </row>
    <row r="81" spans="1:8" ht="14" outlineLevel="3">
      <c r="A81" s="30" t="s">
        <v>58</v>
      </c>
      <c r="B81" s="149">
        <v>0.73684077395000003</v>
      </c>
      <c r="C81" s="149">
        <v>0.72328784493999998</v>
      </c>
      <c r="D81" s="149">
        <v>0.73700320285999998</v>
      </c>
      <c r="E81" s="149">
        <v>0.72400315841999996</v>
      </c>
      <c r="F81" s="8"/>
      <c r="G81" s="8"/>
      <c r="H81" s="8"/>
    </row>
    <row r="82" spans="1:8" ht="14" outlineLevel="3">
      <c r="A82" s="30" t="s">
        <v>74</v>
      </c>
      <c r="B82" s="149">
        <v>5.7960120000000002E-5</v>
      </c>
      <c r="C82" s="149">
        <v>5.6894039999999997E-5</v>
      </c>
      <c r="D82" s="149">
        <v>5.7972900000000002E-5</v>
      </c>
      <c r="E82" s="149">
        <v>5.6950310000000003E-5</v>
      </c>
      <c r="F82" s="8"/>
      <c r="G82" s="8"/>
      <c r="H82" s="8"/>
    </row>
    <row r="83" spans="1:8" ht="14" outlineLevel="3">
      <c r="A83" s="30" t="s">
        <v>163</v>
      </c>
      <c r="B83" s="149">
        <v>0.29744124965000002</v>
      </c>
      <c r="C83" s="149">
        <v>0.29197032531</v>
      </c>
      <c r="D83" s="149">
        <v>0.29783750176000001</v>
      </c>
      <c r="E83" s="149">
        <v>0.28305293592000003</v>
      </c>
      <c r="F83" s="8"/>
      <c r="G83" s="8"/>
      <c r="H83" s="8"/>
    </row>
    <row r="84" spans="1:8" ht="14" outlineLevel="3">
      <c r="A84" s="30" t="s">
        <v>44</v>
      </c>
      <c r="B84" s="149">
        <v>0.82572236852000003</v>
      </c>
      <c r="C84" s="149">
        <v>0.81053461420999995</v>
      </c>
      <c r="D84" s="149">
        <v>0.79187103613999998</v>
      </c>
      <c r="E84" s="149">
        <v>0.77790317465000003</v>
      </c>
      <c r="F84" s="8"/>
      <c r="G84" s="8"/>
      <c r="H84" s="8"/>
    </row>
    <row r="85" spans="1:8" ht="14" outlineLevel="2">
      <c r="A85" s="96" t="s">
        <v>48</v>
      </c>
      <c r="B85" s="202">
        <f t="shared" ref="B85:E85" si="14">SUM(B$86:B$92)</f>
        <v>22.912232679060001</v>
      </c>
      <c r="C85" s="202">
        <f t="shared" si="14"/>
        <v>22.865318694030002</v>
      </c>
      <c r="D85" s="202">
        <f t="shared" si="14"/>
        <v>22.81179493306</v>
      </c>
      <c r="E85" s="202">
        <f t="shared" si="14"/>
        <v>22.766794779229997</v>
      </c>
      <c r="F85" s="8"/>
      <c r="G85" s="8"/>
      <c r="H85" s="8"/>
    </row>
    <row r="86" spans="1:8" ht="14" outlineLevel="3">
      <c r="A86" s="30" t="s">
        <v>108</v>
      </c>
      <c r="B86" s="149">
        <v>3</v>
      </c>
      <c r="C86" s="149">
        <v>3</v>
      </c>
      <c r="D86" s="149">
        <v>3</v>
      </c>
      <c r="E86" s="149">
        <v>3</v>
      </c>
      <c r="F86" s="8"/>
      <c r="G86" s="8"/>
      <c r="H86" s="8"/>
    </row>
    <row r="87" spans="1:8" ht="14" outlineLevel="3">
      <c r="A87" s="30" t="s">
        <v>192</v>
      </c>
      <c r="B87" s="149">
        <v>7.6616299999999997</v>
      </c>
      <c r="C87" s="149">
        <v>7.6616299999999997</v>
      </c>
      <c r="D87" s="149">
        <v>7.5606299999999997</v>
      </c>
      <c r="E87" s="149">
        <v>7.5606299999999997</v>
      </c>
      <c r="F87" s="8"/>
      <c r="G87" s="8"/>
      <c r="H87" s="8"/>
    </row>
    <row r="88" spans="1:8" ht="14" outlineLevel="3">
      <c r="A88" s="30" t="s">
        <v>210</v>
      </c>
      <c r="B88" s="149">
        <v>3</v>
      </c>
      <c r="C88" s="149">
        <v>3</v>
      </c>
      <c r="D88" s="149">
        <v>3</v>
      </c>
      <c r="E88" s="149">
        <v>3</v>
      </c>
      <c r="F88" s="8"/>
      <c r="G88" s="8"/>
      <c r="H88" s="8"/>
    </row>
    <row r="89" spans="1:8" ht="14" outlineLevel="3">
      <c r="A89" s="30" t="s">
        <v>20</v>
      </c>
      <c r="B89" s="149">
        <v>2.35</v>
      </c>
      <c r="C89" s="149">
        <v>2.35</v>
      </c>
      <c r="D89" s="149">
        <v>2.35</v>
      </c>
      <c r="E89" s="149">
        <v>2.35</v>
      </c>
      <c r="F89" s="8"/>
      <c r="G89" s="8"/>
      <c r="H89" s="8"/>
    </row>
    <row r="90" spans="1:8" ht="14" outlineLevel="3">
      <c r="A90" s="30" t="s">
        <v>54</v>
      </c>
      <c r="B90" s="149">
        <v>1.1336011906900001</v>
      </c>
      <c r="C90" s="149">
        <v>1.1127505306800001</v>
      </c>
      <c r="D90" s="149">
        <v>1.13385108136</v>
      </c>
      <c r="E90" s="149">
        <v>1.1138510129899999</v>
      </c>
      <c r="F90" s="8"/>
      <c r="G90" s="8"/>
      <c r="H90" s="8"/>
    </row>
    <row r="91" spans="1:8" ht="14" outlineLevel="3">
      <c r="A91" s="30" t="s">
        <v>174</v>
      </c>
      <c r="B91" s="149">
        <v>4.01700148837</v>
      </c>
      <c r="C91" s="149">
        <v>3.9909381633500001</v>
      </c>
      <c r="D91" s="149">
        <v>4.0173138517</v>
      </c>
      <c r="E91" s="149">
        <v>3.9923137662400001</v>
      </c>
      <c r="F91" s="8"/>
      <c r="G91" s="8"/>
      <c r="H91" s="8"/>
    </row>
    <row r="92" spans="1:8" ht="14" outlineLevel="3">
      <c r="A92" s="30" t="s">
        <v>2</v>
      </c>
      <c r="B92" s="149">
        <v>1.75</v>
      </c>
      <c r="C92" s="149">
        <v>1.75</v>
      </c>
      <c r="D92" s="149">
        <v>1.75</v>
      </c>
      <c r="E92" s="149">
        <v>1.75</v>
      </c>
      <c r="F92" s="8"/>
      <c r="G92" s="8"/>
      <c r="H92" s="8"/>
    </row>
    <row r="93" spans="1:8" ht="14" outlineLevel="2">
      <c r="A93" s="96" t="s">
        <v>166</v>
      </c>
      <c r="B93" s="202">
        <f t="shared" ref="B93:E93" si="15">SUM(B$94:B$94)</f>
        <v>4.4174258540500002</v>
      </c>
      <c r="C93" s="202">
        <f t="shared" si="15"/>
        <v>4.3927719171500001</v>
      </c>
      <c r="D93" s="202">
        <f t="shared" si="15"/>
        <v>4.4255844575900003</v>
      </c>
      <c r="E93" s="202">
        <f t="shared" si="15"/>
        <v>4.3631560394399997</v>
      </c>
      <c r="F93" s="8"/>
      <c r="G93" s="8"/>
      <c r="H93" s="8"/>
    </row>
    <row r="94" spans="1:8" ht="14" outlineLevel="3">
      <c r="A94" s="30" t="s">
        <v>139</v>
      </c>
      <c r="B94" s="149">
        <v>4.4174258540500002</v>
      </c>
      <c r="C94" s="149">
        <v>4.3927719171500001</v>
      </c>
      <c r="D94" s="149">
        <v>4.4255844575900003</v>
      </c>
      <c r="E94" s="149">
        <v>4.3631560394399997</v>
      </c>
      <c r="F94" s="8"/>
      <c r="G94" s="8"/>
      <c r="H94" s="8"/>
    </row>
    <row r="95" spans="1:8" ht="15" outlineLevel="1">
      <c r="A95" s="64" t="s">
        <v>11</v>
      </c>
      <c r="B95" s="122">
        <f t="shared" ref="B95:E95" si="16">B$96+B$102+B$103+B$107+B$110</f>
        <v>9.5424032043500002</v>
      </c>
      <c r="C95" s="122">
        <f t="shared" si="16"/>
        <v>9.4221645892699986</v>
      </c>
      <c r="D95" s="122">
        <f t="shared" si="16"/>
        <v>9.3742794486399994</v>
      </c>
      <c r="E95" s="122">
        <f t="shared" si="16"/>
        <v>8.8295853053700011</v>
      </c>
      <c r="F95" s="8"/>
      <c r="G95" s="8"/>
      <c r="H95" s="8"/>
    </row>
    <row r="96" spans="1:8" ht="14" outlineLevel="2">
      <c r="A96" s="96" t="s">
        <v>164</v>
      </c>
      <c r="B96" s="202">
        <f t="shared" ref="B96:E96" si="17">SUM(B$97:B$101)</f>
        <v>6.8214701377100004</v>
      </c>
      <c r="C96" s="202">
        <f t="shared" si="17"/>
        <v>6.7771960387899997</v>
      </c>
      <c r="D96" s="202">
        <f t="shared" si="17"/>
        <v>6.6970996892799999</v>
      </c>
      <c r="E96" s="202">
        <f t="shared" si="17"/>
        <v>6.1601588001300005</v>
      </c>
      <c r="F96" s="8"/>
      <c r="G96" s="8"/>
      <c r="H96" s="8"/>
    </row>
    <row r="97" spans="1:8" ht="14" outlineLevel="3">
      <c r="A97" s="30" t="s">
        <v>59</v>
      </c>
      <c r="B97" s="149">
        <v>0.34008035721000002</v>
      </c>
      <c r="C97" s="149">
        <v>0.3338251592</v>
      </c>
      <c r="D97" s="149">
        <v>0.34015532441000002</v>
      </c>
      <c r="E97" s="149">
        <v>0.33415530389999998</v>
      </c>
      <c r="F97" s="8"/>
      <c r="G97" s="8"/>
      <c r="H97" s="8"/>
    </row>
    <row r="98" spans="1:8" ht="14" outlineLevel="3">
      <c r="A98" s="30" t="s">
        <v>47</v>
      </c>
      <c r="B98" s="149">
        <v>0.34013027289999997</v>
      </c>
      <c r="C98" s="149">
        <v>0.33553834061999999</v>
      </c>
      <c r="D98" s="149">
        <v>0.34442619059000001</v>
      </c>
      <c r="E98" s="149">
        <v>0.33705830817999999</v>
      </c>
      <c r="F98" s="8"/>
      <c r="G98" s="8"/>
      <c r="H98" s="8"/>
    </row>
    <row r="99" spans="1:8" ht="14" outlineLevel="3">
      <c r="A99" s="30" t="s">
        <v>90</v>
      </c>
      <c r="B99" s="149">
        <v>6.1798268910000002E-2</v>
      </c>
      <c r="C99" s="149">
        <v>5.968793847E-2</v>
      </c>
      <c r="D99" s="149">
        <v>6.0819772000000001E-2</v>
      </c>
      <c r="E99" s="149">
        <v>5.9746968339999998E-2</v>
      </c>
      <c r="F99" s="8"/>
      <c r="G99" s="8"/>
      <c r="H99" s="8"/>
    </row>
    <row r="100" spans="1:8" ht="14" outlineLevel="3">
      <c r="A100" s="30" t="s">
        <v>124</v>
      </c>
      <c r="B100" s="149">
        <v>0.46823055755999998</v>
      </c>
      <c r="C100" s="149">
        <v>0.46823055755999998</v>
      </c>
      <c r="D100" s="149">
        <v>0.46823055755999998</v>
      </c>
      <c r="E100" s="149">
        <v>0.46628108039999999</v>
      </c>
      <c r="F100" s="8"/>
      <c r="G100" s="8"/>
      <c r="H100" s="8"/>
    </row>
    <row r="101" spans="1:8" ht="14" outlineLevel="3">
      <c r="A101" s="30" t="s">
        <v>139</v>
      </c>
      <c r="B101" s="149">
        <v>5.6112306811300003</v>
      </c>
      <c r="C101" s="149">
        <v>5.5799140429399996</v>
      </c>
      <c r="D101" s="149">
        <v>5.4834678447199998</v>
      </c>
      <c r="E101" s="149">
        <v>4.96291713931</v>
      </c>
      <c r="F101" s="8"/>
      <c r="G101" s="8"/>
      <c r="H101" s="8"/>
    </row>
    <row r="102" spans="1:8" ht="14" outlineLevel="2">
      <c r="A102" s="96" t="s">
        <v>41</v>
      </c>
      <c r="B102" s="202"/>
      <c r="C102" s="202"/>
      <c r="D102" s="202"/>
      <c r="E102" s="202"/>
      <c r="F102" s="8"/>
      <c r="G102" s="8"/>
      <c r="H102" s="8"/>
    </row>
    <row r="103" spans="1:8" ht="14" outlineLevel="2">
      <c r="A103" s="96" t="s">
        <v>208</v>
      </c>
      <c r="B103" s="202">
        <f t="shared" ref="B103:E103" si="18">SUM(B$104:B$106)</f>
        <v>1.0819453749600001</v>
      </c>
      <c r="C103" s="202">
        <f t="shared" si="18"/>
        <v>1.00661703141</v>
      </c>
      <c r="D103" s="202">
        <f t="shared" si="18"/>
        <v>1.0379815422699998</v>
      </c>
      <c r="E103" s="202">
        <f t="shared" si="18"/>
        <v>1.0318391972000001</v>
      </c>
      <c r="F103" s="8"/>
      <c r="G103" s="8"/>
      <c r="H103" s="8"/>
    </row>
    <row r="104" spans="1:8" ht="14" outlineLevel="3">
      <c r="A104" s="30" t="s">
        <v>144</v>
      </c>
      <c r="B104" s="149">
        <v>0.16409411059000001</v>
      </c>
      <c r="C104" s="149">
        <v>0.16409411059000001</v>
      </c>
      <c r="D104" s="149">
        <v>0.19512634276999999</v>
      </c>
      <c r="E104" s="149">
        <v>0.19512634276999999</v>
      </c>
      <c r="F104" s="8"/>
      <c r="G104" s="8"/>
      <c r="H104" s="8"/>
    </row>
    <row r="105" spans="1:8" ht="14" outlineLevel="3">
      <c r="A105" s="30" t="s">
        <v>44</v>
      </c>
      <c r="B105" s="149">
        <v>1.7851264370000001E-2</v>
      </c>
      <c r="C105" s="149">
        <v>1.7522920819999999E-2</v>
      </c>
      <c r="D105" s="149">
        <v>1.7855199499999998E-2</v>
      </c>
      <c r="E105" s="149">
        <v>1.1712854430000001E-2</v>
      </c>
      <c r="F105" s="8"/>
      <c r="G105" s="8"/>
      <c r="H105" s="8"/>
    </row>
    <row r="106" spans="1:8" ht="14" outlineLevel="3">
      <c r="A106" s="30" t="s">
        <v>110</v>
      </c>
      <c r="B106" s="149">
        <v>0.9</v>
      </c>
      <c r="C106" s="149">
        <v>0.82499999999999996</v>
      </c>
      <c r="D106" s="149">
        <v>0.82499999999999996</v>
      </c>
      <c r="E106" s="149">
        <v>0.82499999999999996</v>
      </c>
      <c r="F106" s="8"/>
      <c r="G106" s="8"/>
      <c r="H106" s="8"/>
    </row>
    <row r="107" spans="1:8" ht="14" outlineLevel="2">
      <c r="A107" s="96" t="s">
        <v>48</v>
      </c>
      <c r="B107" s="202">
        <f t="shared" ref="B107:E107" si="19">SUM(B$108:B$109)</f>
        <v>1.5249999999999999</v>
      </c>
      <c r="C107" s="202">
        <f t="shared" si="19"/>
        <v>1.5249999999999999</v>
      </c>
      <c r="D107" s="202">
        <f t="shared" si="19"/>
        <v>1.5249999999999999</v>
      </c>
      <c r="E107" s="202">
        <f t="shared" si="19"/>
        <v>1.5249999999999999</v>
      </c>
      <c r="F107" s="8"/>
      <c r="G107" s="8"/>
      <c r="H107" s="8"/>
    </row>
    <row r="108" spans="1:8" ht="14" outlineLevel="3">
      <c r="A108" s="30" t="s">
        <v>95</v>
      </c>
      <c r="B108" s="149">
        <v>0.7</v>
      </c>
      <c r="C108" s="149">
        <v>0.7</v>
      </c>
      <c r="D108" s="149">
        <v>0.7</v>
      </c>
      <c r="E108" s="149">
        <v>0.7</v>
      </c>
      <c r="F108" s="8"/>
      <c r="G108" s="8"/>
      <c r="H108" s="8"/>
    </row>
    <row r="109" spans="1:8" ht="14" outlineLevel="3">
      <c r="A109" s="30" t="s">
        <v>93</v>
      </c>
      <c r="B109" s="149">
        <v>0.82499999999999996</v>
      </c>
      <c r="C109" s="149">
        <v>0.82499999999999996</v>
      </c>
      <c r="D109" s="149">
        <v>0.82499999999999996</v>
      </c>
      <c r="E109" s="149">
        <v>0.82499999999999996</v>
      </c>
      <c r="F109" s="8"/>
      <c r="G109" s="8"/>
      <c r="H109" s="8"/>
    </row>
    <row r="110" spans="1:8" ht="14" outlineLevel="2">
      <c r="A110" s="96" t="s">
        <v>166</v>
      </c>
      <c r="B110" s="202">
        <f t="shared" ref="B110:E110" si="20">SUM(B$111:B$111)</f>
        <v>0.11398769168</v>
      </c>
      <c r="C110" s="202">
        <f t="shared" si="20"/>
        <v>0.11335151907</v>
      </c>
      <c r="D110" s="202">
        <f t="shared" si="20"/>
        <v>0.11419821709</v>
      </c>
      <c r="E110" s="202">
        <f t="shared" si="20"/>
        <v>0.11258730804</v>
      </c>
      <c r="F110" s="8"/>
      <c r="G110" s="8"/>
      <c r="H110" s="8"/>
    </row>
    <row r="111" spans="1:8" ht="14" outlineLevel="3">
      <c r="A111" s="30" t="s">
        <v>139</v>
      </c>
      <c r="B111" s="149">
        <v>0.11398769168</v>
      </c>
      <c r="C111" s="149">
        <v>0.11335151907</v>
      </c>
      <c r="D111" s="149">
        <v>0.11419821709</v>
      </c>
      <c r="E111" s="149">
        <v>0.11258730804</v>
      </c>
      <c r="F111" s="8"/>
      <c r="G111" s="8"/>
      <c r="H111" s="8"/>
    </row>
    <row r="112" spans="1:8">
      <c r="B112" s="147"/>
      <c r="C112" s="147"/>
      <c r="D112" s="147"/>
      <c r="E112" s="147"/>
      <c r="F112" s="8"/>
      <c r="G112" s="8"/>
      <c r="H112" s="8"/>
    </row>
    <row r="113" spans="2:8">
      <c r="B113" s="147"/>
      <c r="C113" s="147"/>
      <c r="D113" s="147"/>
      <c r="E113" s="147"/>
      <c r="F113" s="8"/>
      <c r="G113" s="8"/>
      <c r="H113" s="8"/>
    </row>
    <row r="114" spans="2:8">
      <c r="B114" s="147"/>
      <c r="C114" s="147"/>
      <c r="D114" s="147"/>
      <c r="E114" s="147"/>
      <c r="F114" s="8"/>
      <c r="G114" s="8"/>
      <c r="H114" s="8"/>
    </row>
    <row r="115" spans="2:8">
      <c r="B115" s="147"/>
      <c r="C115" s="147"/>
      <c r="D115" s="147"/>
      <c r="E115" s="147"/>
      <c r="F115" s="8"/>
      <c r="G115" s="8"/>
      <c r="H115" s="8"/>
    </row>
    <row r="116" spans="2:8">
      <c r="B116" s="147"/>
      <c r="C116" s="147"/>
      <c r="D116" s="147"/>
      <c r="E116" s="147"/>
      <c r="F116" s="8"/>
      <c r="G116" s="8"/>
      <c r="H116" s="8"/>
    </row>
    <row r="117" spans="2:8">
      <c r="B117" s="147"/>
      <c r="C117" s="147"/>
      <c r="D117" s="147"/>
      <c r="E117" s="147"/>
      <c r="F117" s="8"/>
      <c r="G117" s="8"/>
      <c r="H117" s="8"/>
    </row>
    <row r="118" spans="2:8">
      <c r="B118" s="147"/>
      <c r="C118" s="147"/>
      <c r="D118" s="147"/>
      <c r="E118" s="147"/>
      <c r="F118" s="8"/>
      <c r="G118" s="8"/>
      <c r="H118" s="8"/>
    </row>
    <row r="119" spans="2:8">
      <c r="B119" s="147"/>
      <c r="C119" s="147"/>
      <c r="D119" s="147"/>
      <c r="E119" s="147"/>
      <c r="F119" s="8"/>
      <c r="G119" s="8"/>
      <c r="H119" s="8"/>
    </row>
    <row r="120" spans="2:8">
      <c r="B120" s="147"/>
      <c r="C120" s="147"/>
      <c r="D120" s="147"/>
      <c r="E120" s="147"/>
      <c r="F120" s="8"/>
      <c r="G120" s="8"/>
      <c r="H120" s="8"/>
    </row>
    <row r="121" spans="2:8">
      <c r="B121" s="147"/>
      <c r="C121" s="147"/>
      <c r="D121" s="147"/>
      <c r="E121" s="147"/>
      <c r="F121" s="8"/>
      <c r="G121" s="8"/>
      <c r="H121" s="8"/>
    </row>
    <row r="122" spans="2:8">
      <c r="B122" s="147"/>
      <c r="C122" s="147"/>
      <c r="D122" s="147"/>
      <c r="E122" s="147"/>
      <c r="F122" s="8"/>
      <c r="G122" s="8"/>
      <c r="H122" s="8"/>
    </row>
    <row r="123" spans="2:8">
      <c r="B123" s="147"/>
      <c r="C123" s="147"/>
      <c r="D123" s="147"/>
      <c r="E123" s="147"/>
      <c r="F123" s="8"/>
      <c r="G123" s="8"/>
      <c r="H123" s="8"/>
    </row>
    <row r="124" spans="2:8">
      <c r="B124" s="147"/>
      <c r="C124" s="147"/>
      <c r="D124" s="147"/>
      <c r="E124" s="147"/>
      <c r="F124" s="8"/>
      <c r="G124" s="8"/>
      <c r="H124" s="8"/>
    </row>
    <row r="125" spans="2:8">
      <c r="B125" s="147"/>
      <c r="C125" s="147"/>
      <c r="D125" s="147"/>
      <c r="E125" s="147"/>
      <c r="F125" s="8"/>
      <c r="G125" s="8"/>
      <c r="H125" s="8"/>
    </row>
    <row r="126" spans="2:8">
      <c r="B126" s="147"/>
      <c r="C126" s="147"/>
      <c r="D126" s="147"/>
      <c r="E126" s="147"/>
      <c r="F126" s="8"/>
      <c r="G126" s="8"/>
      <c r="H126" s="8"/>
    </row>
    <row r="127" spans="2:8">
      <c r="B127" s="147"/>
      <c r="C127" s="147"/>
      <c r="D127" s="147"/>
      <c r="E127" s="147"/>
      <c r="F127" s="8"/>
      <c r="G127" s="8"/>
      <c r="H127" s="8"/>
    </row>
    <row r="128" spans="2:8">
      <c r="B128" s="147"/>
      <c r="C128" s="147"/>
      <c r="D128" s="147"/>
      <c r="E128" s="147"/>
      <c r="F128" s="8"/>
      <c r="G128" s="8"/>
      <c r="H128" s="8"/>
    </row>
    <row r="129" spans="2:8">
      <c r="B129" s="147"/>
      <c r="C129" s="147"/>
      <c r="D129" s="147"/>
      <c r="E129" s="147"/>
      <c r="F129" s="8"/>
      <c r="G129" s="8"/>
      <c r="H129" s="8"/>
    </row>
    <row r="130" spans="2:8">
      <c r="B130" s="147"/>
      <c r="C130" s="147"/>
      <c r="D130" s="147"/>
      <c r="E130" s="147"/>
      <c r="F130" s="8"/>
      <c r="G130" s="8"/>
      <c r="H130" s="8"/>
    </row>
    <row r="131" spans="2:8">
      <c r="B131" s="147"/>
      <c r="C131" s="147"/>
      <c r="D131" s="147"/>
      <c r="E131" s="147"/>
      <c r="F131" s="8"/>
      <c r="G131" s="8"/>
      <c r="H131" s="8"/>
    </row>
    <row r="132" spans="2:8">
      <c r="B132" s="147"/>
      <c r="C132" s="147"/>
      <c r="D132" s="147"/>
      <c r="E132" s="147"/>
      <c r="F132" s="8"/>
      <c r="G132" s="8"/>
      <c r="H132" s="8"/>
    </row>
    <row r="133" spans="2:8">
      <c r="B133" s="147"/>
      <c r="C133" s="147"/>
      <c r="D133" s="147"/>
      <c r="E133" s="147"/>
      <c r="F133" s="8"/>
      <c r="G133" s="8"/>
      <c r="H133" s="8"/>
    </row>
    <row r="134" spans="2:8">
      <c r="B134" s="147"/>
      <c r="C134" s="147"/>
      <c r="D134" s="147"/>
      <c r="E134" s="147"/>
      <c r="F134" s="8"/>
      <c r="G134" s="8"/>
      <c r="H134" s="8"/>
    </row>
    <row r="135" spans="2:8">
      <c r="B135" s="147"/>
      <c r="C135" s="147"/>
      <c r="D135" s="147"/>
      <c r="E135" s="147"/>
      <c r="F135" s="8"/>
      <c r="G135" s="8"/>
      <c r="H135" s="8"/>
    </row>
    <row r="136" spans="2:8">
      <c r="B136" s="147"/>
      <c r="C136" s="147"/>
      <c r="D136" s="147"/>
      <c r="E136" s="147"/>
      <c r="F136" s="8"/>
      <c r="G136" s="8"/>
      <c r="H136" s="8"/>
    </row>
    <row r="137" spans="2:8">
      <c r="B137" s="147"/>
      <c r="C137" s="147"/>
      <c r="D137" s="147"/>
      <c r="E137" s="147"/>
      <c r="F137" s="8"/>
      <c r="G137" s="8"/>
      <c r="H137" s="8"/>
    </row>
    <row r="138" spans="2:8">
      <c r="B138" s="147"/>
      <c r="C138" s="147"/>
      <c r="D138" s="147"/>
      <c r="E138" s="147"/>
      <c r="F138" s="8"/>
      <c r="G138" s="8"/>
      <c r="H138" s="8"/>
    </row>
    <row r="139" spans="2:8">
      <c r="B139" s="147"/>
      <c r="C139" s="147"/>
      <c r="D139" s="147"/>
      <c r="E139" s="147"/>
      <c r="F139" s="8"/>
      <c r="G139" s="8"/>
      <c r="H139" s="8"/>
    </row>
    <row r="140" spans="2:8">
      <c r="B140" s="147"/>
      <c r="C140" s="147"/>
      <c r="D140" s="147"/>
      <c r="E140" s="147"/>
      <c r="F140" s="8"/>
      <c r="G140" s="8"/>
      <c r="H140" s="8"/>
    </row>
    <row r="141" spans="2:8">
      <c r="B141" s="147"/>
      <c r="C141" s="147"/>
      <c r="D141" s="147"/>
      <c r="E141" s="147"/>
      <c r="F141" s="8"/>
      <c r="G141" s="8"/>
      <c r="H141" s="8"/>
    </row>
    <row r="142" spans="2:8">
      <c r="B142" s="147"/>
      <c r="C142" s="147"/>
      <c r="D142" s="147"/>
      <c r="E142" s="147"/>
      <c r="F142" s="8"/>
      <c r="G142" s="8"/>
      <c r="H142" s="8"/>
    </row>
    <row r="143" spans="2:8">
      <c r="B143" s="147"/>
      <c r="C143" s="147"/>
      <c r="D143" s="147"/>
      <c r="E143" s="147"/>
      <c r="F143" s="8"/>
      <c r="G143" s="8"/>
      <c r="H143" s="8"/>
    </row>
    <row r="144" spans="2:8">
      <c r="B144" s="147"/>
      <c r="C144" s="147"/>
      <c r="D144" s="147"/>
      <c r="E144" s="147"/>
      <c r="F144" s="8"/>
      <c r="G144" s="8"/>
      <c r="H144" s="8"/>
    </row>
    <row r="145" spans="2:8">
      <c r="B145" s="147"/>
      <c r="C145" s="147"/>
      <c r="D145" s="147"/>
      <c r="E145" s="147"/>
      <c r="F145" s="8"/>
      <c r="G145" s="8"/>
      <c r="H145" s="8"/>
    </row>
    <row r="146" spans="2:8">
      <c r="B146" s="147"/>
      <c r="C146" s="147"/>
      <c r="D146" s="147"/>
      <c r="E146" s="147"/>
      <c r="F146" s="8"/>
      <c r="G146" s="8"/>
      <c r="H146" s="8"/>
    </row>
    <row r="147" spans="2:8">
      <c r="B147" s="147"/>
      <c r="C147" s="147"/>
      <c r="D147" s="147"/>
      <c r="E147" s="147"/>
      <c r="F147" s="8"/>
      <c r="G147" s="8"/>
      <c r="H147" s="8"/>
    </row>
    <row r="148" spans="2:8">
      <c r="B148" s="147"/>
      <c r="C148" s="147"/>
      <c r="D148" s="147"/>
      <c r="E148" s="147"/>
      <c r="F148" s="8"/>
      <c r="G148" s="8"/>
      <c r="H148" s="8"/>
    </row>
    <row r="149" spans="2:8">
      <c r="B149" s="147"/>
      <c r="C149" s="147"/>
      <c r="D149" s="147"/>
      <c r="E149" s="147"/>
      <c r="F149" s="8"/>
      <c r="G149" s="8"/>
      <c r="H149" s="8"/>
    </row>
    <row r="150" spans="2:8">
      <c r="B150" s="147"/>
      <c r="C150" s="147"/>
      <c r="D150" s="147"/>
      <c r="E150" s="147"/>
      <c r="F150" s="8"/>
      <c r="G150" s="8"/>
      <c r="H150" s="8"/>
    </row>
    <row r="151" spans="2:8">
      <c r="B151" s="147"/>
      <c r="C151" s="147"/>
      <c r="D151" s="147"/>
      <c r="E151" s="147"/>
      <c r="F151" s="8"/>
      <c r="G151" s="8"/>
      <c r="H151" s="8"/>
    </row>
    <row r="152" spans="2:8">
      <c r="B152" s="147"/>
      <c r="C152" s="147"/>
      <c r="D152" s="147"/>
      <c r="E152" s="147"/>
      <c r="F152" s="8"/>
      <c r="G152" s="8"/>
      <c r="H152" s="8"/>
    </row>
    <row r="153" spans="2:8">
      <c r="B153" s="147"/>
      <c r="C153" s="147"/>
      <c r="D153" s="147"/>
      <c r="E153" s="147"/>
      <c r="F153" s="8"/>
      <c r="G153" s="8"/>
      <c r="H153" s="8"/>
    </row>
    <row r="154" spans="2:8">
      <c r="B154" s="147"/>
      <c r="C154" s="147"/>
      <c r="D154" s="147"/>
      <c r="E154" s="147"/>
      <c r="F154" s="8"/>
      <c r="G154" s="8"/>
      <c r="H154" s="8"/>
    </row>
    <row r="155" spans="2:8">
      <c r="B155" s="147"/>
      <c r="C155" s="147"/>
      <c r="D155" s="147"/>
      <c r="E155" s="147"/>
      <c r="F155" s="8"/>
      <c r="G155" s="8"/>
      <c r="H155" s="8"/>
    </row>
    <row r="156" spans="2:8">
      <c r="B156" s="147"/>
      <c r="C156" s="147"/>
      <c r="D156" s="147"/>
      <c r="E156" s="147"/>
      <c r="F156" s="8"/>
      <c r="G156" s="8"/>
      <c r="H156" s="8"/>
    </row>
    <row r="157" spans="2:8">
      <c r="B157" s="147"/>
      <c r="C157" s="147"/>
      <c r="D157" s="147"/>
      <c r="E157" s="147"/>
      <c r="F157" s="8"/>
      <c r="G157" s="8"/>
      <c r="H157" s="8"/>
    </row>
    <row r="158" spans="2:8">
      <c r="B158" s="147"/>
      <c r="C158" s="147"/>
      <c r="D158" s="147"/>
      <c r="E158" s="147"/>
      <c r="F158" s="8"/>
      <c r="G158" s="8"/>
      <c r="H158" s="8"/>
    </row>
    <row r="159" spans="2:8">
      <c r="B159" s="147"/>
      <c r="C159" s="147"/>
      <c r="D159" s="147"/>
      <c r="E159" s="147"/>
      <c r="F159" s="8"/>
      <c r="G159" s="8"/>
      <c r="H159" s="8"/>
    </row>
    <row r="160" spans="2:8">
      <c r="B160" s="147"/>
      <c r="C160" s="147"/>
      <c r="D160" s="147"/>
      <c r="E160" s="147"/>
      <c r="F160" s="8"/>
      <c r="G160" s="8"/>
      <c r="H160" s="8"/>
    </row>
    <row r="161" spans="2:8">
      <c r="B161" s="147"/>
      <c r="C161" s="147"/>
      <c r="D161" s="147"/>
      <c r="E161" s="147"/>
      <c r="F161" s="8"/>
      <c r="G161" s="8"/>
      <c r="H161" s="8"/>
    </row>
    <row r="162" spans="2:8">
      <c r="B162" s="147"/>
      <c r="C162" s="147"/>
      <c r="D162" s="147"/>
      <c r="E162" s="147"/>
      <c r="F162" s="8"/>
      <c r="G162" s="8"/>
      <c r="H162" s="8"/>
    </row>
    <row r="163" spans="2:8">
      <c r="B163" s="147"/>
      <c r="C163" s="147"/>
      <c r="D163" s="147"/>
      <c r="E163" s="147"/>
      <c r="F163" s="8"/>
      <c r="G163" s="8"/>
      <c r="H163" s="8"/>
    </row>
    <row r="164" spans="2:8">
      <c r="B164" s="147"/>
      <c r="C164" s="147"/>
      <c r="D164" s="147"/>
      <c r="E164" s="147"/>
      <c r="F164" s="8"/>
      <c r="G164" s="8"/>
      <c r="H164" s="8"/>
    </row>
    <row r="165" spans="2:8">
      <c r="B165" s="147"/>
      <c r="C165" s="147"/>
      <c r="D165" s="147"/>
      <c r="E165" s="147"/>
      <c r="F165" s="8"/>
      <c r="G165" s="8"/>
      <c r="H165" s="8"/>
    </row>
    <row r="166" spans="2:8">
      <c r="B166" s="147"/>
      <c r="C166" s="147"/>
      <c r="D166" s="147"/>
      <c r="E166" s="147"/>
      <c r="F166" s="8"/>
      <c r="G166" s="8"/>
      <c r="H166" s="8"/>
    </row>
    <row r="167" spans="2:8">
      <c r="B167" s="147"/>
      <c r="C167" s="147"/>
      <c r="D167" s="147"/>
      <c r="E167" s="147"/>
      <c r="F167" s="8"/>
      <c r="G167" s="8"/>
      <c r="H167" s="8"/>
    </row>
    <row r="168" spans="2:8">
      <c r="B168" s="147"/>
      <c r="C168" s="147"/>
      <c r="D168" s="147"/>
      <c r="E168" s="147"/>
      <c r="F168" s="8"/>
      <c r="G168" s="8"/>
      <c r="H168" s="8"/>
    </row>
    <row r="169" spans="2:8">
      <c r="B169" s="147"/>
      <c r="C169" s="147"/>
      <c r="D169" s="147"/>
      <c r="E169" s="147"/>
      <c r="F169" s="8"/>
      <c r="G169" s="8"/>
      <c r="H169" s="8"/>
    </row>
    <row r="170" spans="2:8">
      <c r="B170" s="147"/>
      <c r="C170" s="147"/>
      <c r="D170" s="147"/>
      <c r="E170" s="147"/>
      <c r="F170" s="8"/>
      <c r="G170" s="8"/>
      <c r="H170" s="8"/>
    </row>
    <row r="171" spans="2:8">
      <c r="B171" s="147"/>
      <c r="C171" s="147"/>
      <c r="D171" s="147"/>
      <c r="E171" s="147"/>
      <c r="F171" s="8"/>
      <c r="G171" s="8"/>
      <c r="H171" s="8"/>
    </row>
    <row r="172" spans="2:8">
      <c r="B172" s="147"/>
      <c r="C172" s="147"/>
      <c r="D172" s="147"/>
      <c r="E172" s="147"/>
      <c r="F172" s="8"/>
      <c r="G172" s="8"/>
      <c r="H172" s="8"/>
    </row>
    <row r="173" spans="2:8">
      <c r="B173" s="147"/>
      <c r="C173" s="147"/>
      <c r="D173" s="147"/>
      <c r="E173" s="147"/>
      <c r="F173" s="8"/>
      <c r="G173" s="8"/>
      <c r="H173" s="8"/>
    </row>
    <row r="174" spans="2:8">
      <c r="B174" s="147"/>
      <c r="C174" s="147"/>
      <c r="D174" s="147"/>
      <c r="E174" s="147"/>
      <c r="F174" s="8"/>
      <c r="G174" s="8"/>
      <c r="H174" s="8"/>
    </row>
    <row r="175" spans="2:8">
      <c r="B175" s="147"/>
      <c r="C175" s="147"/>
      <c r="D175" s="147"/>
      <c r="E175" s="147"/>
      <c r="F175" s="8"/>
      <c r="G175" s="8"/>
      <c r="H175" s="8"/>
    </row>
    <row r="176" spans="2:8">
      <c r="B176" s="147"/>
      <c r="C176" s="147"/>
      <c r="D176" s="147"/>
      <c r="E176" s="147"/>
      <c r="F176" s="8"/>
      <c r="G176" s="8"/>
      <c r="H176" s="8"/>
    </row>
    <row r="177" spans="2:8">
      <c r="B177" s="147"/>
      <c r="C177" s="147"/>
      <c r="D177" s="147"/>
      <c r="E177" s="147"/>
      <c r="F177" s="8"/>
      <c r="G177" s="8"/>
      <c r="H177" s="8"/>
    </row>
    <row r="178" spans="2:8">
      <c r="B178" s="147"/>
      <c r="C178" s="147"/>
      <c r="D178" s="147"/>
      <c r="E178" s="147"/>
      <c r="F178" s="8"/>
      <c r="G178" s="8"/>
      <c r="H178" s="8"/>
    </row>
    <row r="179" spans="2:8">
      <c r="B179" s="147"/>
      <c r="C179" s="147"/>
      <c r="D179" s="147"/>
      <c r="E179" s="147"/>
      <c r="F179" s="8"/>
      <c r="G179" s="8"/>
      <c r="H179" s="8"/>
    </row>
    <row r="180" spans="2:8">
      <c r="B180" s="147"/>
      <c r="C180" s="147"/>
      <c r="D180" s="147"/>
      <c r="E180" s="147"/>
      <c r="F180" s="8"/>
      <c r="G180" s="8"/>
      <c r="H180" s="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Лист5">
    <tabColor indexed="20"/>
  </sheetPr>
  <dimension ref="A1:S174"/>
  <sheetViews>
    <sheetView workbookViewId="0">
      <selection activeCell="A3" sqref="A3:D3"/>
    </sheetView>
  </sheetViews>
  <sheetFormatPr baseColWidth="10" defaultColWidth="9.1640625" defaultRowHeight="14" outlineLevelRow="1"/>
  <cols>
    <col min="1" max="1" width="81.5" style="128" customWidth="1"/>
    <col min="2" max="2" width="14.33203125" style="247" customWidth="1"/>
    <col min="3" max="3" width="15.5" style="247" customWidth="1"/>
    <col min="4" max="4" width="10.33203125" style="208" customWidth="1"/>
    <col min="5" max="16384" width="9.1640625" style="128"/>
  </cols>
  <sheetData>
    <row r="1" spans="1:19">
      <c r="A1" s="262" t="str">
        <f>"Державний борг України за станом на " &amp; TEXT(DREPORTDATE,"dd.MM.yyyy")</f>
        <v>Державний борг України за станом на 31.03.2022</v>
      </c>
      <c r="B1" s="263"/>
      <c r="C1" s="263"/>
      <c r="D1" s="263"/>
    </row>
    <row r="2" spans="1:19">
      <c r="A2" s="262" t="str">
        <f>"Гарантований державою борг України за станом на " &amp; TEXT(DREPORTDATE,"dd.MM.yyyy")</f>
        <v>Гарантований державою борг України за станом на 31.03.2022</v>
      </c>
      <c r="B2" s="263"/>
      <c r="C2" s="263"/>
      <c r="D2" s="263"/>
    </row>
    <row r="3" spans="1:19" ht="19">
      <c r="A3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3" s="3"/>
      <c r="C3" s="3"/>
      <c r="D3" s="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ht="19">
      <c r="A4" s="1" t="s">
        <v>157</v>
      </c>
      <c r="B4" s="1"/>
      <c r="C4" s="1"/>
      <c r="D4" s="1"/>
    </row>
    <row r="5" spans="1:19">
      <c r="B5" s="241"/>
      <c r="C5" s="241"/>
      <c r="D5" s="199"/>
      <c r="E5" s="113"/>
      <c r="F5" s="113"/>
      <c r="G5" s="113"/>
      <c r="H5" s="113"/>
      <c r="I5" s="113"/>
      <c r="J5" s="113"/>
      <c r="K5" s="113"/>
      <c r="L5" s="113"/>
      <c r="M5" s="113"/>
      <c r="N5" s="113"/>
      <c r="O5" s="113"/>
      <c r="P5" s="113"/>
      <c r="Q5" s="113"/>
    </row>
    <row r="6" spans="1:19" s="39" customFormat="1">
      <c r="B6" s="172"/>
      <c r="C6" s="172"/>
      <c r="D6" s="39" t="str">
        <f>VALVAL</f>
        <v>млрд. одиниць</v>
      </c>
    </row>
    <row r="7" spans="1:19" s="232" customFormat="1">
      <c r="A7" s="190"/>
      <c r="B7" s="69" t="s">
        <v>158</v>
      </c>
      <c r="C7" s="69" t="s">
        <v>161</v>
      </c>
      <c r="D7" s="6" t="s">
        <v>180</v>
      </c>
    </row>
    <row r="8" spans="1:19" s="54" customFormat="1" ht="15">
      <c r="A8" s="119" t="s">
        <v>143</v>
      </c>
      <c r="B8" s="49">
        <f t="shared" ref="B8:D8" si="0">B$9+B$17</f>
        <v>96.805254404829995</v>
      </c>
      <c r="C8" s="49">
        <f t="shared" si="0"/>
        <v>2832.0280370935207</v>
      </c>
      <c r="D8" s="220">
        <f t="shared" si="0"/>
        <v>0.99999799999999994</v>
      </c>
    </row>
    <row r="9" spans="1:19" s="136" customFormat="1" ht="15">
      <c r="A9" s="244" t="s">
        <v>62</v>
      </c>
      <c r="B9" s="67">
        <f t="shared" ref="B9:D9" si="1">SUM(B$10:B$16)</f>
        <v>86.282412485479995</v>
      </c>
      <c r="C9" s="67">
        <f t="shared" si="1"/>
        <v>2524.1833490268004</v>
      </c>
      <c r="D9" s="23">
        <f t="shared" si="1"/>
        <v>0.89129700000000001</v>
      </c>
    </row>
    <row r="10" spans="1:19" s="104" customFormat="1" outlineLevel="1">
      <c r="A10" s="174" t="s">
        <v>77</v>
      </c>
      <c r="B10" s="218">
        <v>35.851806715739997</v>
      </c>
      <c r="C10" s="218">
        <v>1048.8410202938001</v>
      </c>
      <c r="D10" s="158">
        <v>0.37035000000000001</v>
      </c>
    </row>
    <row r="11" spans="1:19" s="205" customFormat="1" outlineLevel="1">
      <c r="A11" s="154" t="s">
        <v>165</v>
      </c>
      <c r="B11" s="50">
        <v>6.215957616E-2</v>
      </c>
      <c r="C11" s="50">
        <v>1.8184721846</v>
      </c>
      <c r="D11" s="248">
        <v>6.4199999999999999E-4</v>
      </c>
    </row>
    <row r="12" spans="1:19" outlineLevel="1">
      <c r="A12" s="96" t="s">
        <v>148</v>
      </c>
      <c r="B12" s="202">
        <v>22.766794779230001</v>
      </c>
      <c r="C12" s="202">
        <v>666.04030458700004</v>
      </c>
      <c r="D12" s="144">
        <v>0.235181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outlineLevel="1">
      <c r="A13" s="96" t="s">
        <v>10</v>
      </c>
      <c r="B13" s="202">
        <v>1.7850162193000001</v>
      </c>
      <c r="C13" s="202">
        <v>52.220470995139998</v>
      </c>
      <c r="D13" s="144">
        <v>1.8439000000000001E-2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 outlineLevel="1">
      <c r="A14" s="96" t="s">
        <v>159</v>
      </c>
      <c r="B14" s="202">
        <v>19.985971543760002</v>
      </c>
      <c r="C14" s="202">
        <v>584.68759891437003</v>
      </c>
      <c r="D14" s="144">
        <v>0.206455</v>
      </c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 outlineLevel="1">
      <c r="A15" s="96" t="s">
        <v>118</v>
      </c>
      <c r="B15" s="202">
        <v>1.4675076118499999</v>
      </c>
      <c r="C15" s="202">
        <v>42.93178843378</v>
      </c>
      <c r="D15" s="144">
        <v>1.5159000000000001E-2</v>
      </c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outlineLevel="1">
      <c r="A16" s="96" t="s">
        <v>175</v>
      </c>
      <c r="B16" s="202">
        <v>4.3631560394399997</v>
      </c>
      <c r="C16" s="202">
        <v>127.64369361811001</v>
      </c>
      <c r="D16" s="144">
        <v>4.5071E-2</v>
      </c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ht="15">
      <c r="A17" s="106" t="s">
        <v>11</v>
      </c>
      <c r="B17" s="138">
        <f t="shared" ref="B17:D17" si="2">SUM(B$18:B$24)</f>
        <v>10.522841919349998</v>
      </c>
      <c r="C17" s="138">
        <f t="shared" si="2"/>
        <v>307.84468806671998</v>
      </c>
      <c r="D17" s="88">
        <f t="shared" si="2"/>
        <v>0.10870099999999999</v>
      </c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outlineLevel="1">
      <c r="A18" s="96" t="s">
        <v>77</v>
      </c>
      <c r="B18" s="202">
        <v>0.57865234882000005</v>
      </c>
      <c r="C18" s="202">
        <v>16.928416599999998</v>
      </c>
      <c r="D18" s="144">
        <v>5.9769999999999997E-3</v>
      </c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outlineLevel="1">
      <c r="A19" s="96" t="s">
        <v>165</v>
      </c>
      <c r="B19" s="202">
        <v>1.11457163302</v>
      </c>
      <c r="C19" s="202">
        <v>32.606681667010001</v>
      </c>
      <c r="D19" s="144">
        <v>1.1514E-2</v>
      </c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outlineLevel="1">
      <c r="A20" s="96" t="s">
        <v>105</v>
      </c>
      <c r="B20" s="202">
        <v>3.2632139999999998E-5</v>
      </c>
      <c r="C20" s="202">
        <v>9.5465000000000003E-4</v>
      </c>
      <c r="D20" s="144">
        <v>0</v>
      </c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outlineLevel="1">
      <c r="A21" s="96" t="s">
        <v>148</v>
      </c>
      <c r="B21" s="202">
        <v>1.5249999999999999</v>
      </c>
      <c r="C21" s="202">
        <v>44.613722500000002</v>
      </c>
      <c r="D21" s="144">
        <v>1.5753E-2</v>
      </c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outlineLevel="1">
      <c r="A22" s="96" t="s">
        <v>10</v>
      </c>
      <c r="B22" s="202">
        <v>1.0318391972000001</v>
      </c>
      <c r="C22" s="202">
        <v>30.186352530120001</v>
      </c>
      <c r="D22" s="144">
        <v>1.0659E-2</v>
      </c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outlineLevel="1">
      <c r="A23" s="96" t="s">
        <v>159</v>
      </c>
      <c r="B23" s="202">
        <v>6.1601588001299996</v>
      </c>
      <c r="C23" s="202">
        <v>180.21482968154001</v>
      </c>
      <c r="D23" s="144">
        <v>6.3634999999999997E-2</v>
      </c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 outlineLevel="1">
      <c r="A24" s="96" t="s">
        <v>175</v>
      </c>
      <c r="B24" s="202">
        <v>0.11258730804</v>
      </c>
      <c r="C24" s="202">
        <v>3.2937304380499999</v>
      </c>
      <c r="D24" s="144">
        <v>1.163E-3</v>
      </c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>
      <c r="B25" s="241"/>
      <c r="C25" s="241"/>
      <c r="D25" s="199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>
      <c r="B26" s="241"/>
      <c r="C26" s="241"/>
      <c r="D26" s="199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>
      <c r="B27" s="241"/>
      <c r="C27" s="241"/>
      <c r="D27" s="199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>
      <c r="B28" s="241"/>
      <c r="C28" s="241"/>
      <c r="D28" s="19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>
      <c r="B29" s="241"/>
      <c r="C29" s="241"/>
      <c r="D29" s="199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>
      <c r="B30" s="241"/>
      <c r="C30" s="241"/>
      <c r="D30" s="19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>
      <c r="B31" s="241"/>
      <c r="C31" s="241"/>
      <c r="D31" s="199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>
      <c r="B32" s="241"/>
      <c r="C32" s="241"/>
      <c r="D32" s="19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241"/>
      <c r="C33" s="241"/>
      <c r="D33" s="199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241"/>
      <c r="C34" s="241"/>
      <c r="D34" s="19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241"/>
      <c r="C35" s="241"/>
      <c r="D35" s="19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241"/>
      <c r="C39" s="241"/>
      <c r="D39" s="199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241"/>
      <c r="C40" s="241"/>
      <c r="D40" s="199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241"/>
      <c r="C41" s="241"/>
      <c r="D41" s="199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241"/>
      <c r="C42" s="241"/>
      <c r="D42" s="19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241"/>
      <c r="C43" s="241"/>
      <c r="D43" s="19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241"/>
      <c r="C44" s="241"/>
      <c r="D44" s="199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241"/>
      <c r="C45" s="241"/>
      <c r="D45" s="199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241"/>
      <c r="C46" s="241"/>
      <c r="D46" s="1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241"/>
      <c r="C47" s="241"/>
      <c r="D47" s="199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241"/>
      <c r="C48" s="241"/>
      <c r="D48" s="199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</sheetData>
  <mergeCells count="4">
    <mergeCell ref="A3:D3"/>
    <mergeCell ref="A4:D4"/>
    <mergeCell ref="A1:D1"/>
    <mergeCell ref="A2:D2"/>
  </mergeCells>
  <pageMargins left="0.75" right="0.75" top="1" bottom="1" header="0.5" footer="0.5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Лист26">
    <tabColor indexed="55"/>
    <outlinePr applyStyles="1" summaryBelow="0"/>
    <pageSetUpPr fitToPage="1"/>
  </sheetPr>
  <dimension ref="A2:S247"/>
  <sheetViews>
    <sheetView workbookViewId="0">
      <selection activeCell="A10" sqref="A10"/>
    </sheetView>
  </sheetViews>
  <sheetFormatPr baseColWidth="10" defaultColWidth="9.1640625" defaultRowHeight="14"/>
  <cols>
    <col min="1" max="1" width="52.6640625" style="128" bestFit="1" customWidth="1"/>
    <col min="2" max="3" width="13.5" style="128" bestFit="1" customWidth="1"/>
    <col min="4" max="4" width="14" style="128" bestFit="1" customWidth="1"/>
    <col min="5" max="7" width="14.5" style="128" bestFit="1" customWidth="1"/>
    <col min="8" max="16384" width="9.1640625" style="128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 s="39" customFormat="1">
      <c r="A4" s="14" t="str">
        <f>$A$2 &amp; " (" &amp;G4 &amp; ")"</f>
        <v>Державний та гарантований державою борг України за останні 5 років (млрд. грн)</v>
      </c>
      <c r="G4" s="39" t="str">
        <f>VALUAH</f>
        <v>млрд. грн</v>
      </c>
    </row>
    <row r="5" spans="1:19" s="232" customFormat="1">
      <c r="A5" s="190"/>
      <c r="B5" s="143">
        <v>43100</v>
      </c>
      <c r="C5" s="143">
        <v>43465</v>
      </c>
      <c r="D5" s="143">
        <v>43830</v>
      </c>
      <c r="E5" s="143">
        <v>44196</v>
      </c>
      <c r="F5" s="143">
        <v>44561</v>
      </c>
      <c r="G5" s="143">
        <v>44651</v>
      </c>
    </row>
    <row r="6" spans="1:19" s="54" customFormat="1">
      <c r="A6" s="215" t="s">
        <v>143</v>
      </c>
      <c r="B6" s="169">
        <f t="shared" ref="B6:G6" si="0">SUM(B$7+ B$8)</f>
        <v>2141.69058800007</v>
      </c>
      <c r="C6" s="169">
        <f t="shared" si="0"/>
        <v>2168.4215676641802</v>
      </c>
      <c r="D6" s="169">
        <f t="shared" si="0"/>
        <v>1998.29589995677</v>
      </c>
      <c r="E6" s="169">
        <f t="shared" si="0"/>
        <v>2551.8817251684204</v>
      </c>
      <c r="F6" s="169">
        <f t="shared" si="0"/>
        <v>2672.0585603470099</v>
      </c>
      <c r="G6" s="169">
        <f t="shared" si="0"/>
        <v>2832.0280370935197</v>
      </c>
    </row>
    <row r="7" spans="1:19" s="141" customFormat="1">
      <c r="A7" s="130" t="s">
        <v>45</v>
      </c>
      <c r="B7" s="191">
        <v>766.67894097356998</v>
      </c>
      <c r="C7" s="191">
        <v>771.41054367665004</v>
      </c>
      <c r="D7" s="191">
        <v>838.84791941263995</v>
      </c>
      <c r="E7" s="191">
        <v>1032.9472373353101</v>
      </c>
      <c r="F7" s="191">
        <v>1111.5978612510701</v>
      </c>
      <c r="G7" s="191">
        <v>1100.1955453954099</v>
      </c>
    </row>
    <row r="8" spans="1:19" s="141" customFormat="1">
      <c r="A8" s="130" t="s">
        <v>56</v>
      </c>
      <c r="B8" s="191">
        <v>1375.0116470265</v>
      </c>
      <c r="C8" s="191">
        <v>1397.0110239875301</v>
      </c>
      <c r="D8" s="191">
        <v>1159.4479805441299</v>
      </c>
      <c r="E8" s="191">
        <v>1518.9344878331101</v>
      </c>
      <c r="F8" s="191">
        <v>1560.4606990959401</v>
      </c>
      <c r="G8" s="191">
        <v>1731.8324916981101</v>
      </c>
    </row>
    <row r="9" spans="1:19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9">
      <c r="A10" s="14" t="str">
        <f>$A$2 &amp; " (" &amp;G10 &amp; ")"</f>
        <v>Державний та гарантований державою борг України за останні 5 років (млрд. дол. США)</v>
      </c>
      <c r="B10" s="113"/>
      <c r="C10" s="113"/>
      <c r="D10" s="113"/>
      <c r="E10" s="113"/>
      <c r="F10" s="113"/>
      <c r="G10" s="39" t="str">
        <f>VALUSD</f>
        <v>млрд. дол. США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 s="100" customFormat="1">
      <c r="A11" s="190"/>
      <c r="B11" s="143">
        <v>43100</v>
      </c>
      <c r="C11" s="143">
        <v>43465</v>
      </c>
      <c r="D11" s="143">
        <v>43830</v>
      </c>
      <c r="E11" s="143">
        <v>44196</v>
      </c>
      <c r="F11" s="143">
        <v>44561</v>
      </c>
      <c r="G11" s="143">
        <v>44651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</row>
    <row r="12" spans="1:19" s="160" customFormat="1">
      <c r="A12" s="215" t="s">
        <v>143</v>
      </c>
      <c r="B12" s="169">
        <f t="shared" ref="B12:G12" si="1">SUM(B$13+ B$14)</f>
        <v>76.305753084320003</v>
      </c>
      <c r="C12" s="169">
        <f t="shared" si="1"/>
        <v>78.315547975930002</v>
      </c>
      <c r="D12" s="169">
        <f t="shared" si="1"/>
        <v>84.365406859519993</v>
      </c>
      <c r="E12" s="169">
        <f t="shared" si="1"/>
        <v>90.253504033989998</v>
      </c>
      <c r="F12" s="169">
        <f t="shared" si="1"/>
        <v>97.955824077519992</v>
      </c>
      <c r="G12" s="169">
        <f t="shared" si="1"/>
        <v>96.805254404830009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9" s="235" customFormat="1">
      <c r="A13" s="32" t="s">
        <v>45</v>
      </c>
      <c r="B13" s="94">
        <v>27.315810366209998</v>
      </c>
      <c r="C13" s="94">
        <v>27.860560115839998</v>
      </c>
      <c r="D13" s="94">
        <v>35.415048399980002</v>
      </c>
      <c r="E13" s="94">
        <v>36.532691437769998</v>
      </c>
      <c r="F13" s="94">
        <v>40.750410996870002</v>
      </c>
      <c r="G13" s="94">
        <v>37.60722290588</v>
      </c>
      <c r="H13" s="230"/>
      <c r="I13" s="230"/>
      <c r="J13" s="230"/>
      <c r="K13" s="230"/>
      <c r="L13" s="230"/>
      <c r="M13" s="230"/>
      <c r="N13" s="230"/>
      <c r="O13" s="230"/>
      <c r="P13" s="230"/>
      <c r="Q13" s="230"/>
    </row>
    <row r="14" spans="1:19" s="235" customFormat="1">
      <c r="A14" s="32" t="s">
        <v>56</v>
      </c>
      <c r="B14" s="94">
        <v>48.989942718110001</v>
      </c>
      <c r="C14" s="94">
        <v>50.45498786009</v>
      </c>
      <c r="D14" s="94">
        <v>48.950358459539999</v>
      </c>
      <c r="E14" s="94">
        <v>53.72081259622</v>
      </c>
      <c r="F14" s="94">
        <v>57.205413080649997</v>
      </c>
      <c r="G14" s="94">
        <v>59.198031498950002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</row>
    <row r="15" spans="1:19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s="65" customFormat="1">
      <c r="G16" s="193" t="s">
        <v>180</v>
      </c>
    </row>
    <row r="17" spans="1:19" s="100" customFormat="1">
      <c r="A17" s="190"/>
      <c r="B17" s="143">
        <v>43100</v>
      </c>
      <c r="C17" s="143">
        <v>43465</v>
      </c>
      <c r="D17" s="143">
        <v>43830</v>
      </c>
      <c r="E17" s="143">
        <v>44196</v>
      </c>
      <c r="F17" s="143">
        <v>44561</v>
      </c>
      <c r="G17" s="143">
        <v>44651</v>
      </c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s="160" customFormat="1">
      <c r="A18" s="215" t="s">
        <v>143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1:19" s="235" customFormat="1">
      <c r="A19" s="32" t="s">
        <v>45</v>
      </c>
      <c r="B19" s="36">
        <v>0.35797800000000002</v>
      </c>
      <c r="C19" s="36">
        <v>0.35574699999999998</v>
      </c>
      <c r="D19" s="36">
        <v>0.41978199999999999</v>
      </c>
      <c r="E19" s="36">
        <v>0.404779</v>
      </c>
      <c r="F19" s="36">
        <v>0.41600799999999999</v>
      </c>
      <c r="G19" s="36">
        <v>0.38848300000000002</v>
      </c>
      <c r="H19" s="230"/>
      <c r="I19" s="230"/>
      <c r="J19" s="230"/>
      <c r="K19" s="230"/>
      <c r="L19" s="230"/>
      <c r="M19" s="230"/>
      <c r="N19" s="230"/>
      <c r="O19" s="230"/>
      <c r="P19" s="230"/>
      <c r="Q19" s="230"/>
    </row>
    <row r="20" spans="1:19" s="235" customFormat="1">
      <c r="A20" s="32" t="s">
        <v>56</v>
      </c>
      <c r="B20" s="36">
        <v>0.64202199999999998</v>
      </c>
      <c r="C20" s="36">
        <v>0.64425299999999996</v>
      </c>
      <c r="D20" s="36">
        <v>0.58021800000000001</v>
      </c>
      <c r="E20" s="36">
        <v>0.595221</v>
      </c>
      <c r="F20" s="36">
        <v>0.58399199999999996</v>
      </c>
      <c r="G20" s="36">
        <v>0.61151699999999998</v>
      </c>
      <c r="H20" s="230"/>
      <c r="I20" s="230"/>
      <c r="J20" s="230"/>
      <c r="K20" s="230"/>
      <c r="L20" s="230"/>
      <c r="M20" s="230"/>
      <c r="N20" s="230"/>
      <c r="O20" s="230"/>
      <c r="P20" s="230"/>
      <c r="Q20" s="230"/>
    </row>
    <row r="21" spans="1:19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9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9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9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9" s="65" customFormat="1"/>
    <row r="26" spans="1:19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9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Лист37">
    <tabColor indexed="50"/>
    <outlinePr applyStyles="1" summaryBelow="0"/>
    <pageSetUpPr fitToPage="1"/>
  </sheetPr>
  <dimension ref="A2:S247"/>
  <sheetViews>
    <sheetView workbookViewId="0">
      <selection activeCell="E7" sqref="E7"/>
    </sheetView>
  </sheetViews>
  <sheetFormatPr baseColWidth="10" defaultColWidth="9.1640625" defaultRowHeight="14"/>
  <cols>
    <col min="1" max="1" width="52.6640625" style="128" bestFit="1" customWidth="1"/>
    <col min="2" max="7" width="11.6640625" style="128" customWidth="1"/>
    <col min="8" max="16384" width="9.1640625" style="128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4" spans="1:19" s="39" customFormat="1">
      <c r="G4" s="193" t="s">
        <v>96</v>
      </c>
    </row>
    <row r="5" spans="1:19" s="232" customFormat="1">
      <c r="A5" s="236"/>
      <c r="B5" s="143">
        <f>YT_ALL!B5</f>
        <v>43100</v>
      </c>
      <c r="C5" s="143">
        <f>YT_ALL!C5</f>
        <v>43465</v>
      </c>
      <c r="D5" s="143">
        <f>YT_ALL!D5</f>
        <v>43830</v>
      </c>
      <c r="E5" s="143">
        <f>YT_ALL!E5</f>
        <v>44196</v>
      </c>
      <c r="F5" s="143">
        <f>YT_ALL!F5</f>
        <v>44561</v>
      </c>
      <c r="G5" s="143">
        <f>YT_ALL!G5</f>
        <v>44651</v>
      </c>
    </row>
    <row r="6" spans="1:19" s="54" customFormat="1">
      <c r="A6" s="215" t="s">
        <v>143</v>
      </c>
      <c r="B6" s="169">
        <f t="shared" ref="B6:G6" si="0">SUM(B$7+ B$8)</f>
        <v>2141.69058800007</v>
      </c>
      <c r="C6" s="169">
        <f t="shared" si="0"/>
        <v>2168.4215676641802</v>
      </c>
      <c r="D6" s="169">
        <f t="shared" si="0"/>
        <v>1998.29589995677</v>
      </c>
      <c r="E6" s="169">
        <f t="shared" si="0"/>
        <v>2551.8817251684204</v>
      </c>
      <c r="F6" s="169">
        <f t="shared" si="0"/>
        <v>2672.0585603470099</v>
      </c>
      <c r="G6" s="169">
        <f t="shared" si="0"/>
        <v>2832.0280370935197</v>
      </c>
    </row>
    <row r="7" spans="1:19" s="141" customFormat="1">
      <c r="A7" s="211" t="str">
        <f>YT_ALL!A7</f>
        <v>Внутрішній борг</v>
      </c>
      <c r="B7" s="191">
        <f>YT_ALL!B7/DMLMLR</f>
        <v>766.67894097356998</v>
      </c>
      <c r="C7" s="191">
        <f>YT_ALL!C7/DMLMLR</f>
        <v>771.41054367665004</v>
      </c>
      <c r="D7" s="191">
        <f>YT_ALL!D7/DMLMLR</f>
        <v>838.84791941263995</v>
      </c>
      <c r="E7" s="191">
        <f>YT_ALL!E7/DMLMLR</f>
        <v>1032.9472373353101</v>
      </c>
      <c r="F7" s="191">
        <f>YT_ALL!F7/DMLMLR</f>
        <v>1111.5978612510701</v>
      </c>
      <c r="G7" s="191">
        <f>YT_ALL!G7/DMLMLR</f>
        <v>1100.1955453954099</v>
      </c>
    </row>
    <row r="8" spans="1:19" s="141" customFormat="1">
      <c r="A8" s="211" t="str">
        <f>YT_ALL!A8</f>
        <v>Зовнішній борг</v>
      </c>
      <c r="B8" s="191">
        <f>YT_ALL!B8/DMLMLR</f>
        <v>1375.0116470265</v>
      </c>
      <c r="C8" s="191">
        <f>YT_ALL!C8/DMLMLR</f>
        <v>1397.0110239875301</v>
      </c>
      <c r="D8" s="191">
        <f>YT_ALL!D8/DMLMLR</f>
        <v>1159.4479805441299</v>
      </c>
      <c r="E8" s="191">
        <f>YT_ALL!E8/DMLMLR</f>
        <v>1518.9344878331101</v>
      </c>
      <c r="F8" s="191">
        <f>YT_ALL!F8/DMLMLR</f>
        <v>1560.4606990959401</v>
      </c>
      <c r="G8" s="191">
        <f>YT_ALL!G8/DMLMLR</f>
        <v>1731.8324916981101</v>
      </c>
    </row>
    <row r="9" spans="1:19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9">
      <c r="B10" s="113"/>
      <c r="C10" s="113"/>
      <c r="D10" s="113"/>
      <c r="E10" s="113"/>
      <c r="F10" s="113"/>
      <c r="G10" s="193" t="s">
        <v>92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 s="100" customFormat="1">
      <c r="A11" s="92"/>
      <c r="B11" s="143">
        <f>YT_ALL!B11</f>
        <v>43100</v>
      </c>
      <c r="C11" s="143">
        <f>YT_ALL!C11</f>
        <v>43465</v>
      </c>
      <c r="D11" s="143">
        <f>YT_ALL!D11</f>
        <v>43830</v>
      </c>
      <c r="E11" s="143">
        <f>YT_ALL!E11</f>
        <v>44196</v>
      </c>
      <c r="F11" s="143">
        <f>YT_ALL!F11</f>
        <v>44561</v>
      </c>
      <c r="G11" s="143">
        <f>YT_ALL!G11</f>
        <v>44651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</row>
    <row r="12" spans="1:19" s="160" customFormat="1">
      <c r="A12" s="215" t="s">
        <v>143</v>
      </c>
      <c r="B12" s="169">
        <f t="shared" ref="B12:G12" si="1">SUM(B$13+ B$14)</f>
        <v>76.305753084320003</v>
      </c>
      <c r="C12" s="169">
        <f t="shared" si="1"/>
        <v>78.315547975930002</v>
      </c>
      <c r="D12" s="169">
        <f t="shared" si="1"/>
        <v>84.365406859519993</v>
      </c>
      <c r="E12" s="169">
        <f t="shared" si="1"/>
        <v>90.253504033989998</v>
      </c>
      <c r="F12" s="169">
        <f t="shared" si="1"/>
        <v>97.955824077519992</v>
      </c>
      <c r="G12" s="169">
        <f t="shared" si="1"/>
        <v>96.805254404830009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9" s="235" customFormat="1">
      <c r="A13" s="211" t="str">
        <f>YT_ALL!A13</f>
        <v>Внутрішній борг</v>
      </c>
      <c r="B13" s="191">
        <f>YT_ALL!B13/DMLMLR</f>
        <v>27.315810366209998</v>
      </c>
      <c r="C13" s="191">
        <f>YT_ALL!C13/DMLMLR</f>
        <v>27.860560115839998</v>
      </c>
      <c r="D13" s="191">
        <f>YT_ALL!D13/DMLMLR</f>
        <v>35.415048399980002</v>
      </c>
      <c r="E13" s="191">
        <f>YT_ALL!E13/DMLMLR</f>
        <v>36.532691437769998</v>
      </c>
      <c r="F13" s="191">
        <f>YT_ALL!F13/DMLMLR</f>
        <v>40.750410996870002</v>
      </c>
      <c r="G13" s="191">
        <f>YT_ALL!G13/DMLMLR</f>
        <v>37.60722290588</v>
      </c>
      <c r="H13" s="230"/>
      <c r="I13" s="230"/>
      <c r="J13" s="230"/>
      <c r="K13" s="230"/>
      <c r="L13" s="230"/>
      <c r="M13" s="230"/>
      <c r="N13" s="230"/>
      <c r="O13" s="230"/>
      <c r="P13" s="230"/>
      <c r="Q13" s="230"/>
    </row>
    <row r="14" spans="1:19" s="235" customFormat="1">
      <c r="A14" s="211" t="str">
        <f>YT_ALL!A14</f>
        <v>Зовнішній борг</v>
      </c>
      <c r="B14" s="191">
        <f>YT_ALL!B14/DMLMLR</f>
        <v>48.989942718110001</v>
      </c>
      <c r="C14" s="191">
        <f>YT_ALL!C14/DMLMLR</f>
        <v>50.45498786009</v>
      </c>
      <c r="D14" s="191">
        <f>YT_ALL!D14/DMLMLR</f>
        <v>48.950358459539999</v>
      </c>
      <c r="E14" s="191">
        <f>YT_ALL!E14/DMLMLR</f>
        <v>53.72081259622</v>
      </c>
      <c r="F14" s="191">
        <f>YT_ALL!F14/DMLMLR</f>
        <v>57.205413080649997</v>
      </c>
      <c r="G14" s="191">
        <f>YT_ALL!G14/DMLMLR</f>
        <v>59.198031498950002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</row>
    <row r="15" spans="1:19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s="65" customFormat="1">
      <c r="G16" s="193" t="s">
        <v>180</v>
      </c>
    </row>
    <row r="17" spans="1:19" s="100" customFormat="1">
      <c r="A17" s="92"/>
      <c r="B17" s="143">
        <f>YT_ALL!B17</f>
        <v>43100</v>
      </c>
      <c r="C17" s="143">
        <f>YT_ALL!C17</f>
        <v>43465</v>
      </c>
      <c r="D17" s="143">
        <f>YT_ALL!D17</f>
        <v>43830</v>
      </c>
      <c r="E17" s="143">
        <f>YT_ALL!E17</f>
        <v>44196</v>
      </c>
      <c r="F17" s="143">
        <f>YT_ALL!F17</f>
        <v>44561</v>
      </c>
      <c r="G17" s="143">
        <f>YT_ALL!G17</f>
        <v>44651</v>
      </c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s="160" customFormat="1">
      <c r="A18" s="215" t="s">
        <v>143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1:19" s="235" customFormat="1">
      <c r="A19" s="211" t="str">
        <f>YT_ALL!A19</f>
        <v>Внутрішній борг</v>
      </c>
      <c r="B19" s="133">
        <f>YT_ALL!B19</f>
        <v>0.35797800000000002</v>
      </c>
      <c r="C19" s="133">
        <f>YT_ALL!C19</f>
        <v>0.35574699999999998</v>
      </c>
      <c r="D19" s="133">
        <f>YT_ALL!D19</f>
        <v>0.41978199999999999</v>
      </c>
      <c r="E19" s="133">
        <f>YT_ALL!E19</f>
        <v>0.404779</v>
      </c>
      <c r="F19" s="133">
        <f>YT_ALL!F19</f>
        <v>0.41600799999999999</v>
      </c>
      <c r="G19" s="133">
        <f>YT_ALL!G19</f>
        <v>0.38848300000000002</v>
      </c>
      <c r="H19" s="230"/>
      <c r="I19" s="230"/>
      <c r="J19" s="230"/>
      <c r="K19" s="230"/>
      <c r="L19" s="230"/>
      <c r="M19" s="230"/>
      <c r="N19" s="230"/>
      <c r="O19" s="230"/>
      <c r="P19" s="230"/>
      <c r="Q19" s="230"/>
    </row>
    <row r="20" spans="1:19" s="235" customFormat="1">
      <c r="A20" s="211" t="str">
        <f>YT_ALL!A20</f>
        <v>Зовнішній борг</v>
      </c>
      <c r="B20" s="133">
        <f>YT_ALL!B20</f>
        <v>0.64202199999999998</v>
      </c>
      <c r="C20" s="133">
        <f>YT_ALL!C20</f>
        <v>0.64425299999999996</v>
      </c>
      <c r="D20" s="133">
        <f>YT_ALL!D20</f>
        <v>0.58021800000000001</v>
      </c>
      <c r="E20" s="133">
        <f>YT_ALL!E20</f>
        <v>0.595221</v>
      </c>
      <c r="F20" s="133">
        <f>YT_ALL!F20</f>
        <v>0.58399199999999996</v>
      </c>
      <c r="G20" s="133">
        <f>YT_ALL!G20</f>
        <v>0.61151699999999998</v>
      </c>
      <c r="H20" s="230"/>
      <c r="I20" s="230"/>
      <c r="J20" s="230"/>
      <c r="K20" s="230"/>
      <c r="L20" s="230"/>
      <c r="M20" s="230"/>
      <c r="N20" s="230"/>
      <c r="O20" s="230"/>
      <c r="P20" s="230"/>
      <c r="Q20" s="230"/>
    </row>
    <row r="21" spans="1:19">
      <c r="A21" s="18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9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9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9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9" s="65" customFormat="1"/>
    <row r="26" spans="1:19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9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Лист41">
    <tabColor indexed="50"/>
    <outlinePr applyStyles="1" summaryBelow="0"/>
    <pageSetUpPr fitToPage="1"/>
  </sheetPr>
  <dimension ref="A2:S247"/>
  <sheetViews>
    <sheetView workbookViewId="0">
      <selection activeCell="G4" sqref="G4"/>
    </sheetView>
  </sheetViews>
  <sheetFormatPr baseColWidth="10" defaultColWidth="9.1640625" defaultRowHeight="14"/>
  <cols>
    <col min="1" max="1" width="52.6640625" style="128" bestFit="1" customWidth="1"/>
    <col min="2" max="7" width="11.6640625" style="128" customWidth="1"/>
    <col min="8" max="16384" width="9.1640625" style="128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4" spans="1:19" s="39" customFormat="1">
      <c r="G4" s="193" t="s">
        <v>96</v>
      </c>
    </row>
    <row r="5" spans="1:19" s="232" customFormat="1">
      <c r="A5" s="236"/>
      <c r="B5" s="143">
        <f>YT_ALL!B5</f>
        <v>43100</v>
      </c>
      <c r="C5" s="143">
        <f>YT_ALL!C5</f>
        <v>43465</v>
      </c>
      <c r="D5" s="143">
        <f>YT_ALL!D5</f>
        <v>43830</v>
      </c>
      <c r="E5" s="143">
        <f>YT_ALL!E5</f>
        <v>44196</v>
      </c>
      <c r="F5" s="143">
        <f>YT_ALL!F5</f>
        <v>44561</v>
      </c>
      <c r="G5" s="143">
        <f>YT_ALL!G5</f>
        <v>44651</v>
      </c>
    </row>
    <row r="6" spans="1:19" s="54" customFormat="1">
      <c r="A6" s="215" t="s">
        <v>143</v>
      </c>
      <c r="B6" s="169">
        <f t="shared" ref="B6:G6" si="0">SUM(B$7+ B$8)</f>
        <v>2141.69058800007</v>
      </c>
      <c r="C6" s="169">
        <f t="shared" si="0"/>
        <v>2168.4215676641797</v>
      </c>
      <c r="D6" s="169">
        <f t="shared" si="0"/>
        <v>1998.29589995677</v>
      </c>
      <c r="E6" s="169">
        <f t="shared" si="0"/>
        <v>2551.88172516842</v>
      </c>
      <c r="F6" s="169">
        <f t="shared" si="0"/>
        <v>2672.0585603470099</v>
      </c>
      <c r="G6" s="169">
        <f t="shared" si="0"/>
        <v>2832.0280370935197</v>
      </c>
    </row>
    <row r="7" spans="1:19" s="141" customFormat="1">
      <c r="A7" s="211" t="str">
        <f>YK_ALL!A7</f>
        <v>Державний борг</v>
      </c>
      <c r="B7" s="191">
        <f>YK_ALL!B7/DMLMLR</f>
        <v>1833.7098309171599</v>
      </c>
      <c r="C7" s="191">
        <f>YK_ALL!C7/DMLMLR</f>
        <v>1860.2910955853999</v>
      </c>
      <c r="D7" s="191">
        <f>YK_ALL!D7/DMLMLR</f>
        <v>1761.36913148087</v>
      </c>
      <c r="E7" s="191">
        <f>YK_ALL!E7/DMLMLR</f>
        <v>2259.2315015926201</v>
      </c>
      <c r="F7" s="191">
        <f>YK_ALL!F7/DMLMLR</f>
        <v>2362.7201507571899</v>
      </c>
      <c r="G7" s="191">
        <f>YK_ALL!G7/DMLMLR</f>
        <v>2524.1833490268</v>
      </c>
    </row>
    <row r="8" spans="1:19" s="141" customFormat="1">
      <c r="A8" s="211" t="str">
        <f>YK_ALL!A8</f>
        <v>Гарантований державою борг</v>
      </c>
      <c r="B8" s="191">
        <f>YK_ALL!B8/DMLMLR</f>
        <v>307.98075708290997</v>
      </c>
      <c r="C8" s="191">
        <f>YK_ALL!C8/DMLMLR</f>
        <v>308.13047207877997</v>
      </c>
      <c r="D8" s="191">
        <f>YK_ALL!D8/DMLMLR</f>
        <v>236.92676847589999</v>
      </c>
      <c r="E8" s="191">
        <f>YK_ALL!E8/DMLMLR</f>
        <v>292.6502235758</v>
      </c>
      <c r="F8" s="191">
        <f>YK_ALL!F8/DMLMLR</f>
        <v>309.33840958982</v>
      </c>
      <c r="G8" s="191">
        <f>YK_ALL!G8/DMLMLR</f>
        <v>307.84468806671998</v>
      </c>
    </row>
    <row r="9" spans="1:19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9">
      <c r="B10" s="113"/>
      <c r="C10" s="113"/>
      <c r="D10" s="113"/>
      <c r="E10" s="113"/>
      <c r="F10" s="113"/>
      <c r="G10" s="193" t="s">
        <v>92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 s="100" customFormat="1">
      <c r="A11" s="92"/>
      <c r="B11" s="143">
        <f>YT_ALL!B11</f>
        <v>43100</v>
      </c>
      <c r="C11" s="143">
        <f>YT_ALL!C11</f>
        <v>43465</v>
      </c>
      <c r="D11" s="143">
        <f>YT_ALL!D11</f>
        <v>43830</v>
      </c>
      <c r="E11" s="143">
        <f>YT_ALL!E11</f>
        <v>44196</v>
      </c>
      <c r="F11" s="143">
        <f>YT_ALL!F11</f>
        <v>44561</v>
      </c>
      <c r="G11" s="143">
        <f>YT_ALL!G11</f>
        <v>44651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</row>
    <row r="12" spans="1:19" s="160" customFormat="1">
      <c r="A12" s="215" t="s">
        <v>143</v>
      </c>
      <c r="B12" s="169">
        <f t="shared" ref="B12:G12" si="1">SUM(B$13+ B$14)</f>
        <v>76.305753084320003</v>
      </c>
      <c r="C12" s="169">
        <f t="shared" si="1"/>
        <v>78.315547975930002</v>
      </c>
      <c r="D12" s="169">
        <f t="shared" si="1"/>
        <v>84.365406859520007</v>
      </c>
      <c r="E12" s="169">
        <f t="shared" si="1"/>
        <v>90.253504033989998</v>
      </c>
      <c r="F12" s="169">
        <f t="shared" si="1"/>
        <v>97.955824077519992</v>
      </c>
      <c r="G12" s="169">
        <f t="shared" si="1"/>
        <v>96.805254404829995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9" s="235" customFormat="1">
      <c r="A13" s="211" t="str">
        <f>YK_ALL!A13</f>
        <v>Державний борг</v>
      </c>
      <c r="B13" s="191">
        <f>YK_ALL!B13/DMLMLR</f>
        <v>65.332784469559996</v>
      </c>
      <c r="C13" s="191">
        <f>YK_ALL!C13/DMLMLR</f>
        <v>67.186989245079999</v>
      </c>
      <c r="D13" s="191">
        <f>YK_ALL!D13/DMLMLR</f>
        <v>74.362672420240003</v>
      </c>
      <c r="E13" s="191">
        <f>YK_ALL!E13/DMLMLR</f>
        <v>79.903217077660003</v>
      </c>
      <c r="F13" s="191">
        <f>YK_ALL!F13/DMLMLR</f>
        <v>86.615691312519999</v>
      </c>
      <c r="G13" s="191">
        <f>YK_ALL!G13/DMLMLR</f>
        <v>86.282412485479995</v>
      </c>
      <c r="H13" s="230"/>
      <c r="I13" s="230"/>
      <c r="J13" s="230"/>
      <c r="K13" s="230"/>
      <c r="L13" s="230"/>
      <c r="M13" s="230"/>
      <c r="N13" s="230"/>
      <c r="O13" s="230"/>
      <c r="P13" s="230"/>
      <c r="Q13" s="230"/>
    </row>
    <row r="14" spans="1:19" s="235" customFormat="1">
      <c r="A14" s="211" t="str">
        <f>YK_ALL!A14</f>
        <v>Гарантований державою борг</v>
      </c>
      <c r="B14" s="191">
        <f>YK_ALL!B14/DMLMLR</f>
        <v>10.972968614759999</v>
      </c>
      <c r="C14" s="191">
        <f>YK_ALL!C14/DMLMLR</f>
        <v>11.128558730849999</v>
      </c>
      <c r="D14" s="191">
        <f>YK_ALL!D14/DMLMLR</f>
        <v>10.002734439279999</v>
      </c>
      <c r="E14" s="191">
        <f>YK_ALL!E14/DMLMLR</f>
        <v>10.350286956330001</v>
      </c>
      <c r="F14" s="191">
        <f>YK_ALL!F14/DMLMLR</f>
        <v>11.340132765</v>
      </c>
      <c r="G14" s="191">
        <f>YK_ALL!G14/DMLMLR</f>
        <v>10.52284191935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</row>
    <row r="15" spans="1:19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s="65" customFormat="1">
      <c r="G16" s="193" t="s">
        <v>180</v>
      </c>
    </row>
    <row r="17" spans="1:19" s="100" customFormat="1">
      <c r="A17" s="92"/>
      <c r="B17" s="143">
        <f>YT_ALL!B17</f>
        <v>43100</v>
      </c>
      <c r="C17" s="143">
        <f>YT_ALL!C17</f>
        <v>43465</v>
      </c>
      <c r="D17" s="143">
        <f>YT_ALL!D17</f>
        <v>43830</v>
      </c>
      <c r="E17" s="143">
        <f>YT_ALL!E17</f>
        <v>44196</v>
      </c>
      <c r="F17" s="143">
        <f>YT_ALL!F17</f>
        <v>44561</v>
      </c>
      <c r="G17" s="143">
        <f>YT_ALL!G17</f>
        <v>44651</v>
      </c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s="160" customFormat="1">
      <c r="A18" s="215" t="s">
        <v>143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1:19" s="235" customFormat="1">
      <c r="A19" s="211" t="str">
        <f>YK_ALL!A19</f>
        <v>Державний борг</v>
      </c>
      <c r="B19" s="191">
        <f>YK_ALL!B19</f>
        <v>0.85619699999999999</v>
      </c>
      <c r="C19" s="191">
        <f>YK_ALL!C19</f>
        <v>0.85790100000000002</v>
      </c>
      <c r="D19" s="191">
        <f>YK_ALL!D19</f>
        <v>0.881436</v>
      </c>
      <c r="E19" s="191">
        <f>YK_ALL!E19</f>
        <v>0.88532</v>
      </c>
      <c r="F19" s="191">
        <f>YK_ALL!F19</f>
        <v>0.88423200000000002</v>
      </c>
      <c r="G19" s="191">
        <f>YK_ALL!G19</f>
        <v>0.89129899999999995</v>
      </c>
      <c r="H19" s="230"/>
      <c r="I19" s="230"/>
      <c r="J19" s="230"/>
      <c r="K19" s="230"/>
      <c r="L19" s="230"/>
      <c r="M19" s="230"/>
      <c r="N19" s="230"/>
      <c r="O19" s="230"/>
      <c r="P19" s="230"/>
      <c r="Q19" s="230"/>
    </row>
    <row r="20" spans="1:19" s="235" customFormat="1">
      <c r="A20" s="211" t="str">
        <f>YK_ALL!A20</f>
        <v>Гарантований державою борг</v>
      </c>
      <c r="B20" s="191">
        <f>YK_ALL!B20</f>
        <v>0.14380299999999999</v>
      </c>
      <c r="C20" s="191">
        <f>YK_ALL!C20</f>
        <v>0.142099</v>
      </c>
      <c r="D20" s="191">
        <f>YK_ALL!D20</f>
        <v>0.118564</v>
      </c>
      <c r="E20" s="191">
        <f>YK_ALL!E20</f>
        <v>0.11468</v>
      </c>
      <c r="F20" s="191">
        <f>YK_ALL!F20</f>
        <v>0.115768</v>
      </c>
      <c r="G20" s="191">
        <f>YK_ALL!G20</f>
        <v>0.10870100000000001</v>
      </c>
      <c r="H20" s="230"/>
      <c r="I20" s="230"/>
      <c r="J20" s="230"/>
      <c r="K20" s="230"/>
      <c r="L20" s="230"/>
      <c r="M20" s="230"/>
      <c r="N20" s="230"/>
      <c r="O20" s="230"/>
      <c r="P20" s="230"/>
      <c r="Q20" s="230"/>
    </row>
    <row r="21" spans="1:19">
      <c r="A21" s="18"/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9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9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9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9" s="65" customFormat="1"/>
    <row r="26" spans="1:19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9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Лист40">
    <tabColor indexed="50"/>
    <outlinePr applyStyles="1" summaryBelow="0"/>
    <pageSetUpPr fitToPage="1"/>
  </sheetPr>
  <dimension ref="A2:S247"/>
  <sheetViews>
    <sheetView workbookViewId="0">
      <selection activeCell="D8" sqref="D8"/>
    </sheetView>
  </sheetViews>
  <sheetFormatPr baseColWidth="10" defaultColWidth="9.1640625" defaultRowHeight="14"/>
  <cols>
    <col min="1" max="1" width="52.6640625" style="128" bestFit="1" customWidth="1"/>
    <col min="2" max="3" width="13.5" style="128" bestFit="1" customWidth="1"/>
    <col min="4" max="4" width="14" style="128" bestFit="1" customWidth="1"/>
    <col min="5" max="7" width="14.5" style="128" bestFit="1" customWidth="1"/>
    <col min="8" max="16384" width="9.1640625" style="128"/>
  </cols>
  <sheetData>
    <row r="2" spans="1:19" ht="19">
      <c r="A2" s="5" t="s">
        <v>190</v>
      </c>
      <c r="B2" s="3"/>
      <c r="C2" s="3"/>
      <c r="D2" s="3"/>
      <c r="E2" s="3"/>
      <c r="F2" s="3"/>
      <c r="G2" s="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 s="39" customFormat="1">
      <c r="G4" s="39" t="str">
        <f>VALUAH</f>
        <v>млрд. грн</v>
      </c>
    </row>
    <row r="5" spans="1:19" s="232" customFormat="1">
      <c r="A5" s="190"/>
      <c r="B5" s="143">
        <v>43100</v>
      </c>
      <c r="C5" s="143">
        <v>43465</v>
      </c>
      <c r="D5" s="143">
        <v>43830</v>
      </c>
      <c r="E5" s="143">
        <v>44196</v>
      </c>
      <c r="F5" s="143">
        <v>44561</v>
      </c>
      <c r="G5" s="143">
        <v>44651</v>
      </c>
    </row>
    <row r="6" spans="1:19" s="54" customFormat="1">
      <c r="A6" s="215" t="s">
        <v>143</v>
      </c>
      <c r="B6" s="169">
        <f t="shared" ref="B6:G6" si="0">SUM(B$7+ B$8)</f>
        <v>2141.69058800007</v>
      </c>
      <c r="C6" s="169">
        <f t="shared" si="0"/>
        <v>2168.4215676641797</v>
      </c>
      <c r="D6" s="169">
        <f t="shared" si="0"/>
        <v>1998.29589995677</v>
      </c>
      <c r="E6" s="169">
        <f t="shared" si="0"/>
        <v>2551.88172516842</v>
      </c>
      <c r="F6" s="169">
        <f t="shared" si="0"/>
        <v>2672.0585603470099</v>
      </c>
      <c r="G6" s="169">
        <f t="shared" si="0"/>
        <v>2832.0280370935197</v>
      </c>
    </row>
    <row r="7" spans="1:19" s="141" customFormat="1">
      <c r="A7" s="130" t="s">
        <v>62</v>
      </c>
      <c r="B7" s="191">
        <v>1833.7098309171599</v>
      </c>
      <c r="C7" s="191">
        <v>1860.2910955853999</v>
      </c>
      <c r="D7" s="191">
        <v>1761.36913148087</v>
      </c>
      <c r="E7" s="191">
        <v>2259.2315015926201</v>
      </c>
      <c r="F7" s="191">
        <v>2362.7201507571899</v>
      </c>
      <c r="G7" s="191">
        <v>2524.1833490268</v>
      </c>
    </row>
    <row r="8" spans="1:19" s="141" customFormat="1">
      <c r="A8" s="130" t="s">
        <v>11</v>
      </c>
      <c r="B8" s="191">
        <v>307.98075708290997</v>
      </c>
      <c r="C8" s="191">
        <v>308.13047207877997</v>
      </c>
      <c r="D8" s="191">
        <v>236.92676847589999</v>
      </c>
      <c r="E8" s="191">
        <v>292.6502235758</v>
      </c>
      <c r="F8" s="191">
        <v>309.33840958982</v>
      </c>
      <c r="G8" s="191">
        <v>307.84468806671998</v>
      </c>
    </row>
    <row r="9" spans="1:19">
      <c r="B9" s="113"/>
      <c r="C9" s="113"/>
      <c r="D9" s="113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9">
      <c r="B10" s="113"/>
      <c r="C10" s="113"/>
      <c r="D10" s="113"/>
      <c r="E10" s="113"/>
      <c r="F10" s="113"/>
      <c r="G10" s="39" t="str">
        <f>VALUSD</f>
        <v>млрд. дол. США</v>
      </c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 s="100" customFormat="1">
      <c r="A11" s="190"/>
      <c r="B11" s="143">
        <v>43100</v>
      </c>
      <c r="C11" s="143">
        <v>43465</v>
      </c>
      <c r="D11" s="143">
        <v>43830</v>
      </c>
      <c r="E11" s="143">
        <v>44196</v>
      </c>
      <c r="F11" s="143">
        <v>44561</v>
      </c>
      <c r="G11" s="143">
        <v>44651</v>
      </c>
      <c r="H11" s="232"/>
      <c r="I11" s="232"/>
      <c r="J11" s="232"/>
      <c r="K11" s="232"/>
      <c r="L11" s="232"/>
      <c r="M11" s="232"/>
      <c r="N11" s="232"/>
      <c r="O11" s="232"/>
      <c r="P11" s="232"/>
      <c r="Q11" s="232"/>
      <c r="R11" s="232"/>
      <c r="S11" s="232"/>
    </row>
    <row r="12" spans="1:19" s="160" customFormat="1">
      <c r="A12" s="215" t="s">
        <v>143</v>
      </c>
      <c r="B12" s="169">
        <f t="shared" ref="B12:G12" si="1">SUM(B$13+ B$14)</f>
        <v>76.305753084320003</v>
      </c>
      <c r="C12" s="169">
        <f t="shared" si="1"/>
        <v>78.315547975930002</v>
      </c>
      <c r="D12" s="169">
        <f t="shared" si="1"/>
        <v>84.365406859520007</v>
      </c>
      <c r="E12" s="169">
        <f t="shared" si="1"/>
        <v>90.253504033989998</v>
      </c>
      <c r="F12" s="169">
        <f t="shared" si="1"/>
        <v>97.955824077519992</v>
      </c>
      <c r="G12" s="169">
        <f t="shared" si="1"/>
        <v>96.805254404829995</v>
      </c>
      <c r="H12" s="148"/>
      <c r="I12" s="148"/>
      <c r="J12" s="148"/>
      <c r="K12" s="148"/>
      <c r="L12" s="148"/>
      <c r="M12" s="148"/>
      <c r="N12" s="148"/>
      <c r="O12" s="148"/>
      <c r="P12" s="148"/>
      <c r="Q12" s="148"/>
    </row>
    <row r="13" spans="1:19" s="235" customFormat="1">
      <c r="A13" s="130" t="s">
        <v>62</v>
      </c>
      <c r="B13" s="94">
        <v>65.332784469559996</v>
      </c>
      <c r="C13" s="94">
        <v>67.186989245079999</v>
      </c>
      <c r="D13" s="94">
        <v>74.362672420240003</v>
      </c>
      <c r="E13" s="94">
        <v>79.903217077660003</v>
      </c>
      <c r="F13" s="94">
        <v>86.615691312519999</v>
      </c>
      <c r="G13" s="94">
        <v>86.282412485479995</v>
      </c>
      <c r="H13" s="230"/>
      <c r="I13" s="230"/>
      <c r="J13" s="230"/>
      <c r="K13" s="230"/>
      <c r="L13" s="230"/>
      <c r="M13" s="230"/>
      <c r="N13" s="230"/>
      <c r="O13" s="230"/>
      <c r="P13" s="230"/>
      <c r="Q13" s="230"/>
    </row>
    <row r="14" spans="1:19" s="235" customFormat="1">
      <c r="A14" s="130" t="s">
        <v>11</v>
      </c>
      <c r="B14" s="94">
        <v>10.972968614759999</v>
      </c>
      <c r="C14" s="94">
        <v>11.128558730849999</v>
      </c>
      <c r="D14" s="94">
        <v>10.002734439279999</v>
      </c>
      <c r="E14" s="94">
        <v>10.350286956330001</v>
      </c>
      <c r="F14" s="94">
        <v>11.340132765</v>
      </c>
      <c r="G14" s="94">
        <v>10.52284191935</v>
      </c>
      <c r="H14" s="230"/>
      <c r="I14" s="230"/>
      <c r="J14" s="230"/>
      <c r="K14" s="230"/>
      <c r="L14" s="230"/>
      <c r="M14" s="230"/>
      <c r="N14" s="230"/>
      <c r="O14" s="230"/>
      <c r="P14" s="230"/>
      <c r="Q14" s="230"/>
    </row>
    <row r="15" spans="1:19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s="65" customFormat="1">
      <c r="G16" s="193" t="s">
        <v>180</v>
      </c>
    </row>
    <row r="17" spans="1:19" s="100" customFormat="1">
      <c r="A17" s="190"/>
      <c r="B17" s="143">
        <v>43100</v>
      </c>
      <c r="C17" s="143">
        <v>43465</v>
      </c>
      <c r="D17" s="143">
        <v>43830</v>
      </c>
      <c r="E17" s="143">
        <v>44196</v>
      </c>
      <c r="F17" s="143">
        <v>44561</v>
      </c>
      <c r="G17" s="143">
        <v>44651</v>
      </c>
      <c r="H17" s="232"/>
      <c r="I17" s="232"/>
      <c r="J17" s="232"/>
      <c r="K17" s="232"/>
      <c r="L17" s="232"/>
      <c r="M17" s="232"/>
      <c r="N17" s="232"/>
      <c r="O17" s="232"/>
      <c r="P17" s="232"/>
      <c r="Q17" s="232"/>
      <c r="R17" s="232"/>
      <c r="S17" s="232"/>
    </row>
    <row r="18" spans="1:19" s="160" customFormat="1">
      <c r="A18" s="215" t="s">
        <v>143</v>
      </c>
      <c r="B18" s="169">
        <f t="shared" ref="B18:G18" si="2">SUM(B$19+ B$20)</f>
        <v>1</v>
      </c>
      <c r="C18" s="169">
        <f t="shared" si="2"/>
        <v>1</v>
      </c>
      <c r="D18" s="169">
        <f t="shared" si="2"/>
        <v>1</v>
      </c>
      <c r="E18" s="169">
        <f t="shared" si="2"/>
        <v>1</v>
      </c>
      <c r="F18" s="169">
        <f t="shared" si="2"/>
        <v>1</v>
      </c>
      <c r="G18" s="169">
        <f t="shared" si="2"/>
        <v>1</v>
      </c>
      <c r="H18" s="148"/>
      <c r="I18" s="148"/>
      <c r="J18" s="148"/>
      <c r="K18" s="148"/>
      <c r="L18" s="148"/>
      <c r="M18" s="148"/>
      <c r="N18" s="148"/>
      <c r="O18" s="148"/>
      <c r="P18" s="148"/>
      <c r="Q18" s="148"/>
    </row>
    <row r="19" spans="1:19" s="235" customFormat="1">
      <c r="A19" s="130" t="s">
        <v>62</v>
      </c>
      <c r="B19" s="36">
        <v>0.85619699999999999</v>
      </c>
      <c r="C19" s="36">
        <v>0.85790100000000002</v>
      </c>
      <c r="D19" s="36">
        <v>0.881436</v>
      </c>
      <c r="E19" s="36">
        <v>0.88532</v>
      </c>
      <c r="F19" s="36">
        <v>0.88423200000000002</v>
      </c>
      <c r="G19" s="36">
        <v>0.89129899999999995</v>
      </c>
      <c r="H19" s="230"/>
      <c r="I19" s="230"/>
      <c r="J19" s="230"/>
      <c r="K19" s="230"/>
      <c r="L19" s="230"/>
      <c r="M19" s="230"/>
      <c r="N19" s="230"/>
      <c r="O19" s="230"/>
      <c r="P19" s="230"/>
      <c r="Q19" s="230"/>
    </row>
    <row r="20" spans="1:19" s="235" customFormat="1">
      <c r="A20" s="130" t="s">
        <v>11</v>
      </c>
      <c r="B20" s="36">
        <v>0.14380299999999999</v>
      </c>
      <c r="C20" s="36">
        <v>0.142099</v>
      </c>
      <c r="D20" s="36">
        <v>0.118564</v>
      </c>
      <c r="E20" s="36">
        <v>0.11468</v>
      </c>
      <c r="F20" s="36">
        <v>0.115768</v>
      </c>
      <c r="G20" s="36">
        <v>0.10870100000000001</v>
      </c>
      <c r="H20" s="230"/>
      <c r="I20" s="230"/>
      <c r="J20" s="230"/>
      <c r="K20" s="230"/>
      <c r="L20" s="230"/>
      <c r="M20" s="230"/>
      <c r="N20" s="230"/>
      <c r="O20" s="230"/>
      <c r="P20" s="230"/>
      <c r="Q20" s="230"/>
    </row>
    <row r="21" spans="1:19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9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9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9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9" s="65" customFormat="1"/>
    <row r="26" spans="1:19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9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9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9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9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9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9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Лист28">
    <tabColor indexed="50"/>
    <outlinePr applyStyles="1" summaryBelow="0"/>
    <pageSetUpPr fitToPage="1"/>
  </sheetPr>
  <dimension ref="A2:S168"/>
  <sheetViews>
    <sheetView workbookViewId="0">
      <selection activeCell="B51" sqref="B51"/>
    </sheetView>
  </sheetViews>
  <sheetFormatPr baseColWidth="10" defaultColWidth="9.1640625" defaultRowHeight="14" outlineLevelRow="3"/>
  <cols>
    <col min="1" max="1" width="52" style="128" customWidth="1"/>
    <col min="2" max="7" width="16.33203125" style="247" customWidth="1"/>
    <col min="8" max="16384" width="9.1640625" style="128"/>
  </cols>
  <sheetData>
    <row r="2" spans="1:19" ht="19">
      <c r="A2" s="5" t="s">
        <v>212</v>
      </c>
      <c r="B2" s="3"/>
      <c r="C2" s="3"/>
      <c r="D2" s="3"/>
      <c r="E2" s="3"/>
      <c r="F2" s="3"/>
      <c r="G2" s="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 s="39" customFormat="1">
      <c r="B4" s="172"/>
      <c r="C4" s="172"/>
      <c r="D4" s="172"/>
      <c r="E4" s="172"/>
      <c r="F4" s="172"/>
      <c r="G4" s="39" t="s">
        <v>312</v>
      </c>
    </row>
    <row r="5" spans="1:19" s="232" customFormat="1">
      <c r="A5" s="190"/>
      <c r="B5" s="143">
        <v>43100</v>
      </c>
      <c r="C5" s="143">
        <v>43465</v>
      </c>
      <c r="D5" s="143">
        <v>43830</v>
      </c>
      <c r="E5" s="143">
        <v>44196</v>
      </c>
      <c r="F5" s="143">
        <v>44561</v>
      </c>
      <c r="G5" s="143">
        <v>44651</v>
      </c>
    </row>
    <row r="6" spans="1:19" s="54" customFormat="1" ht="17">
      <c r="A6" s="229" t="s">
        <v>214</v>
      </c>
      <c r="B6" s="71">
        <f t="shared" ref="B6:G6" si="0">B$7+B$82</f>
        <v>2141.6905880000695</v>
      </c>
      <c r="C6" s="71">
        <f t="shared" si="0"/>
        <v>2168.4215676641797</v>
      </c>
      <c r="D6" s="71">
        <f t="shared" si="0"/>
        <v>1998.29589995677</v>
      </c>
      <c r="E6" s="71">
        <f t="shared" si="0"/>
        <v>2551.8817251684204</v>
      </c>
      <c r="F6" s="71">
        <f t="shared" si="0"/>
        <v>2672.0585603470099</v>
      </c>
      <c r="G6" s="71">
        <f t="shared" si="0"/>
        <v>2832.0280370935197</v>
      </c>
    </row>
    <row r="7" spans="1:19" s="136" customFormat="1" ht="16">
      <c r="A7" s="110" t="s">
        <v>215</v>
      </c>
      <c r="B7" s="217">
        <f t="shared" ref="B7:G7" si="1">B$8+B$47</f>
        <v>1833.7098309171597</v>
      </c>
      <c r="C7" s="217">
        <f t="shared" si="1"/>
        <v>1860.2910955853999</v>
      </c>
      <c r="D7" s="217">
        <f t="shared" si="1"/>
        <v>1761.36913148087</v>
      </c>
      <c r="E7" s="217">
        <f t="shared" si="1"/>
        <v>2259.2315015926201</v>
      </c>
      <c r="F7" s="217">
        <f t="shared" si="1"/>
        <v>2362.7201507571899</v>
      </c>
      <c r="G7" s="217">
        <f t="shared" si="1"/>
        <v>2524.1833490268</v>
      </c>
    </row>
    <row r="8" spans="1:19" s="104" customFormat="1" ht="16" outlineLevel="1">
      <c r="A8" s="63" t="s">
        <v>216</v>
      </c>
      <c r="B8" s="40">
        <f t="shared" ref="B8:G8" si="2">B$9+B$45</f>
        <v>753.3993864683199</v>
      </c>
      <c r="C8" s="40">
        <f t="shared" si="2"/>
        <v>761.09019182404984</v>
      </c>
      <c r="D8" s="40">
        <f t="shared" si="2"/>
        <v>829.49510481237996</v>
      </c>
      <c r="E8" s="40">
        <f t="shared" si="2"/>
        <v>1000.7098766559003</v>
      </c>
      <c r="F8" s="40">
        <f t="shared" si="2"/>
        <v>1062.5590347498203</v>
      </c>
      <c r="G8" s="40">
        <f t="shared" si="2"/>
        <v>1050.6594924784004</v>
      </c>
    </row>
    <row r="9" spans="1:19" s="205" customFormat="1" outlineLevel="2">
      <c r="A9" s="174" t="s">
        <v>217</v>
      </c>
      <c r="B9" s="50">
        <f t="shared" ref="B9:G9" si="3">SUM(B$10:B$44)</f>
        <v>751.01884106317993</v>
      </c>
      <c r="C9" s="50">
        <f t="shared" si="3"/>
        <v>758.84189894138979</v>
      </c>
      <c r="D9" s="50">
        <f t="shared" si="3"/>
        <v>827.37906445219994</v>
      </c>
      <c r="E9" s="50">
        <f t="shared" si="3"/>
        <v>998.72608881820031</v>
      </c>
      <c r="F9" s="50">
        <f t="shared" si="3"/>
        <v>1060.7074994346003</v>
      </c>
      <c r="G9" s="50">
        <f t="shared" si="3"/>
        <v>1048.8410202938003</v>
      </c>
    </row>
    <row r="10" spans="1:19" s="141" customFormat="1" outlineLevel="3">
      <c r="A10" s="30" t="s">
        <v>219</v>
      </c>
      <c r="B10" s="191">
        <v>0</v>
      </c>
      <c r="C10" s="191">
        <v>11.731711274649999</v>
      </c>
      <c r="D10" s="191">
        <v>0</v>
      </c>
      <c r="E10" s="191">
        <v>0</v>
      </c>
      <c r="F10" s="191">
        <v>0</v>
      </c>
      <c r="G10" s="191">
        <v>0</v>
      </c>
    </row>
    <row r="11" spans="1:19" outlineLevel="3">
      <c r="A11" s="10" t="s">
        <v>220</v>
      </c>
      <c r="B11" s="149">
        <v>62.650438999999999</v>
      </c>
      <c r="C11" s="149">
        <v>62.650438999999999</v>
      </c>
      <c r="D11" s="149">
        <v>72.721914999999996</v>
      </c>
      <c r="E11" s="149">
        <v>71.771915000000007</v>
      </c>
      <c r="F11" s="149">
        <v>81.333449999999999</v>
      </c>
      <c r="G11" s="149">
        <v>81.333449999999999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 outlineLevel="3">
      <c r="A12" s="30" t="s">
        <v>221</v>
      </c>
      <c r="B12" s="149">
        <v>19.033000000000001</v>
      </c>
      <c r="C12" s="149">
        <v>19.033000000000001</v>
      </c>
      <c r="D12" s="149">
        <v>19.033000000000001</v>
      </c>
      <c r="E12" s="149">
        <v>19.033000000000001</v>
      </c>
      <c r="F12" s="149">
        <v>17.533000000000001</v>
      </c>
      <c r="G12" s="149">
        <v>17.533000000000001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outlineLevel="3">
      <c r="A13" s="30" t="s">
        <v>222</v>
      </c>
      <c r="B13" s="149">
        <v>6.9027900000000004</v>
      </c>
      <c r="C13" s="149">
        <v>19.159217458000001</v>
      </c>
      <c r="D13" s="149">
        <v>37.771855741800003</v>
      </c>
      <c r="E13" s="149">
        <v>55.628160976399997</v>
      </c>
      <c r="F13" s="149">
        <v>95.914618630199996</v>
      </c>
      <c r="G13" s="149">
        <v>100.45181168000001</v>
      </c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 outlineLevel="3">
      <c r="A14" s="30" t="s">
        <v>223</v>
      </c>
      <c r="B14" s="149">
        <v>36.5</v>
      </c>
      <c r="C14" s="149">
        <v>36.5</v>
      </c>
      <c r="D14" s="149">
        <v>36.5</v>
      </c>
      <c r="E14" s="149">
        <v>36.5</v>
      </c>
      <c r="F14" s="149">
        <v>36.5</v>
      </c>
      <c r="G14" s="149">
        <v>36.5</v>
      </c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 outlineLevel="3">
      <c r="A15" s="30" t="s">
        <v>224</v>
      </c>
      <c r="B15" s="149">
        <v>28.700001</v>
      </c>
      <c r="C15" s="149">
        <v>28.700001</v>
      </c>
      <c r="D15" s="149">
        <v>28.700001</v>
      </c>
      <c r="E15" s="149">
        <v>28.700001</v>
      </c>
      <c r="F15" s="149">
        <v>28.700001</v>
      </c>
      <c r="G15" s="149">
        <v>28.700001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outlineLevel="3">
      <c r="A16" s="30" t="s">
        <v>225</v>
      </c>
      <c r="B16" s="149">
        <v>46.9</v>
      </c>
      <c r="C16" s="149">
        <v>46.9</v>
      </c>
      <c r="D16" s="149">
        <v>46.9</v>
      </c>
      <c r="E16" s="149">
        <v>46.9</v>
      </c>
      <c r="F16" s="149">
        <v>46.9</v>
      </c>
      <c r="G16" s="149">
        <v>46.9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outlineLevel="3">
      <c r="A17" s="30" t="s">
        <v>226</v>
      </c>
      <c r="B17" s="149">
        <v>93.438657000000006</v>
      </c>
      <c r="C17" s="149">
        <v>93.438657000000006</v>
      </c>
      <c r="D17" s="149">
        <v>93.438657000000006</v>
      </c>
      <c r="E17" s="149">
        <v>100.278657</v>
      </c>
      <c r="F17" s="149">
        <v>117.101957</v>
      </c>
      <c r="G17" s="149">
        <v>137.101957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outlineLevel="3">
      <c r="A18" s="30" t="s">
        <v>227</v>
      </c>
      <c r="B18" s="149">
        <v>12.097744</v>
      </c>
      <c r="C18" s="149">
        <v>12.097744</v>
      </c>
      <c r="D18" s="149">
        <v>12.097744</v>
      </c>
      <c r="E18" s="149">
        <v>12.097744</v>
      </c>
      <c r="F18" s="149">
        <v>12.097744</v>
      </c>
      <c r="G18" s="149">
        <v>12.097744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outlineLevel="3">
      <c r="A19" s="30" t="s">
        <v>228</v>
      </c>
      <c r="B19" s="149">
        <v>12.097744</v>
      </c>
      <c r="C19" s="149">
        <v>12.097744</v>
      </c>
      <c r="D19" s="149">
        <v>12.097744</v>
      </c>
      <c r="E19" s="149">
        <v>12.097744</v>
      </c>
      <c r="F19" s="149">
        <v>12.097744</v>
      </c>
      <c r="G19" s="149">
        <v>12.097744</v>
      </c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outlineLevel="3">
      <c r="A20" s="30" t="s">
        <v>229</v>
      </c>
      <c r="B20" s="149">
        <v>30.282912463799999</v>
      </c>
      <c r="C20" s="149">
        <v>37.421561873549997</v>
      </c>
      <c r="D20" s="149">
        <v>31.401890643400002</v>
      </c>
      <c r="E20" s="149">
        <v>42.233933071199999</v>
      </c>
      <c r="F20" s="149">
        <v>76.851619688200003</v>
      </c>
      <c r="G20" s="149">
        <v>84.525126521000004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outlineLevel="3">
      <c r="A21" s="30" t="s">
        <v>230</v>
      </c>
      <c r="B21" s="149">
        <v>12.097744</v>
      </c>
      <c r="C21" s="149">
        <v>12.097744</v>
      </c>
      <c r="D21" s="149">
        <v>12.097744</v>
      </c>
      <c r="E21" s="149">
        <v>12.097744</v>
      </c>
      <c r="F21" s="149">
        <v>16.038086</v>
      </c>
      <c r="G21" s="149">
        <v>16.038086</v>
      </c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outlineLevel="3">
      <c r="A22" s="30" t="s">
        <v>231</v>
      </c>
      <c r="B22" s="149">
        <v>12.097744</v>
      </c>
      <c r="C22" s="149">
        <v>12.097744</v>
      </c>
      <c r="D22" s="149">
        <v>12.097744</v>
      </c>
      <c r="E22" s="149">
        <v>12.097744</v>
      </c>
      <c r="F22" s="149">
        <v>12.097744</v>
      </c>
      <c r="G22" s="149">
        <v>12.097744</v>
      </c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outlineLevel="3">
      <c r="A23" s="30" t="s">
        <v>232</v>
      </c>
      <c r="B23" s="149">
        <v>71.605224814419998</v>
      </c>
      <c r="C23" s="149">
        <v>19.184152653999998</v>
      </c>
      <c r="D23" s="149">
        <v>47.236592873600003</v>
      </c>
      <c r="E23" s="149">
        <v>102.290142528</v>
      </c>
      <c r="F23" s="149">
        <v>61.134827581400003</v>
      </c>
      <c r="G23" s="149">
        <v>37.320084092800002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 outlineLevel="3">
      <c r="A24" s="30" t="s">
        <v>233</v>
      </c>
      <c r="B24" s="149">
        <v>12.097744</v>
      </c>
      <c r="C24" s="149">
        <v>12.097744</v>
      </c>
      <c r="D24" s="149">
        <v>12.097744</v>
      </c>
      <c r="E24" s="149">
        <v>12.097744</v>
      </c>
      <c r="F24" s="149">
        <v>12.097744</v>
      </c>
      <c r="G24" s="149">
        <v>12.097744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outlineLevel="3">
      <c r="A25" s="30" t="s">
        <v>234</v>
      </c>
      <c r="B25" s="149">
        <v>12.097744</v>
      </c>
      <c r="C25" s="149">
        <v>12.097744</v>
      </c>
      <c r="D25" s="149">
        <v>12.097744</v>
      </c>
      <c r="E25" s="149">
        <v>12.097744</v>
      </c>
      <c r="F25" s="149">
        <v>12.097744</v>
      </c>
      <c r="G25" s="149">
        <v>12.097744</v>
      </c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outlineLevel="3">
      <c r="A26" s="30" t="s">
        <v>235</v>
      </c>
      <c r="B26" s="149">
        <v>12.097744</v>
      </c>
      <c r="C26" s="149">
        <v>12.097744</v>
      </c>
      <c r="D26" s="149">
        <v>12.097744</v>
      </c>
      <c r="E26" s="149">
        <v>12.097744</v>
      </c>
      <c r="F26" s="149">
        <v>12.097744</v>
      </c>
      <c r="G26" s="149">
        <v>12.097744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outlineLevel="3">
      <c r="A27" s="30" t="s">
        <v>236</v>
      </c>
      <c r="B27" s="149">
        <v>12.097744</v>
      </c>
      <c r="C27" s="149">
        <v>12.097744</v>
      </c>
      <c r="D27" s="149">
        <v>12.097744</v>
      </c>
      <c r="E27" s="149">
        <v>12.097744</v>
      </c>
      <c r="F27" s="149">
        <v>12.097744</v>
      </c>
      <c r="G27" s="149">
        <v>12.097744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 outlineLevel="3">
      <c r="A28" s="30" t="s">
        <v>237</v>
      </c>
      <c r="B28" s="149">
        <v>12.097744</v>
      </c>
      <c r="C28" s="149">
        <v>12.097744</v>
      </c>
      <c r="D28" s="149">
        <v>12.097744</v>
      </c>
      <c r="E28" s="149">
        <v>12.097744</v>
      </c>
      <c r="F28" s="149">
        <v>12.097744</v>
      </c>
      <c r="G28" s="149">
        <v>12.097744</v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 outlineLevel="3">
      <c r="A29" s="30" t="s">
        <v>238</v>
      </c>
      <c r="B29" s="149">
        <v>12.097744</v>
      </c>
      <c r="C29" s="149">
        <v>12.097744</v>
      </c>
      <c r="D29" s="149">
        <v>12.097744</v>
      </c>
      <c r="E29" s="149">
        <v>12.097744</v>
      </c>
      <c r="F29" s="149">
        <v>12.097744</v>
      </c>
      <c r="G29" s="149">
        <v>12.097744</v>
      </c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 outlineLevel="3">
      <c r="A30" s="30" t="s">
        <v>239</v>
      </c>
      <c r="B30" s="149">
        <v>12.097744</v>
      </c>
      <c r="C30" s="149">
        <v>12.097744</v>
      </c>
      <c r="D30" s="149">
        <v>12.097744</v>
      </c>
      <c r="E30" s="149">
        <v>12.097744</v>
      </c>
      <c r="F30" s="149">
        <v>12.097744</v>
      </c>
      <c r="G30" s="149">
        <v>12.097744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 outlineLevel="3">
      <c r="A31" s="30" t="s">
        <v>240</v>
      </c>
      <c r="B31" s="149">
        <v>12.097744</v>
      </c>
      <c r="C31" s="149">
        <v>12.097744</v>
      </c>
      <c r="D31" s="149">
        <v>12.097744</v>
      </c>
      <c r="E31" s="149">
        <v>12.097744</v>
      </c>
      <c r="F31" s="149">
        <v>12.097744</v>
      </c>
      <c r="G31" s="149">
        <v>12.097744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 outlineLevel="3">
      <c r="A32" s="30" t="s">
        <v>241</v>
      </c>
      <c r="B32" s="149">
        <v>12.097744</v>
      </c>
      <c r="C32" s="149">
        <v>12.097744</v>
      </c>
      <c r="D32" s="149">
        <v>12.097744</v>
      </c>
      <c r="E32" s="149">
        <v>12.097744</v>
      </c>
      <c r="F32" s="149">
        <v>12.097744</v>
      </c>
      <c r="G32" s="149">
        <v>12.097744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7" outlineLevel="3">
      <c r="A33" s="30" t="s">
        <v>242</v>
      </c>
      <c r="B33" s="149">
        <v>12.097744</v>
      </c>
      <c r="C33" s="149">
        <v>12.097744</v>
      </c>
      <c r="D33" s="149">
        <v>12.097744</v>
      </c>
      <c r="E33" s="149">
        <v>12.097744</v>
      </c>
      <c r="F33" s="149">
        <v>12.097744</v>
      </c>
      <c r="G33" s="149">
        <v>12.097744</v>
      </c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3">
      <c r="A34" s="30" t="s">
        <v>218</v>
      </c>
      <c r="B34" s="149">
        <v>0.54500000000000004</v>
      </c>
      <c r="C34" s="149">
        <v>6.6407129999999999</v>
      </c>
      <c r="D34" s="149">
        <v>0</v>
      </c>
      <c r="E34" s="149">
        <v>33.438972800999998</v>
      </c>
      <c r="F34" s="149">
        <v>1.1224285348</v>
      </c>
      <c r="G34" s="149">
        <v>0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 outlineLevel="3">
      <c r="A35" s="30" t="s">
        <v>243</v>
      </c>
      <c r="B35" s="149">
        <v>45.0859284808</v>
      </c>
      <c r="C35" s="149">
        <v>62.88869382435</v>
      </c>
      <c r="D35" s="149">
        <v>79.853823193400004</v>
      </c>
      <c r="E35" s="149">
        <v>61.000111877599998</v>
      </c>
      <c r="F35" s="149">
        <v>91.468603000000002</v>
      </c>
      <c r="G35" s="149">
        <v>63.126091000000002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 outlineLevel="3">
      <c r="A36" s="30" t="s">
        <v>244</v>
      </c>
      <c r="B36" s="149">
        <v>12.097751000000001</v>
      </c>
      <c r="C36" s="149">
        <v>12.097751000000001</v>
      </c>
      <c r="D36" s="149">
        <v>12.097751000000001</v>
      </c>
      <c r="E36" s="149">
        <v>12.097751000000001</v>
      </c>
      <c r="F36" s="149">
        <v>12.097751000000001</v>
      </c>
      <c r="G36" s="149">
        <v>12.097751000000001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 outlineLevel="3">
      <c r="A37" s="30" t="s">
        <v>245</v>
      </c>
      <c r="B37" s="149">
        <v>0.03</v>
      </c>
      <c r="C37" s="149">
        <v>0.03</v>
      </c>
      <c r="D37" s="149">
        <v>7.03</v>
      </c>
      <c r="E37" s="149">
        <v>18.918331999999999</v>
      </c>
      <c r="F37" s="149">
        <v>42.151356999999997</v>
      </c>
      <c r="G37" s="149">
        <v>42.151356999999997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 outlineLevel="3">
      <c r="A38" s="30" t="s">
        <v>246</v>
      </c>
      <c r="B38" s="149">
        <v>51.174533400000001</v>
      </c>
      <c r="C38" s="149">
        <v>39.370320200000002</v>
      </c>
      <c r="D38" s="149">
        <v>46.557594000000002</v>
      </c>
      <c r="E38" s="149">
        <v>57.979410999999999</v>
      </c>
      <c r="F38" s="149">
        <v>51.468836000000003</v>
      </c>
      <c r="G38" s="149">
        <v>52.467790000000001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 outlineLevel="3">
      <c r="A39" s="30" t="s">
        <v>247</v>
      </c>
      <c r="B39" s="149">
        <v>10.87562790416</v>
      </c>
      <c r="C39" s="149">
        <v>8.97352198956</v>
      </c>
      <c r="D39" s="149">
        <v>0</v>
      </c>
      <c r="E39" s="149">
        <v>11.184692</v>
      </c>
      <c r="F39" s="149">
        <v>26.571145999999999</v>
      </c>
      <c r="G39" s="149">
        <v>37.261744999999998</v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 outlineLevel="3">
      <c r="A40" s="30" t="s">
        <v>248</v>
      </c>
      <c r="B40" s="149">
        <v>7.8000999999999996</v>
      </c>
      <c r="C40" s="149">
        <v>5.8000999999999996</v>
      </c>
      <c r="D40" s="149">
        <v>39.665255999999999</v>
      </c>
      <c r="E40" s="149">
        <v>46.880406999999998</v>
      </c>
      <c r="F40" s="149">
        <v>41.080407000000001</v>
      </c>
      <c r="G40" s="149">
        <v>41.080407000000001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 outlineLevel="3">
      <c r="A41" s="30" t="s">
        <v>249</v>
      </c>
      <c r="B41" s="149">
        <v>19.728459999999998</v>
      </c>
      <c r="C41" s="149">
        <v>17.873328999999998</v>
      </c>
      <c r="D41" s="149">
        <v>23.602312000000001</v>
      </c>
      <c r="E41" s="149">
        <v>17.245816000000001</v>
      </c>
      <c r="F41" s="149">
        <v>23.968738999999999</v>
      </c>
      <c r="G41" s="149">
        <v>21.481691000000001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 outlineLevel="3">
      <c r="A42" s="30" t="s">
        <v>250</v>
      </c>
      <c r="B42" s="149">
        <v>18.899999999999999</v>
      </c>
      <c r="C42" s="149">
        <v>17.5</v>
      </c>
      <c r="D42" s="149">
        <v>17.5</v>
      </c>
      <c r="E42" s="149">
        <v>17.5</v>
      </c>
      <c r="F42" s="149">
        <v>17.5</v>
      </c>
      <c r="G42" s="149">
        <v>17.5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 outlineLevel="3">
      <c r="A43" s="30" t="s">
        <v>251</v>
      </c>
      <c r="B43" s="149">
        <v>0</v>
      </c>
      <c r="C43" s="149">
        <v>24.18031366728</v>
      </c>
      <c r="D43" s="149">
        <v>0</v>
      </c>
      <c r="E43" s="149">
        <v>31.776369563999999</v>
      </c>
      <c r="F43" s="149">
        <v>0</v>
      </c>
      <c r="G43" s="149">
        <v>0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 outlineLevel="3">
      <c r="A44" s="266" t="s">
        <v>252</v>
      </c>
      <c r="B44" s="149">
        <v>19.399999999999999</v>
      </c>
      <c r="C44" s="149">
        <v>19.399999999999999</v>
      </c>
      <c r="D44" s="149">
        <v>18</v>
      </c>
      <c r="E44" s="149">
        <v>18</v>
      </c>
      <c r="F44" s="149">
        <v>18</v>
      </c>
      <c r="G44" s="149">
        <v>18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 outlineLevel="2">
      <c r="A45" s="96" t="s">
        <v>253</v>
      </c>
      <c r="B45" s="202">
        <f t="shared" ref="B45:G45" si="4">SUM(B$46:B$46)</f>
        <v>2.3805454051399999</v>
      </c>
      <c r="C45" s="202">
        <f t="shared" si="4"/>
        <v>2.2482928826599999</v>
      </c>
      <c r="D45" s="202">
        <f t="shared" si="4"/>
        <v>2.11604036018</v>
      </c>
      <c r="E45" s="202">
        <f t="shared" si="4"/>
        <v>1.9837878377</v>
      </c>
      <c r="F45" s="202">
        <f t="shared" si="4"/>
        <v>1.85153531522</v>
      </c>
      <c r="G45" s="202">
        <f t="shared" si="4"/>
        <v>1.8184721846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 outlineLevel="3">
      <c r="A46" s="30" t="s">
        <v>254</v>
      </c>
      <c r="B46" s="149">
        <v>2.3805454051399999</v>
      </c>
      <c r="C46" s="149">
        <v>2.2482928826599999</v>
      </c>
      <c r="D46" s="149">
        <v>2.11604036018</v>
      </c>
      <c r="E46" s="149">
        <v>1.9837878377</v>
      </c>
      <c r="F46" s="149">
        <v>1.85153531522</v>
      </c>
      <c r="G46" s="149">
        <v>1.8184721846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 ht="15" outlineLevel="1">
      <c r="A47" s="64" t="s">
        <v>255</v>
      </c>
      <c r="B47" s="122">
        <f t="shared" ref="B47:G47" si="5">B$48+B$56+B$65+B$70+B$80</f>
        <v>1080.3104444488399</v>
      </c>
      <c r="C47" s="122">
        <f t="shared" si="5"/>
        <v>1099.2009037613502</v>
      </c>
      <c r="D47" s="122">
        <f t="shared" si="5"/>
        <v>931.87402666849005</v>
      </c>
      <c r="E47" s="122">
        <f t="shared" si="5"/>
        <v>1258.5216249367199</v>
      </c>
      <c r="F47" s="122">
        <f t="shared" si="5"/>
        <v>1300.1611160073699</v>
      </c>
      <c r="G47" s="122">
        <f t="shared" si="5"/>
        <v>1473.5238565483999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 outlineLevel="2">
      <c r="A48" s="96" t="s">
        <v>256</v>
      </c>
      <c r="B48" s="202">
        <f t="shared" ref="B48:G48" si="6">SUM(B$49:B$55)</f>
        <v>407.46798554705998</v>
      </c>
      <c r="C48" s="202">
        <f t="shared" si="6"/>
        <v>370.82150240570002</v>
      </c>
      <c r="D48" s="202">
        <f t="shared" si="6"/>
        <v>292.19705520395001</v>
      </c>
      <c r="E48" s="202">
        <f t="shared" si="6"/>
        <v>443.31220499020998</v>
      </c>
      <c r="F48" s="202">
        <f t="shared" si="6"/>
        <v>463.16791086648999</v>
      </c>
      <c r="G48" s="202">
        <f t="shared" si="6"/>
        <v>584.68759891436991</v>
      </c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1:17" outlineLevel="3">
      <c r="A49" s="30" t="s">
        <v>99</v>
      </c>
      <c r="B49" s="149">
        <v>0</v>
      </c>
      <c r="C49" s="149">
        <v>0</v>
      </c>
      <c r="D49" s="149">
        <v>0</v>
      </c>
      <c r="E49" s="149">
        <v>0</v>
      </c>
      <c r="F49" s="149">
        <v>6.1845200000000003E-2</v>
      </c>
      <c r="G49" s="149">
        <v>6.5171199999999999E-2</v>
      </c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1:17" outlineLevel="3">
      <c r="A50" s="30" t="s">
        <v>257</v>
      </c>
      <c r="B50" s="149">
        <v>18.002008912369998</v>
      </c>
      <c r="C50" s="149">
        <v>15.99855313998</v>
      </c>
      <c r="D50" s="149">
        <v>11.9812827548</v>
      </c>
      <c r="E50" s="149">
        <v>13.69347224048</v>
      </c>
      <c r="F50" s="149">
        <v>10.537976948860001</v>
      </c>
      <c r="G50" s="149">
        <v>10.853273120760001</v>
      </c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1:17" outlineLevel="3">
      <c r="A51" s="30" t="s">
        <v>258</v>
      </c>
      <c r="B51" s="149">
        <v>19.35682668782</v>
      </c>
      <c r="C51" s="149">
        <v>18.849402313100001</v>
      </c>
      <c r="D51" s="149">
        <v>18.590715185450001</v>
      </c>
      <c r="E51" s="149">
        <v>26.985065628059999</v>
      </c>
      <c r="F51" s="149">
        <v>27.704960040149999</v>
      </c>
      <c r="G51" s="149">
        <v>50.586481050019998</v>
      </c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1:17" outlineLevel="3">
      <c r="A52" s="30" t="s">
        <v>259</v>
      </c>
      <c r="B52" s="149">
        <v>94.122141439999993</v>
      </c>
      <c r="C52" s="149">
        <v>104.97379678</v>
      </c>
      <c r="D52" s="149">
        <v>87.456819999999993</v>
      </c>
      <c r="E52" s="149">
        <v>132.357876</v>
      </c>
      <c r="F52" s="149">
        <v>136.36866599999999</v>
      </c>
      <c r="G52" s="149">
        <v>163.25385600000001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1:17" outlineLevel="3">
      <c r="A53" s="30" t="s">
        <v>260</v>
      </c>
      <c r="B53" s="149">
        <v>137.87248958478</v>
      </c>
      <c r="C53" s="149">
        <v>135.05662434153999</v>
      </c>
      <c r="D53" s="149">
        <v>116.13319515038</v>
      </c>
      <c r="E53" s="149">
        <v>149.66078664104</v>
      </c>
      <c r="F53" s="149">
        <v>167.90406736776001</v>
      </c>
      <c r="G53" s="149">
        <v>191.47392616389999</v>
      </c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1:17" outlineLevel="3">
      <c r="A54" s="30" t="s">
        <v>261</v>
      </c>
      <c r="B54" s="149">
        <v>137.94721835202</v>
      </c>
      <c r="C54" s="149">
        <v>95.545237728559997</v>
      </c>
      <c r="D54" s="149">
        <v>57.493439262499997</v>
      </c>
      <c r="E54" s="149">
        <v>119.56959310429001</v>
      </c>
      <c r="F54" s="149">
        <v>119.00280760606</v>
      </c>
      <c r="G54" s="149">
        <v>166.73890309372999</v>
      </c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1:17" outlineLevel="3">
      <c r="A55" s="30" t="s">
        <v>262</v>
      </c>
      <c r="B55" s="149">
        <v>0.16730057006999999</v>
      </c>
      <c r="C55" s="149">
        <v>0.39788810252000001</v>
      </c>
      <c r="D55" s="149">
        <v>0.54160285082000004</v>
      </c>
      <c r="E55" s="149">
        <v>1.0454113763399999</v>
      </c>
      <c r="F55" s="149">
        <v>1.5875877036599999</v>
      </c>
      <c r="G55" s="149">
        <v>1.71598828596</v>
      </c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outlineLevel="2">
      <c r="A56" s="96" t="s">
        <v>263</v>
      </c>
      <c r="B56" s="202">
        <f t="shared" ref="B56:G56" si="7">SUM(B$57:B$64)</f>
        <v>49.296237410669995</v>
      </c>
      <c r="C56" s="202">
        <f t="shared" si="7"/>
        <v>47.931220623000002</v>
      </c>
      <c r="D56" s="202">
        <f t="shared" si="7"/>
        <v>38.587261669610001</v>
      </c>
      <c r="E56" s="202">
        <f t="shared" si="7"/>
        <v>43.896592746549999</v>
      </c>
      <c r="F56" s="202">
        <f t="shared" si="7"/>
        <v>40.750160885679996</v>
      </c>
      <c r="G56" s="202">
        <f t="shared" si="7"/>
        <v>42.93178843378</v>
      </c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1:17" outlineLevel="3">
      <c r="A57" s="30" t="s">
        <v>264</v>
      </c>
      <c r="B57" s="149">
        <v>0</v>
      </c>
      <c r="C57" s="149">
        <v>0</v>
      </c>
      <c r="D57" s="149">
        <v>0</v>
      </c>
      <c r="E57" s="149">
        <v>0</v>
      </c>
      <c r="F57" s="149">
        <v>0.55899540264000003</v>
      </c>
      <c r="G57" s="149">
        <v>0.80815788559000001</v>
      </c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1:17" outlineLevel="3">
      <c r="A58" s="30" t="s">
        <v>265</v>
      </c>
      <c r="B58" s="149">
        <v>8.9030299999999993</v>
      </c>
      <c r="C58" s="149">
        <v>8.1307875999999997</v>
      </c>
      <c r="D58" s="149">
        <v>3.6202200000000002</v>
      </c>
      <c r="E58" s="149">
        <v>0</v>
      </c>
      <c r="F58" s="149">
        <v>0</v>
      </c>
      <c r="G58" s="149">
        <v>0</v>
      </c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1:17" outlineLevel="3">
      <c r="A59" s="30" t="s">
        <v>266</v>
      </c>
      <c r="B59" s="149">
        <v>7.4875390536599999</v>
      </c>
      <c r="C59" s="149">
        <v>7.1863010601399999</v>
      </c>
      <c r="D59" s="149">
        <v>6.4320433100400001</v>
      </c>
      <c r="E59" s="149">
        <v>8.9906458514699992</v>
      </c>
      <c r="F59" s="149">
        <v>7.8206807494600001</v>
      </c>
      <c r="G59" s="149">
        <v>8.2412725524199999</v>
      </c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outlineLevel="3">
      <c r="A60" s="30" t="s">
        <v>267</v>
      </c>
      <c r="B60" s="149">
        <v>0</v>
      </c>
      <c r="C60" s="149">
        <v>0</v>
      </c>
      <c r="D60" s="149">
        <v>0.15374539101000001</v>
      </c>
      <c r="E60" s="149">
        <v>0.40721180357999998</v>
      </c>
      <c r="F60" s="149">
        <v>1.1414699260300001</v>
      </c>
      <c r="G60" s="149">
        <v>1.2568721170199999</v>
      </c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outlineLevel="3">
      <c r="A61" s="30" t="s">
        <v>268</v>
      </c>
      <c r="B61" s="149">
        <v>17.004691528479999</v>
      </c>
      <c r="C61" s="149">
        <v>16.775096997630001</v>
      </c>
      <c r="D61" s="149">
        <v>14.350423071130001</v>
      </c>
      <c r="E61" s="149">
        <v>17.13033209916</v>
      </c>
      <c r="F61" s="149">
        <v>16.526657320249999</v>
      </c>
      <c r="G61" s="149">
        <v>17.724252598709999</v>
      </c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7" outlineLevel="3">
      <c r="A62" s="30" t="s">
        <v>269</v>
      </c>
      <c r="B62" s="149">
        <v>0.17323603973999999</v>
      </c>
      <c r="C62" s="149">
        <v>0.13144382978999999</v>
      </c>
      <c r="D62" s="149">
        <v>7.8694291629999996E-2</v>
      </c>
      <c r="E62" s="149">
        <v>5.364996859E-2</v>
      </c>
      <c r="F62" s="149">
        <v>1.2890436159999999E-2</v>
      </c>
      <c r="G62" s="149">
        <v>1.382453464E-2</v>
      </c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1:17" outlineLevel="3">
      <c r="A63" s="30" t="s">
        <v>270</v>
      </c>
      <c r="B63" s="149">
        <v>0</v>
      </c>
      <c r="C63" s="149">
        <v>0</v>
      </c>
      <c r="D63" s="149">
        <v>0.58780514750000001</v>
      </c>
      <c r="E63" s="149">
        <v>0.78617442469999999</v>
      </c>
      <c r="F63" s="149">
        <v>1.08277249519</v>
      </c>
      <c r="G63" s="149">
        <v>1.19103881053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1:17" outlineLevel="3">
      <c r="A64" s="30" t="s">
        <v>271</v>
      </c>
      <c r="B64" s="149">
        <v>15.727740788789999</v>
      </c>
      <c r="C64" s="149">
        <v>15.70759113544</v>
      </c>
      <c r="D64" s="149">
        <v>13.3643304583</v>
      </c>
      <c r="E64" s="149">
        <v>16.52857859905</v>
      </c>
      <c r="F64" s="149">
        <v>13.60669455595</v>
      </c>
      <c r="G64" s="149">
        <v>13.696369934870001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1:17" outlineLevel="2">
      <c r="A65" s="96" t="s">
        <v>272</v>
      </c>
      <c r="B65" s="202">
        <f t="shared" ref="B65:G65" si="8">SUM(B$66:B$69)</f>
        <v>1.71259423E-3</v>
      </c>
      <c r="C65" s="202">
        <f t="shared" si="8"/>
        <v>11.079828836580001</v>
      </c>
      <c r="D65" s="202">
        <f t="shared" si="8"/>
        <v>33.342212997930005</v>
      </c>
      <c r="E65" s="202">
        <f t="shared" si="8"/>
        <v>61.086282690360008</v>
      </c>
      <c r="F65" s="202">
        <f t="shared" si="8"/>
        <v>50.739152857089998</v>
      </c>
      <c r="G65" s="202">
        <f t="shared" si="8"/>
        <v>52.220470995140005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1:17" outlineLevel="3">
      <c r="A66" s="30" t="s">
        <v>58</v>
      </c>
      <c r="B66" s="149">
        <v>0</v>
      </c>
      <c r="C66" s="149">
        <v>0</v>
      </c>
      <c r="D66" s="149">
        <v>6.6055000000000001</v>
      </c>
      <c r="E66" s="149">
        <v>17.369800000000001</v>
      </c>
      <c r="F66" s="149">
        <v>20.099689999999999</v>
      </c>
      <c r="G66" s="149">
        <v>21.18064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1:17" outlineLevel="3">
      <c r="A67" s="30" t="s">
        <v>74</v>
      </c>
      <c r="B67" s="149">
        <v>1.71259423E-3</v>
      </c>
      <c r="C67" s="149">
        <v>1.6215184999999999E-3</v>
      </c>
      <c r="D67" s="149">
        <v>1.3509357200000001E-3</v>
      </c>
      <c r="E67" s="149">
        <v>1.77620796E-3</v>
      </c>
      <c r="F67" s="149">
        <v>1.5810478E-3</v>
      </c>
      <c r="G67" s="149">
        <v>1.6660756599999999E-3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1:17" outlineLevel="3">
      <c r="A68" s="30" t="s">
        <v>163</v>
      </c>
      <c r="B68" s="149">
        <v>0</v>
      </c>
      <c r="C68" s="149">
        <v>0</v>
      </c>
      <c r="D68" s="149">
        <v>4.3171068115700004</v>
      </c>
      <c r="E68" s="149">
        <v>6.5858728443199999</v>
      </c>
      <c r="F68" s="149">
        <v>8.11366189644</v>
      </c>
      <c r="G68" s="149">
        <v>8.2806853354799994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1:17" outlineLevel="3">
      <c r="A69" s="30" t="s">
        <v>44</v>
      </c>
      <c r="B69" s="149">
        <v>0</v>
      </c>
      <c r="C69" s="149">
        <v>11.07820731808</v>
      </c>
      <c r="D69" s="149">
        <v>22.418255250640001</v>
      </c>
      <c r="E69" s="149">
        <v>37.128833638080003</v>
      </c>
      <c r="F69" s="149">
        <v>22.52421991285</v>
      </c>
      <c r="G69" s="149">
        <v>22.757479583999999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1:17" outlineLevel="2">
      <c r="A70" s="96" t="s">
        <v>273</v>
      </c>
      <c r="B70" s="202">
        <f t="shared" ref="B70:G70" si="9">SUM(B$71:B$79)</f>
        <v>574.45951549287997</v>
      </c>
      <c r="C70" s="202">
        <f t="shared" si="9"/>
        <v>622.07978618407003</v>
      </c>
      <c r="D70" s="202">
        <f t="shared" si="9"/>
        <v>527.52570759700006</v>
      </c>
      <c r="E70" s="202">
        <f t="shared" si="9"/>
        <v>660.21868208960007</v>
      </c>
      <c r="F70" s="202">
        <f t="shared" si="9"/>
        <v>625.00446546599994</v>
      </c>
      <c r="G70" s="202">
        <f t="shared" si="9"/>
        <v>666.04030458699992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1:17" outlineLevel="3">
      <c r="A71" s="30" t="s">
        <v>274</v>
      </c>
      <c r="B71" s="149">
        <v>84.201668999999995</v>
      </c>
      <c r="C71" s="149">
        <v>83.064791999999997</v>
      </c>
      <c r="D71" s="149">
        <v>71.058599999999998</v>
      </c>
      <c r="E71" s="149">
        <v>84.823800000000006</v>
      </c>
      <c r="F71" s="149">
        <v>81.834599999999995</v>
      </c>
      <c r="G71" s="149">
        <v>87.764700000000005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1:17" outlineLevel="3">
      <c r="A72" s="30" t="s">
        <v>275</v>
      </c>
      <c r="B72" s="149">
        <v>28.067222999999998</v>
      </c>
      <c r="C72" s="149">
        <v>27.688264</v>
      </c>
      <c r="D72" s="149">
        <v>0</v>
      </c>
      <c r="E72" s="149">
        <v>0</v>
      </c>
      <c r="F72" s="149">
        <v>0</v>
      </c>
      <c r="G72" s="149">
        <v>0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1:17" outlineLevel="3">
      <c r="A73" s="30" t="s">
        <v>276</v>
      </c>
      <c r="B73" s="149">
        <v>349.92173149287999</v>
      </c>
      <c r="C73" s="149">
        <v>345.19714618406999</v>
      </c>
      <c r="D73" s="149">
        <v>279.63773759700001</v>
      </c>
      <c r="E73" s="149">
        <v>244.17311208960001</v>
      </c>
      <c r="F73" s="149">
        <v>208.99547546599999</v>
      </c>
      <c r="G73" s="149">
        <v>221.18547458699999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1:17" outlineLevel="3">
      <c r="A74" s="30" t="s">
        <v>277</v>
      </c>
      <c r="B74" s="149">
        <v>28.067222999999998</v>
      </c>
      <c r="C74" s="149">
        <v>27.688264</v>
      </c>
      <c r="D74" s="149">
        <v>23.686199999999999</v>
      </c>
      <c r="E74" s="149">
        <v>28.2746</v>
      </c>
      <c r="F74" s="149">
        <v>0</v>
      </c>
      <c r="G74" s="149">
        <v>0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1:17" outlineLevel="3">
      <c r="A75" s="30" t="s">
        <v>278</v>
      </c>
      <c r="B75" s="149">
        <v>84.201668999999995</v>
      </c>
      <c r="C75" s="149">
        <v>83.064791999999997</v>
      </c>
      <c r="D75" s="149">
        <v>71.058599999999998</v>
      </c>
      <c r="E75" s="149">
        <v>84.823800000000006</v>
      </c>
      <c r="F75" s="149">
        <v>81.834599999999995</v>
      </c>
      <c r="G75" s="149">
        <v>87.764700000000005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1:17" outlineLevel="3">
      <c r="A76" s="30" t="s">
        <v>279</v>
      </c>
      <c r="B76" s="149">
        <v>0</v>
      </c>
      <c r="C76" s="149">
        <v>55.376528</v>
      </c>
      <c r="D76" s="149">
        <v>55.662570000000002</v>
      </c>
      <c r="E76" s="149">
        <v>66.445310000000006</v>
      </c>
      <c r="F76" s="149">
        <v>64.103769999999997</v>
      </c>
      <c r="G76" s="149">
        <v>68.749015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1:17" outlineLevel="3">
      <c r="A77" s="30" t="s">
        <v>280</v>
      </c>
      <c r="B77" s="149">
        <v>0</v>
      </c>
      <c r="C77" s="149">
        <v>0</v>
      </c>
      <c r="D77" s="149">
        <v>26.422000000000001</v>
      </c>
      <c r="E77" s="149">
        <v>34.739600000000003</v>
      </c>
      <c r="F77" s="149">
        <v>30.922599999999999</v>
      </c>
      <c r="G77" s="149">
        <v>32.585599999999999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1:17" outlineLevel="3">
      <c r="A78" s="30" t="s">
        <v>281</v>
      </c>
      <c r="B78" s="149">
        <v>0</v>
      </c>
      <c r="C78" s="149">
        <v>0</v>
      </c>
      <c r="D78" s="149">
        <v>0</v>
      </c>
      <c r="E78" s="149">
        <v>116.93846000000001</v>
      </c>
      <c r="F78" s="149">
        <v>109.57657</v>
      </c>
      <c r="G78" s="149">
        <v>116.79474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1:17" outlineLevel="3">
      <c r="A79" s="30" t="s">
        <v>282</v>
      </c>
      <c r="B79" s="149">
        <v>0</v>
      </c>
      <c r="C79" s="149">
        <v>0</v>
      </c>
      <c r="D79" s="149">
        <v>0</v>
      </c>
      <c r="E79" s="149">
        <v>0</v>
      </c>
      <c r="F79" s="149">
        <v>47.736849999999997</v>
      </c>
      <c r="G79" s="149">
        <v>51.196075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1:17" outlineLevel="2">
      <c r="A80" s="96" t="s">
        <v>283</v>
      </c>
      <c r="B80" s="202">
        <f t="shared" ref="B80:G80" si="10">SUM(B$81:B$81)</f>
        <v>49.084993404000002</v>
      </c>
      <c r="C80" s="202">
        <f t="shared" si="10"/>
        <v>47.288565712</v>
      </c>
      <c r="D80" s="202">
        <f t="shared" si="10"/>
        <v>40.221789200000003</v>
      </c>
      <c r="E80" s="202">
        <f t="shared" si="10"/>
        <v>50.007862420000002</v>
      </c>
      <c r="F80" s="202">
        <f t="shared" si="10"/>
        <v>120.49942593211</v>
      </c>
      <c r="G80" s="202">
        <f t="shared" si="10"/>
        <v>127.64369361811001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1:17" outlineLevel="3">
      <c r="A81" s="30" t="s">
        <v>261</v>
      </c>
      <c r="B81" s="149">
        <v>49.084993404000002</v>
      </c>
      <c r="C81" s="149">
        <v>47.288565712</v>
      </c>
      <c r="D81" s="149">
        <v>40.221789200000003</v>
      </c>
      <c r="E81" s="149">
        <v>50.007862420000002</v>
      </c>
      <c r="F81" s="149">
        <v>120.49942593211</v>
      </c>
      <c r="G81" s="149">
        <v>127.64369361811001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1:17" ht="15">
      <c r="A82" s="181" t="s">
        <v>284</v>
      </c>
      <c r="B82" s="203">
        <f t="shared" ref="B82:G82" si="11">B$83+B$102</f>
        <v>307.98075708291003</v>
      </c>
      <c r="C82" s="203">
        <f t="shared" si="11"/>
        <v>308.13047207878003</v>
      </c>
      <c r="D82" s="203">
        <f t="shared" si="11"/>
        <v>236.92676847590002</v>
      </c>
      <c r="E82" s="203">
        <f t="shared" si="11"/>
        <v>292.65022357580006</v>
      </c>
      <c r="F82" s="203">
        <f t="shared" si="11"/>
        <v>309.33840958982</v>
      </c>
      <c r="G82" s="203">
        <f t="shared" si="11"/>
        <v>307.84468806671998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1:17" ht="15" outlineLevel="1">
      <c r="A83" s="64" t="s">
        <v>285</v>
      </c>
      <c r="B83" s="122">
        <f t="shared" ref="B83:G83" si="12">B$84+B$92+B$100</f>
        <v>13.279554505250001</v>
      </c>
      <c r="C83" s="122">
        <f t="shared" si="12"/>
        <v>10.320351852600002</v>
      </c>
      <c r="D83" s="122">
        <f t="shared" si="12"/>
        <v>9.3528146002600003</v>
      </c>
      <c r="E83" s="122">
        <f t="shared" si="12"/>
        <v>32.237360679409996</v>
      </c>
      <c r="F83" s="122">
        <f t="shared" si="12"/>
        <v>49.038826501249993</v>
      </c>
      <c r="G83" s="122">
        <f t="shared" si="12"/>
        <v>49.536052917009997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1:17" outlineLevel="2">
      <c r="A84" s="96" t="s">
        <v>286</v>
      </c>
      <c r="B84" s="202">
        <f t="shared" ref="B84:G84" si="13">SUM(B$85:B$91)</f>
        <v>8.9500115999999998</v>
      </c>
      <c r="C84" s="202">
        <f t="shared" si="13"/>
        <v>6.0000115999999997</v>
      </c>
      <c r="D84" s="202">
        <f t="shared" si="13"/>
        <v>4.1880116000000003</v>
      </c>
      <c r="E84" s="202">
        <f t="shared" si="13"/>
        <v>24.3868166</v>
      </c>
      <c r="F84" s="202">
        <f t="shared" si="13"/>
        <v>16.928416599999998</v>
      </c>
      <c r="G84" s="202">
        <f t="shared" si="13"/>
        <v>16.928416599999998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1:17" outlineLevel="3">
      <c r="A85" s="30" t="s">
        <v>287</v>
      </c>
      <c r="B85" s="149">
        <v>1.1600000000000001E-5</v>
      </c>
      <c r="C85" s="149">
        <v>1.1600000000000001E-5</v>
      </c>
      <c r="D85" s="149">
        <v>1.1600000000000001E-5</v>
      </c>
      <c r="E85" s="149">
        <v>1.1600000000000001E-5</v>
      </c>
      <c r="F85" s="149">
        <v>1.1600000000000001E-5</v>
      </c>
      <c r="G85" s="149">
        <v>1.1600000000000001E-5</v>
      </c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1:17" outlineLevel="3">
      <c r="A86" s="30" t="s">
        <v>288</v>
      </c>
      <c r="B86" s="149">
        <v>1</v>
      </c>
      <c r="C86" s="149">
        <v>1</v>
      </c>
      <c r="D86" s="149">
        <v>2.1880000000000002</v>
      </c>
      <c r="E86" s="149">
        <v>3.4750000000000001</v>
      </c>
      <c r="F86" s="149">
        <v>3.4750000000000001</v>
      </c>
      <c r="G86" s="149">
        <v>3.4750000000000001</v>
      </c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1:17" outlineLevel="3">
      <c r="A87" s="30" t="s">
        <v>289</v>
      </c>
      <c r="B87" s="149">
        <v>2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1:17" outlineLevel="3">
      <c r="A88" s="30" t="s">
        <v>290</v>
      </c>
      <c r="B88" s="149">
        <v>3</v>
      </c>
      <c r="C88" s="149">
        <v>3</v>
      </c>
      <c r="D88" s="149">
        <v>2</v>
      </c>
      <c r="E88" s="149">
        <v>1.6763999999999999</v>
      </c>
      <c r="F88" s="149">
        <v>0</v>
      </c>
      <c r="G88" s="149">
        <v>0</v>
      </c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1:17" outlineLevel="3">
      <c r="A89" s="30" t="s">
        <v>291</v>
      </c>
      <c r="B89" s="149">
        <v>0</v>
      </c>
      <c r="C89" s="149">
        <v>0</v>
      </c>
      <c r="D89" s="149">
        <v>0</v>
      </c>
      <c r="E89" s="149">
        <v>14.363</v>
      </c>
      <c r="F89" s="149">
        <v>8.5809999999999995</v>
      </c>
      <c r="G89" s="149">
        <v>8.5809999999999995</v>
      </c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1:17" outlineLevel="3">
      <c r="A90" s="30" t="s">
        <v>292</v>
      </c>
      <c r="B90" s="149">
        <v>0</v>
      </c>
      <c r="C90" s="149">
        <v>0</v>
      </c>
      <c r="D90" s="149">
        <v>0</v>
      </c>
      <c r="E90" s="149">
        <v>2.8724050000000001</v>
      </c>
      <c r="F90" s="149">
        <v>2.8724050000000001</v>
      </c>
      <c r="G90" s="149">
        <v>2.8724050000000001</v>
      </c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1:17" outlineLevel="3">
      <c r="A91" s="30" t="s">
        <v>293</v>
      </c>
      <c r="B91" s="149">
        <v>2.95</v>
      </c>
      <c r="C91" s="149">
        <v>2</v>
      </c>
      <c r="D91" s="149">
        <v>0</v>
      </c>
      <c r="E91" s="149">
        <v>2</v>
      </c>
      <c r="F91" s="149">
        <v>2</v>
      </c>
      <c r="G91" s="149">
        <v>2</v>
      </c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1:17" outlineLevel="2">
      <c r="A92" s="267" t="s">
        <v>253</v>
      </c>
      <c r="B92" s="202">
        <f t="shared" ref="B92:G92" si="14">SUM(B$93:B$99)</f>
        <v>4.3285882552499997</v>
      </c>
      <c r="C92" s="202">
        <f t="shared" si="14"/>
        <v>4.3193856026000006</v>
      </c>
      <c r="D92" s="202">
        <f t="shared" si="14"/>
        <v>5.1638483502600003</v>
      </c>
      <c r="E92" s="202">
        <f t="shared" si="14"/>
        <v>7.8495894294099999</v>
      </c>
      <c r="F92" s="202">
        <f t="shared" si="14"/>
        <v>32.109455251249997</v>
      </c>
      <c r="G92" s="202">
        <f t="shared" si="14"/>
        <v>32.606681667010001</v>
      </c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1:17" outlineLevel="3">
      <c r="A93" s="30" t="s">
        <v>294</v>
      </c>
      <c r="B93" s="149">
        <v>8.9442430010000004E-2</v>
      </c>
      <c r="C93" s="149">
        <v>7.410936102E-2</v>
      </c>
      <c r="D93" s="149">
        <v>5.8776299900000002E-2</v>
      </c>
      <c r="E93" s="149">
        <v>1.0434432387999999</v>
      </c>
      <c r="F93" s="149">
        <v>4.3504301776699998</v>
      </c>
      <c r="G93" s="149">
        <v>4.2912652443799999</v>
      </c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1:17" outlineLevel="3">
      <c r="A94" s="30" t="s">
        <v>295</v>
      </c>
      <c r="B94" s="149">
        <v>0</v>
      </c>
      <c r="C94" s="149">
        <v>0</v>
      </c>
      <c r="D94" s="149">
        <v>0</v>
      </c>
      <c r="E94" s="149">
        <v>0</v>
      </c>
      <c r="F94" s="149">
        <v>0.3546166</v>
      </c>
      <c r="G94" s="149">
        <v>0.38031369999999998</v>
      </c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1:17" outlineLevel="3">
      <c r="A95" s="30" t="s">
        <v>296</v>
      </c>
      <c r="B95" s="149">
        <v>0</v>
      </c>
      <c r="C95" s="149">
        <v>0</v>
      </c>
      <c r="D95" s="149">
        <v>0</v>
      </c>
      <c r="E95" s="149">
        <v>0</v>
      </c>
      <c r="F95" s="149">
        <v>0.27278200000000002</v>
      </c>
      <c r="G95" s="149">
        <v>0.292549</v>
      </c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1:17" outlineLevel="3">
      <c r="A96" s="30" t="s">
        <v>297</v>
      </c>
      <c r="B96" s="149">
        <v>0</v>
      </c>
      <c r="C96" s="149">
        <v>0</v>
      </c>
      <c r="D96" s="149">
        <v>0</v>
      </c>
      <c r="E96" s="149">
        <v>0</v>
      </c>
      <c r="F96" s="149">
        <v>0.38189479999999998</v>
      </c>
      <c r="G96" s="149">
        <v>0.4095686</v>
      </c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1:17" outlineLevel="3">
      <c r="A97" s="30" t="s">
        <v>298</v>
      </c>
      <c r="B97" s="149">
        <v>0.34146937824000001</v>
      </c>
      <c r="C97" s="149">
        <v>0.96711474375999995</v>
      </c>
      <c r="D97" s="149">
        <v>1.75162567326</v>
      </c>
      <c r="E97" s="149">
        <v>1.9796968365100001</v>
      </c>
      <c r="F97" s="149">
        <v>10.60962944519</v>
      </c>
      <c r="G97" s="149">
        <v>10.740948123100001</v>
      </c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1:17" outlineLevel="3">
      <c r="A98" s="30" t="s">
        <v>299</v>
      </c>
      <c r="B98" s="149">
        <v>3.8976764469999998</v>
      </c>
      <c r="C98" s="149">
        <v>3.2781614978200002</v>
      </c>
      <c r="D98" s="149">
        <v>3.3534463771</v>
      </c>
      <c r="E98" s="149">
        <v>4.8264493541000002</v>
      </c>
      <c r="F98" s="149">
        <v>12.514342159670001</v>
      </c>
      <c r="G98" s="149">
        <v>12.219969799459999</v>
      </c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1:17" outlineLevel="3">
      <c r="A99" s="30" t="s">
        <v>300</v>
      </c>
      <c r="B99" s="149">
        <v>0</v>
      </c>
      <c r="C99" s="149">
        <v>0</v>
      </c>
      <c r="D99" s="149">
        <v>0</v>
      </c>
      <c r="E99" s="149">
        <v>0</v>
      </c>
      <c r="F99" s="149">
        <v>3.62576006872</v>
      </c>
      <c r="G99" s="149">
        <v>4.2720672000700004</v>
      </c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1:17" outlineLevel="2">
      <c r="A100" s="96" t="s">
        <v>283</v>
      </c>
      <c r="B100" s="202">
        <f t="shared" ref="B100:G100" si="15">SUM(B$101:B$101)</f>
        <v>9.5465000000000003E-4</v>
      </c>
      <c r="C100" s="202">
        <f t="shared" si="15"/>
        <v>9.5465000000000003E-4</v>
      </c>
      <c r="D100" s="202">
        <f t="shared" si="15"/>
        <v>9.5465000000000003E-4</v>
      </c>
      <c r="E100" s="202">
        <f t="shared" si="15"/>
        <v>9.5465000000000003E-4</v>
      </c>
      <c r="F100" s="202">
        <f t="shared" si="15"/>
        <v>9.5465000000000003E-4</v>
      </c>
      <c r="G100" s="202">
        <f t="shared" si="15"/>
        <v>9.5465000000000003E-4</v>
      </c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1:17" outlineLevel="3">
      <c r="A101" s="30" t="s">
        <v>301</v>
      </c>
      <c r="B101" s="149">
        <v>9.5465000000000003E-4</v>
      </c>
      <c r="C101" s="149">
        <v>9.5465000000000003E-4</v>
      </c>
      <c r="D101" s="149">
        <v>9.5465000000000003E-4</v>
      </c>
      <c r="E101" s="149">
        <v>9.5465000000000003E-4</v>
      </c>
      <c r="F101" s="149">
        <v>9.5465000000000003E-4</v>
      </c>
      <c r="G101" s="149">
        <v>9.5465000000000003E-4</v>
      </c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1:17" ht="15" outlineLevel="1">
      <c r="A102" s="64" t="s">
        <v>255</v>
      </c>
      <c r="B102" s="122">
        <f t="shared" ref="B102:G102" si="16">B$103+B$109+B$111+B$119+B$122</f>
        <v>294.70120257766001</v>
      </c>
      <c r="C102" s="122">
        <f t="shared" si="16"/>
        <v>297.81012022618</v>
      </c>
      <c r="D102" s="122">
        <f t="shared" si="16"/>
        <v>227.57395387564003</v>
      </c>
      <c r="E102" s="122">
        <f t="shared" si="16"/>
        <v>260.41286289639004</v>
      </c>
      <c r="F102" s="122">
        <f t="shared" si="16"/>
        <v>260.29958308856999</v>
      </c>
      <c r="G102" s="122">
        <f t="shared" si="16"/>
        <v>258.30863514970997</v>
      </c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1:17" outlineLevel="2">
      <c r="A103" s="96" t="s">
        <v>256</v>
      </c>
      <c r="B103" s="202">
        <f t="shared" ref="B103:G103" si="17">SUM(B$104:B$108)</f>
        <v>229.71372478395</v>
      </c>
      <c r="C103" s="202">
        <f t="shared" si="17"/>
        <v>236.99304515757001</v>
      </c>
      <c r="D103" s="202">
        <f t="shared" si="17"/>
        <v>190.85308737639002</v>
      </c>
      <c r="E103" s="202">
        <f t="shared" si="17"/>
        <v>221.66375747764999</v>
      </c>
      <c r="F103" s="202">
        <f t="shared" si="17"/>
        <v>186.07742670998999</v>
      </c>
      <c r="G103" s="202">
        <f t="shared" si="17"/>
        <v>180.21482968154001</v>
      </c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1:17" outlineLevel="3">
      <c r="A104" s="30" t="s">
        <v>302</v>
      </c>
      <c r="B104" s="149">
        <v>1.7725860336399999</v>
      </c>
      <c r="C104" s="149">
        <v>3.1714137999999998</v>
      </c>
      <c r="D104" s="149">
        <v>2.6421999999999999</v>
      </c>
      <c r="E104" s="149">
        <v>6.9479199999999999</v>
      </c>
      <c r="F104" s="149">
        <v>9.2767800000000005</v>
      </c>
      <c r="G104" s="149">
        <v>9.7756799999999995</v>
      </c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1:17" outlineLevel="3">
      <c r="A105" s="30" t="s">
        <v>257</v>
      </c>
      <c r="B105" s="149">
        <v>11.454118493439999</v>
      </c>
      <c r="C105" s="149">
        <v>5.7115437652300001</v>
      </c>
      <c r="D105" s="149">
        <v>7.9946693819899997</v>
      </c>
      <c r="E105" s="149">
        <v>10.432493553680001</v>
      </c>
      <c r="F105" s="149">
        <v>9.2781416098600005</v>
      </c>
      <c r="G105" s="149">
        <v>9.8606070998599993</v>
      </c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1:17" outlineLevel="3">
      <c r="A106" s="30" t="s">
        <v>258</v>
      </c>
      <c r="B106" s="149">
        <v>1.17233984</v>
      </c>
      <c r="C106" s="149">
        <v>1.553992762</v>
      </c>
      <c r="D106" s="149">
        <v>1.4470008299999999</v>
      </c>
      <c r="E106" s="149">
        <v>1.9025141940000001</v>
      </c>
      <c r="F106" s="149">
        <v>1.685745539</v>
      </c>
      <c r="G106" s="149">
        <v>1.747891584</v>
      </c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1:17" outlineLevel="3">
      <c r="A107" s="30" t="s">
        <v>260</v>
      </c>
      <c r="B107" s="149">
        <v>12.620988166689999</v>
      </c>
      <c r="C107" s="149">
        <v>12.655384744099999</v>
      </c>
      <c r="D107" s="149">
        <v>10.8254236629</v>
      </c>
      <c r="E107" s="149">
        <v>12.66957612263</v>
      </c>
      <c r="F107" s="149">
        <v>12.77248679523</v>
      </c>
      <c r="G107" s="149">
        <v>13.641006379</v>
      </c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1:17" outlineLevel="3">
      <c r="A108" s="30" t="s">
        <v>261</v>
      </c>
      <c r="B108" s="149">
        <v>202.69369225017999</v>
      </c>
      <c r="C108" s="149">
        <v>213.90071008624</v>
      </c>
      <c r="D108" s="149">
        <v>167.94379350150001</v>
      </c>
      <c r="E108" s="149">
        <v>189.71125360734001</v>
      </c>
      <c r="F108" s="149">
        <v>153.0642727659</v>
      </c>
      <c r="G108" s="149">
        <v>145.18964461868001</v>
      </c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1:17" outlineLevel="2">
      <c r="A109" s="96" t="s">
        <v>303</v>
      </c>
      <c r="B109" s="202">
        <f t="shared" ref="B109:G109" si="18">SUM(B$110:B$110)</f>
        <v>2.7359326455700002</v>
      </c>
      <c r="C109" s="202">
        <f t="shared" si="18"/>
        <v>1.3494962667799999</v>
      </c>
      <c r="D109" s="202">
        <f t="shared" si="18"/>
        <v>0</v>
      </c>
      <c r="E109" s="202">
        <f t="shared" si="18"/>
        <v>0</v>
      </c>
      <c r="F109" s="202">
        <f t="shared" si="18"/>
        <v>0</v>
      </c>
      <c r="G109" s="202">
        <f t="shared" si="18"/>
        <v>0</v>
      </c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1:17" outlineLevel="3">
      <c r="A110" s="30" t="s">
        <v>304</v>
      </c>
      <c r="B110" s="149">
        <v>2.7359326455700002</v>
      </c>
      <c r="C110" s="149">
        <v>1.3494962667799999</v>
      </c>
      <c r="D110" s="149">
        <v>0</v>
      </c>
      <c r="E110" s="149">
        <v>0</v>
      </c>
      <c r="F110" s="149">
        <v>0</v>
      </c>
      <c r="G110" s="149">
        <v>0</v>
      </c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1:17" outlineLevel="2">
      <c r="A111" s="96" t="s">
        <v>272</v>
      </c>
      <c r="B111" s="202">
        <f t="shared" ref="B111:G111" si="19">SUM(B$112:B$118)</f>
        <v>58.996130575340004</v>
      </c>
      <c r="C111" s="202">
        <f t="shared" si="19"/>
        <v>56.331306893259999</v>
      </c>
      <c r="D111" s="202">
        <f t="shared" si="19"/>
        <v>34.05327729071</v>
      </c>
      <c r="E111" s="202">
        <f t="shared" si="19"/>
        <v>35.432484333830004</v>
      </c>
      <c r="F111" s="202">
        <f t="shared" si="19"/>
        <v>29.513522327330001</v>
      </c>
      <c r="G111" s="202">
        <f t="shared" si="19"/>
        <v>30.186352530119997</v>
      </c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1:17" outlineLevel="3">
      <c r="A112" s="30" t="s">
        <v>144</v>
      </c>
      <c r="B112" s="149">
        <v>0</v>
      </c>
      <c r="C112" s="149">
        <v>2.21274739397</v>
      </c>
      <c r="D112" s="149">
        <v>3.43046205458</v>
      </c>
      <c r="E112" s="149">
        <v>4.9365827108299998</v>
      </c>
      <c r="F112" s="149">
        <v>4.4761919675000001</v>
      </c>
      <c r="G112" s="149">
        <v>5.7084016451000004</v>
      </c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1:17" outlineLevel="3">
      <c r="A113" s="30" t="s">
        <v>201</v>
      </c>
      <c r="B113" s="149">
        <v>10.58962562764</v>
      </c>
      <c r="C113" s="149">
        <v>12.53187946503</v>
      </c>
      <c r="D113" s="149">
        <v>0</v>
      </c>
      <c r="E113" s="149">
        <v>0</v>
      </c>
      <c r="F113" s="149">
        <v>0</v>
      </c>
      <c r="G113" s="149">
        <v>0</v>
      </c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1:17" outlineLevel="3">
      <c r="A114" s="30" t="s">
        <v>44</v>
      </c>
      <c r="B114" s="149">
        <v>1.0414123130299999</v>
      </c>
      <c r="C114" s="149">
        <v>0.93949721320000001</v>
      </c>
      <c r="D114" s="149">
        <v>0.71897552226000006</v>
      </c>
      <c r="E114" s="149">
        <v>0.80757162299999996</v>
      </c>
      <c r="F114" s="149">
        <v>0.48695035983000001</v>
      </c>
      <c r="G114" s="149">
        <v>0.34265838502000001</v>
      </c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1:17" outlineLevel="3">
      <c r="A115" s="30" t="s">
        <v>116</v>
      </c>
      <c r="B115" s="149">
        <v>0.85413330630999995</v>
      </c>
      <c r="C115" s="149">
        <v>0.53914034188000004</v>
      </c>
      <c r="D115" s="149">
        <v>0.22458699762000001</v>
      </c>
      <c r="E115" s="149">
        <v>0</v>
      </c>
      <c r="F115" s="149">
        <v>0</v>
      </c>
      <c r="G115" s="149">
        <v>0</v>
      </c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1:17" outlineLevel="3">
      <c r="A116" s="30" t="s">
        <v>305</v>
      </c>
      <c r="B116" s="149">
        <v>1.29782839152</v>
      </c>
      <c r="C116" s="149">
        <v>0.92257295648000004</v>
      </c>
      <c r="D116" s="149">
        <v>0.48319847999999999</v>
      </c>
      <c r="E116" s="149">
        <v>0</v>
      </c>
      <c r="F116" s="149">
        <v>0</v>
      </c>
      <c r="G116" s="149">
        <v>0</v>
      </c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1:17" outlineLevel="3">
      <c r="A117" s="30" t="s">
        <v>306</v>
      </c>
      <c r="B117" s="149">
        <v>42.466577746150001</v>
      </c>
      <c r="C117" s="149">
        <v>37.379156399999999</v>
      </c>
      <c r="D117" s="149">
        <v>28.423439999999999</v>
      </c>
      <c r="E117" s="149">
        <v>29.688330000000001</v>
      </c>
      <c r="F117" s="149">
        <v>24.550380000000001</v>
      </c>
      <c r="G117" s="149">
        <v>24.135292499999998</v>
      </c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1:17" outlineLevel="3">
      <c r="A118" s="30" t="s">
        <v>307</v>
      </c>
      <c r="B118" s="149">
        <v>2.7465531906899998</v>
      </c>
      <c r="C118" s="149">
        <v>1.8063131227</v>
      </c>
      <c r="D118" s="149">
        <v>0.77261423625000003</v>
      </c>
      <c r="E118" s="149">
        <v>0</v>
      </c>
      <c r="F118" s="149">
        <v>0</v>
      </c>
      <c r="G118" s="149">
        <v>0</v>
      </c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1:17" outlineLevel="2">
      <c r="A119" s="96" t="s">
        <v>308</v>
      </c>
      <c r="B119" s="202">
        <f t="shared" ref="B119:G119" si="20">SUM(B$120:B$121)</f>
        <v>0</v>
      </c>
      <c r="C119" s="202">
        <f t="shared" si="20"/>
        <v>0</v>
      </c>
      <c r="D119" s="202">
        <f t="shared" si="20"/>
        <v>0</v>
      </c>
      <c r="E119" s="202">
        <f t="shared" si="20"/>
        <v>0</v>
      </c>
      <c r="F119" s="202">
        <f t="shared" si="20"/>
        <v>41.599254999999999</v>
      </c>
      <c r="G119" s="202">
        <f t="shared" si="20"/>
        <v>44.613722499999994</v>
      </c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1:17" outlineLevel="3">
      <c r="A120" s="30" t="s">
        <v>309</v>
      </c>
      <c r="B120" s="149">
        <v>0</v>
      </c>
      <c r="C120" s="149">
        <v>0</v>
      </c>
      <c r="D120" s="149">
        <v>0</v>
      </c>
      <c r="E120" s="149">
        <v>0</v>
      </c>
      <c r="F120" s="149">
        <v>19.094740000000002</v>
      </c>
      <c r="G120" s="149">
        <v>20.478429999999999</v>
      </c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1:17" outlineLevel="3">
      <c r="A121" s="30" t="s">
        <v>310</v>
      </c>
      <c r="B121" s="149">
        <v>0</v>
      </c>
      <c r="C121" s="149">
        <v>0</v>
      </c>
      <c r="D121" s="149">
        <v>0</v>
      </c>
      <c r="E121" s="149">
        <v>0</v>
      </c>
      <c r="F121" s="149">
        <v>22.504515000000001</v>
      </c>
      <c r="G121" s="149">
        <v>24.135292499999998</v>
      </c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1:17" outlineLevel="2">
      <c r="A122" s="96" t="s">
        <v>283</v>
      </c>
      <c r="B122" s="202">
        <f t="shared" ref="B122:G122" si="21">SUM(B$123:B$123)</f>
        <v>3.2554145727999999</v>
      </c>
      <c r="C122" s="202">
        <f t="shared" si="21"/>
        <v>3.1362719085699999</v>
      </c>
      <c r="D122" s="202">
        <f t="shared" si="21"/>
        <v>2.6675892085399999</v>
      </c>
      <c r="E122" s="202">
        <f t="shared" si="21"/>
        <v>3.31662108491</v>
      </c>
      <c r="F122" s="202">
        <f t="shared" si="21"/>
        <v>3.1093790512499999</v>
      </c>
      <c r="G122" s="202">
        <f t="shared" si="21"/>
        <v>3.2937304380499999</v>
      </c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1:17" outlineLevel="3">
      <c r="A123" s="30" t="s">
        <v>261</v>
      </c>
      <c r="B123" s="149">
        <v>3.2554145727999999</v>
      </c>
      <c r="C123" s="149">
        <v>3.1362719085699999</v>
      </c>
      <c r="D123" s="149">
        <v>2.6675892085399999</v>
      </c>
      <c r="E123" s="149">
        <v>3.31662108491</v>
      </c>
      <c r="F123" s="149">
        <v>3.1093790512499999</v>
      </c>
      <c r="G123" s="149">
        <v>3.2937304380499999</v>
      </c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1:17">
      <c r="B124" s="241"/>
      <c r="C124" s="241"/>
      <c r="D124" s="241"/>
      <c r="E124" s="241"/>
      <c r="F124" s="241"/>
      <c r="G124" s="241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1:17">
      <c r="B125" s="241"/>
      <c r="C125" s="241"/>
      <c r="D125" s="241"/>
      <c r="E125" s="241"/>
      <c r="F125" s="241"/>
      <c r="G125" s="241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1:17">
      <c r="B126" s="241"/>
      <c r="C126" s="241"/>
      <c r="D126" s="241"/>
      <c r="E126" s="241"/>
      <c r="F126" s="241"/>
      <c r="G126" s="241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1:17">
      <c r="B127" s="241"/>
      <c r="C127" s="241"/>
      <c r="D127" s="241"/>
      <c r="E127" s="241"/>
      <c r="F127" s="241"/>
      <c r="G127" s="241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1:17">
      <c r="B128" s="241"/>
      <c r="C128" s="241"/>
      <c r="D128" s="241"/>
      <c r="E128" s="241"/>
      <c r="F128" s="241"/>
      <c r="G128" s="241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241"/>
      <c r="E129" s="241"/>
      <c r="F129" s="241"/>
      <c r="G129" s="241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241"/>
      <c r="E130" s="241"/>
      <c r="F130" s="241"/>
      <c r="G130" s="241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241"/>
      <c r="E131" s="241"/>
      <c r="F131" s="241"/>
      <c r="G131" s="241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241"/>
      <c r="E132" s="241"/>
      <c r="F132" s="241"/>
      <c r="G132" s="241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241"/>
      <c r="E133" s="241"/>
      <c r="F133" s="241"/>
      <c r="G133" s="241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241"/>
      <c r="E134" s="241"/>
      <c r="F134" s="241"/>
      <c r="G134" s="241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241"/>
      <c r="E135" s="241"/>
      <c r="F135" s="241"/>
      <c r="G135" s="241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241"/>
      <c r="E136" s="241"/>
      <c r="F136" s="241"/>
      <c r="G136" s="241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241"/>
      <c r="E137" s="241"/>
      <c r="F137" s="241"/>
      <c r="G137" s="241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241"/>
      <c r="E138" s="241"/>
      <c r="F138" s="241"/>
      <c r="G138" s="241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241"/>
      <c r="E139" s="241"/>
      <c r="F139" s="241"/>
      <c r="G139" s="241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241"/>
      <c r="E140" s="241"/>
      <c r="F140" s="241"/>
      <c r="G140" s="241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241"/>
      <c r="E141" s="241"/>
      <c r="F141" s="241"/>
      <c r="G141" s="241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241"/>
      <c r="E142" s="241"/>
      <c r="F142" s="241"/>
      <c r="G142" s="241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241"/>
      <c r="E143" s="241"/>
      <c r="F143" s="241"/>
      <c r="G143" s="241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241"/>
      <c r="E144" s="241"/>
      <c r="F144" s="241"/>
      <c r="G144" s="241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241"/>
      <c r="E145" s="241"/>
      <c r="F145" s="241"/>
      <c r="G145" s="241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241"/>
      <c r="E146" s="241"/>
      <c r="F146" s="241"/>
      <c r="G146" s="241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241"/>
      <c r="E147" s="241"/>
      <c r="F147" s="241"/>
      <c r="G147" s="241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241"/>
      <c r="E148" s="241"/>
      <c r="F148" s="241"/>
      <c r="G148" s="241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241"/>
      <c r="E149" s="241"/>
      <c r="F149" s="241"/>
      <c r="G149" s="241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241"/>
      <c r="E150" s="241"/>
      <c r="F150" s="241"/>
      <c r="G150" s="241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241"/>
      <c r="E151" s="241"/>
      <c r="F151" s="241"/>
      <c r="G151" s="241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241"/>
      <c r="E152" s="241"/>
      <c r="F152" s="241"/>
      <c r="G152" s="241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241"/>
      <c r="E153" s="241"/>
      <c r="F153" s="241"/>
      <c r="G153" s="241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241"/>
      <c r="E154" s="241"/>
      <c r="F154" s="241"/>
      <c r="G154" s="241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241"/>
      <c r="E155" s="241"/>
      <c r="F155" s="241"/>
      <c r="G155" s="241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241"/>
      <c r="E156" s="241"/>
      <c r="F156" s="241"/>
      <c r="G156" s="241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241"/>
      <c r="E157" s="241"/>
      <c r="F157" s="241"/>
      <c r="G157" s="241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241"/>
      <c r="E158" s="241"/>
      <c r="F158" s="241"/>
      <c r="G158" s="241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241"/>
      <c r="E159" s="241"/>
      <c r="F159" s="241"/>
      <c r="G159" s="241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241"/>
      <c r="E160" s="241"/>
      <c r="F160" s="241"/>
      <c r="G160" s="241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241"/>
      <c r="E161" s="241"/>
      <c r="F161" s="241"/>
      <c r="G161" s="241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241"/>
      <c r="E162" s="241"/>
      <c r="F162" s="241"/>
      <c r="G162" s="241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241"/>
      <c r="E163" s="241"/>
      <c r="F163" s="241"/>
      <c r="G163" s="241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241"/>
      <c r="E164" s="241"/>
      <c r="F164" s="241"/>
      <c r="G164" s="241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241"/>
      <c r="E165" s="241"/>
      <c r="F165" s="241"/>
      <c r="G165" s="241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241"/>
      <c r="E166" s="241"/>
      <c r="F166" s="241"/>
      <c r="G166" s="241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241"/>
      <c r="E167" s="241"/>
      <c r="F167" s="241"/>
      <c r="G167" s="241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241"/>
      <c r="E168" s="241"/>
      <c r="F168" s="241"/>
      <c r="G168" s="241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Лист29">
    <tabColor indexed="50"/>
    <outlinePr applyStyles="1" summaryBelow="0"/>
    <pageSetUpPr fitToPage="1"/>
  </sheetPr>
  <dimension ref="A2:S168"/>
  <sheetViews>
    <sheetView tabSelected="1" workbookViewId="0">
      <selection activeCell="B3" sqref="B3"/>
    </sheetView>
  </sheetViews>
  <sheetFormatPr baseColWidth="10" defaultColWidth="9.1640625" defaultRowHeight="14" outlineLevelRow="3"/>
  <cols>
    <col min="1" max="1" width="52" style="128" customWidth="1"/>
    <col min="2" max="7" width="15.1640625" style="247" customWidth="1"/>
    <col min="8" max="16384" width="9.1640625" style="128"/>
  </cols>
  <sheetData>
    <row r="2" spans="1:19" ht="19">
      <c r="A2" s="5" t="s">
        <v>212</v>
      </c>
      <c r="B2" s="3"/>
      <c r="C2" s="3"/>
      <c r="D2" s="3"/>
      <c r="E2" s="3"/>
      <c r="F2" s="3"/>
      <c r="G2" s="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 s="39" customFormat="1">
      <c r="B4" s="172"/>
      <c r="C4" s="172"/>
      <c r="D4" s="172"/>
      <c r="E4" s="172"/>
      <c r="F4" s="172"/>
      <c r="G4" s="39" t="s">
        <v>213</v>
      </c>
    </row>
    <row r="5" spans="1:19" s="232" customFormat="1">
      <c r="A5" s="190"/>
      <c r="B5" s="143">
        <v>43100</v>
      </c>
      <c r="C5" s="143">
        <v>43465</v>
      </c>
      <c r="D5" s="143">
        <v>43830</v>
      </c>
      <c r="E5" s="143">
        <v>44196</v>
      </c>
      <c r="F5" s="143">
        <v>44561</v>
      </c>
      <c r="G5" s="143">
        <v>44651</v>
      </c>
    </row>
    <row r="6" spans="1:19" s="54" customFormat="1" ht="17">
      <c r="A6" s="229" t="s">
        <v>214</v>
      </c>
      <c r="B6" s="71">
        <f t="shared" ref="B6:G6" si="0">B$7+B$82</f>
        <v>76.305753084320017</v>
      </c>
      <c r="C6" s="71">
        <f t="shared" si="0"/>
        <v>78.315547975930002</v>
      </c>
      <c r="D6" s="71">
        <f t="shared" si="0"/>
        <v>84.365406859520021</v>
      </c>
      <c r="E6" s="71">
        <f t="shared" si="0"/>
        <v>90.253504033989998</v>
      </c>
      <c r="F6" s="71">
        <f t="shared" si="0"/>
        <v>97.95582407752002</v>
      </c>
      <c r="G6" s="71">
        <f t="shared" si="0"/>
        <v>96.805254404829995</v>
      </c>
    </row>
    <row r="7" spans="1:19" s="136" customFormat="1" ht="16">
      <c r="A7" s="110" t="s">
        <v>215</v>
      </c>
      <c r="B7" s="217">
        <f t="shared" ref="B7" si="1">B$8+B$47</f>
        <v>65.332784469560011</v>
      </c>
      <c r="C7" s="217">
        <f t="shared" ref="B7:G7" si="2">C$8+C$47</f>
        <v>67.186989245079999</v>
      </c>
      <c r="D7" s="217">
        <f t="shared" si="2"/>
        <v>74.362672420240017</v>
      </c>
      <c r="E7" s="217">
        <f t="shared" si="2"/>
        <v>79.903217077660003</v>
      </c>
      <c r="F7" s="217">
        <f t="shared" si="2"/>
        <v>86.615691312520013</v>
      </c>
      <c r="G7" s="217">
        <f t="shared" si="2"/>
        <v>86.282412485479995</v>
      </c>
    </row>
    <row r="8" spans="1:19" s="104" customFormat="1" ht="16" outlineLevel="1">
      <c r="A8" s="63" t="s">
        <v>216</v>
      </c>
      <c r="B8" s="40">
        <f t="shared" ref="B8:G8" si="3">B$9+B$45</f>
        <v>26.842676472450012</v>
      </c>
      <c r="C8" s="40">
        <f t="shared" si="3"/>
        <v>27.487826315950002</v>
      </c>
      <c r="D8" s="40">
        <f t="shared" si="3"/>
        <v>35.020184952060006</v>
      </c>
      <c r="E8" s="40">
        <f t="shared" si="3"/>
        <v>35.392538767910004</v>
      </c>
      <c r="F8" s="40">
        <f t="shared" si="3"/>
        <v>38.952681436220011</v>
      </c>
      <c r="G8" s="40">
        <f t="shared" si="3"/>
        <v>35.913966291899996</v>
      </c>
    </row>
    <row r="9" spans="1:19" s="205" customFormat="1" outlineLevel="2">
      <c r="A9" s="174" t="s">
        <v>217</v>
      </c>
      <c r="B9" s="50">
        <f t="shared" ref="B9:G9" si="4">SUM(B$10:B$44)</f>
        <v>26.757860621410014</v>
      </c>
      <c r="C9" s="50">
        <f t="shared" si="4"/>
        <v>27.406626104820003</v>
      </c>
      <c r="D9" s="50">
        <f t="shared" si="4"/>
        <v>34.930848530000006</v>
      </c>
      <c r="E9" s="50">
        <f t="shared" si="4"/>
        <v>35.322377285950004</v>
      </c>
      <c r="F9" s="50">
        <f t="shared" si="4"/>
        <v>38.884805428450008</v>
      </c>
      <c r="G9" s="50">
        <f t="shared" si="4"/>
        <v>35.851806715739997</v>
      </c>
    </row>
    <row r="10" spans="1:19" s="141" customFormat="1" outlineLevel="3">
      <c r="A10" s="30" t="s">
        <v>219</v>
      </c>
      <c r="B10" s="191">
        <v>0</v>
      </c>
      <c r="C10" s="191">
        <v>0.423707</v>
      </c>
      <c r="D10" s="191">
        <v>0</v>
      </c>
      <c r="E10" s="191">
        <v>0</v>
      </c>
      <c r="F10" s="191">
        <v>0</v>
      </c>
      <c r="G10" s="191">
        <v>0</v>
      </c>
    </row>
    <row r="11" spans="1:19" outlineLevel="3">
      <c r="A11" s="10" t="s">
        <v>220</v>
      </c>
      <c r="B11" s="149">
        <v>2.2321566689900001</v>
      </c>
      <c r="C11" s="149">
        <v>2.2627073694200002</v>
      </c>
      <c r="D11" s="149">
        <v>3.0702229567899999</v>
      </c>
      <c r="E11" s="149">
        <v>2.5383883414600001</v>
      </c>
      <c r="F11" s="149">
        <v>2.9816281866000001</v>
      </c>
      <c r="G11" s="149">
        <v>2.7801650321600002</v>
      </c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 outlineLevel="3">
      <c r="A12" s="30" t="s">
        <v>221</v>
      </c>
      <c r="B12" s="149">
        <v>0.67812195027</v>
      </c>
      <c r="C12" s="149">
        <v>0.68740315390999995</v>
      </c>
      <c r="D12" s="149">
        <v>0.80354805750000002</v>
      </c>
      <c r="E12" s="149">
        <v>0.67314833805999996</v>
      </c>
      <c r="F12" s="149">
        <v>0.64274768862999998</v>
      </c>
      <c r="G12" s="149">
        <v>0.59931840477999998</v>
      </c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outlineLevel="3">
      <c r="A13" s="30" t="s">
        <v>222</v>
      </c>
      <c r="B13" s="149">
        <v>0.24593776166</v>
      </c>
      <c r="C13" s="149">
        <v>0.69196167220000004</v>
      </c>
      <c r="D13" s="149">
        <v>1.59467773396</v>
      </c>
      <c r="E13" s="149">
        <v>1.96742521474</v>
      </c>
      <c r="F13" s="149">
        <v>3.5161637729300002</v>
      </c>
      <c r="G13" s="149">
        <v>3.43367475807</v>
      </c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 outlineLevel="3">
      <c r="A14" s="30" t="s">
        <v>223</v>
      </c>
      <c r="B14" s="149">
        <v>1.30044928209</v>
      </c>
      <c r="C14" s="149">
        <v>1.3182480490299999</v>
      </c>
      <c r="D14" s="149">
        <v>1.54098166862</v>
      </c>
      <c r="E14" s="149">
        <v>1.29091127722</v>
      </c>
      <c r="F14" s="149">
        <v>1.3380648283200001</v>
      </c>
      <c r="G14" s="149">
        <v>1.2476542390800001</v>
      </c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 outlineLevel="3">
      <c r="A15" s="30" t="s">
        <v>224</v>
      </c>
      <c r="B15" s="149">
        <v>1.02254508758</v>
      </c>
      <c r="C15" s="149">
        <v>1.0365402828900001</v>
      </c>
      <c r="D15" s="149">
        <v>1.2116760391900001</v>
      </c>
      <c r="E15" s="149">
        <v>1.01504534102</v>
      </c>
      <c r="F15" s="149">
        <v>1.05212224414</v>
      </c>
      <c r="G15" s="149">
        <v>0.98103227149000005</v>
      </c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 outlineLevel="3">
      <c r="A16" s="30" t="s">
        <v>225</v>
      </c>
      <c r="B16" s="149">
        <v>1.67098825562</v>
      </c>
      <c r="C16" s="149">
        <v>1.69385845206</v>
      </c>
      <c r="D16" s="149">
        <v>1.98005589748</v>
      </c>
      <c r="E16" s="149">
        <v>1.65873257264</v>
      </c>
      <c r="F16" s="149">
        <v>1.71932165613</v>
      </c>
      <c r="G16" s="149">
        <v>1.6031502414500001</v>
      </c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1:17" outlineLevel="3">
      <c r="A17" s="30" t="s">
        <v>226</v>
      </c>
      <c r="B17" s="149">
        <v>3.3291023126899999</v>
      </c>
      <c r="C17" s="149">
        <v>3.3746665013200001</v>
      </c>
      <c r="D17" s="149">
        <v>3.9448563720599998</v>
      </c>
      <c r="E17" s="149">
        <v>3.5465986079</v>
      </c>
      <c r="F17" s="149">
        <v>4.2928769860499996</v>
      </c>
      <c r="G17" s="149">
        <v>4.6864613107000004</v>
      </c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1:17" outlineLevel="3">
      <c r="A18" s="30" t="s">
        <v>227</v>
      </c>
      <c r="B18" s="149">
        <v>0.43102746574</v>
      </c>
      <c r="C18" s="149">
        <v>0.43692677880000003</v>
      </c>
      <c r="D18" s="149">
        <v>0.51075073250000003</v>
      </c>
      <c r="E18" s="149">
        <v>0.42786614134000001</v>
      </c>
      <c r="F18" s="149">
        <v>0.44349495202</v>
      </c>
      <c r="G18" s="149">
        <v>0.41352881056000002</v>
      </c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1:17" outlineLevel="3">
      <c r="A19" s="30" t="s">
        <v>228</v>
      </c>
      <c r="B19" s="149">
        <v>0.43102746574</v>
      </c>
      <c r="C19" s="149">
        <v>0.43692677880000003</v>
      </c>
      <c r="D19" s="149">
        <v>0.51075073250000003</v>
      </c>
      <c r="E19" s="149">
        <v>0.42786614134000001</v>
      </c>
      <c r="F19" s="149">
        <v>0.44349495202</v>
      </c>
      <c r="G19" s="149">
        <v>0.41352881056000002</v>
      </c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1:17" outlineLevel="3">
      <c r="A20" s="30" t="s">
        <v>229</v>
      </c>
      <c r="B20" s="149">
        <v>1.07894224034</v>
      </c>
      <c r="C20" s="149">
        <v>1.3515315323999999</v>
      </c>
      <c r="D20" s="149">
        <v>1.3257462422599999</v>
      </c>
      <c r="E20" s="149">
        <v>1.4937057667</v>
      </c>
      <c r="F20" s="149">
        <v>2.8173273781899999</v>
      </c>
      <c r="G20" s="149">
        <v>2.8892639018000001</v>
      </c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1:17" outlineLevel="3">
      <c r="A21" s="30" t="s">
        <v>230</v>
      </c>
      <c r="B21" s="149">
        <v>0.43102746574</v>
      </c>
      <c r="C21" s="149">
        <v>0.43692677880000003</v>
      </c>
      <c r="D21" s="149">
        <v>0.51075073250000003</v>
      </c>
      <c r="E21" s="149">
        <v>0.42786614134000001</v>
      </c>
      <c r="F21" s="149">
        <v>0.58794517233999999</v>
      </c>
      <c r="G21" s="149">
        <v>0.54821879411999996</v>
      </c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 outlineLevel="3">
      <c r="A22" s="30" t="s">
        <v>231</v>
      </c>
      <c r="B22" s="149">
        <v>0.43102746574</v>
      </c>
      <c r="C22" s="149">
        <v>0.43692677880000003</v>
      </c>
      <c r="D22" s="149">
        <v>0.51075073250000003</v>
      </c>
      <c r="E22" s="149">
        <v>0.42786614134000001</v>
      </c>
      <c r="F22" s="149">
        <v>0.44349495202</v>
      </c>
      <c r="G22" s="149">
        <v>0.41352881056000002</v>
      </c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 outlineLevel="3">
      <c r="A23" s="30" t="s">
        <v>232</v>
      </c>
      <c r="B23" s="149">
        <v>2.5512044713000002</v>
      </c>
      <c r="C23" s="149">
        <v>0.69286224135999996</v>
      </c>
      <c r="D23" s="149">
        <v>1.9942664029399999</v>
      </c>
      <c r="E23" s="149">
        <v>3.6177396860700002</v>
      </c>
      <c r="F23" s="149">
        <v>2.2411606184299999</v>
      </c>
      <c r="G23" s="149">
        <v>1.2756866061200001</v>
      </c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 outlineLevel="3">
      <c r="A24" s="30" t="s">
        <v>233</v>
      </c>
      <c r="B24" s="149">
        <v>0.43102746574</v>
      </c>
      <c r="C24" s="149">
        <v>0.43692677880000003</v>
      </c>
      <c r="D24" s="149">
        <v>0.51075073250000003</v>
      </c>
      <c r="E24" s="149">
        <v>0.42786614134000001</v>
      </c>
      <c r="F24" s="149">
        <v>0.44349495202</v>
      </c>
      <c r="G24" s="149">
        <v>0.41352881056000002</v>
      </c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 outlineLevel="3">
      <c r="A25" s="30" t="s">
        <v>234</v>
      </c>
      <c r="B25" s="149">
        <v>0.43102746574</v>
      </c>
      <c r="C25" s="149">
        <v>0.43692677880000003</v>
      </c>
      <c r="D25" s="149">
        <v>0.51075073250000003</v>
      </c>
      <c r="E25" s="149">
        <v>0.42786614134000001</v>
      </c>
      <c r="F25" s="149">
        <v>0.44349495202</v>
      </c>
      <c r="G25" s="149">
        <v>0.41352881056000002</v>
      </c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 outlineLevel="3">
      <c r="A26" s="30" t="s">
        <v>235</v>
      </c>
      <c r="B26" s="149">
        <v>0.43102746574</v>
      </c>
      <c r="C26" s="149">
        <v>0.43692677880000003</v>
      </c>
      <c r="D26" s="149">
        <v>0.51075073250000003</v>
      </c>
      <c r="E26" s="149">
        <v>0.42786614134000001</v>
      </c>
      <c r="F26" s="149">
        <v>0.44349495202</v>
      </c>
      <c r="G26" s="149">
        <v>0.41352881056000002</v>
      </c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 outlineLevel="3">
      <c r="A27" s="30" t="s">
        <v>236</v>
      </c>
      <c r="B27" s="149">
        <v>0.43102746574</v>
      </c>
      <c r="C27" s="149">
        <v>0.43692677880000003</v>
      </c>
      <c r="D27" s="149">
        <v>0.51075073250000003</v>
      </c>
      <c r="E27" s="149">
        <v>0.42786614134000001</v>
      </c>
      <c r="F27" s="149">
        <v>0.44349495202</v>
      </c>
      <c r="G27" s="149">
        <v>0.41352881056000002</v>
      </c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 outlineLevel="3">
      <c r="A28" s="30" t="s">
        <v>237</v>
      </c>
      <c r="B28" s="149">
        <v>0.43102746574</v>
      </c>
      <c r="C28" s="149">
        <v>0.43692677880000003</v>
      </c>
      <c r="D28" s="149">
        <v>0.51075073250000003</v>
      </c>
      <c r="E28" s="149">
        <v>0.42786614134000001</v>
      </c>
      <c r="F28" s="149">
        <v>0.44349495202</v>
      </c>
      <c r="G28" s="149">
        <v>0.41352881056000002</v>
      </c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 outlineLevel="3">
      <c r="A29" s="30" t="s">
        <v>238</v>
      </c>
      <c r="B29" s="149">
        <v>0.43102746574</v>
      </c>
      <c r="C29" s="149">
        <v>0.43692677880000003</v>
      </c>
      <c r="D29" s="149">
        <v>0.51075073250000003</v>
      </c>
      <c r="E29" s="149">
        <v>0.42786614134000001</v>
      </c>
      <c r="F29" s="149">
        <v>0.44349495202</v>
      </c>
      <c r="G29" s="149">
        <v>0.41352881056000002</v>
      </c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 outlineLevel="3">
      <c r="A30" s="30" t="s">
        <v>239</v>
      </c>
      <c r="B30" s="149">
        <v>0.43102746574</v>
      </c>
      <c r="C30" s="149">
        <v>0.43692677880000003</v>
      </c>
      <c r="D30" s="149">
        <v>0.51075073250000003</v>
      </c>
      <c r="E30" s="149">
        <v>0.42786614134000001</v>
      </c>
      <c r="F30" s="149">
        <v>0.44349495202</v>
      </c>
      <c r="G30" s="149">
        <v>0.41352881056000002</v>
      </c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 outlineLevel="3">
      <c r="A31" s="30" t="s">
        <v>240</v>
      </c>
      <c r="B31" s="149">
        <v>0.43102746574</v>
      </c>
      <c r="C31" s="149">
        <v>0.43692677880000003</v>
      </c>
      <c r="D31" s="149">
        <v>0.51075073250000003</v>
      </c>
      <c r="E31" s="149">
        <v>0.42786614134000001</v>
      </c>
      <c r="F31" s="149">
        <v>0.44349495202</v>
      </c>
      <c r="G31" s="149">
        <v>0.41352881056000002</v>
      </c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 outlineLevel="3">
      <c r="A32" s="30" t="s">
        <v>241</v>
      </c>
      <c r="B32" s="149">
        <v>0.43102746574</v>
      </c>
      <c r="C32" s="149">
        <v>0.43692677880000003</v>
      </c>
      <c r="D32" s="149">
        <v>0.51075073250000003</v>
      </c>
      <c r="E32" s="149">
        <v>0.42786614134000001</v>
      </c>
      <c r="F32" s="149">
        <v>0.44349495202</v>
      </c>
      <c r="G32" s="149">
        <v>0.41352881056000002</v>
      </c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1:17" outlineLevel="3">
      <c r="A33" s="30" t="s">
        <v>242</v>
      </c>
      <c r="B33" s="149">
        <v>0.43102746574</v>
      </c>
      <c r="C33" s="149">
        <v>0.43692677880000003</v>
      </c>
      <c r="D33" s="149">
        <v>0.51075073250000003</v>
      </c>
      <c r="E33" s="149">
        <v>0.42786614134000001</v>
      </c>
      <c r="F33" s="149">
        <v>0.44349495202</v>
      </c>
      <c r="G33" s="149">
        <v>0.41352881056000002</v>
      </c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1:17" outlineLevel="3">
      <c r="A34" s="30" t="s">
        <v>218</v>
      </c>
      <c r="B34" s="149">
        <v>1.9417667369999999E-2</v>
      </c>
      <c r="C34" s="149">
        <v>0.23983854674999999</v>
      </c>
      <c r="D34" s="149">
        <v>0</v>
      </c>
      <c r="E34" s="149">
        <v>1.1826506051800001</v>
      </c>
      <c r="F34" s="149">
        <v>4.1147456020000001E-2</v>
      </c>
      <c r="G34" s="149">
        <v>0</v>
      </c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1:17" outlineLevel="3">
      <c r="A35" s="30" t="s">
        <v>243</v>
      </c>
      <c r="B35" s="149">
        <v>1.6063551595600001</v>
      </c>
      <c r="C35" s="149">
        <v>2.2713122724199999</v>
      </c>
      <c r="D35" s="149">
        <v>3.3713226771100002</v>
      </c>
      <c r="E35" s="149">
        <v>2.1574173242899999</v>
      </c>
      <c r="F35" s="149">
        <v>3.3531759060400002</v>
      </c>
      <c r="G35" s="149">
        <v>2.1577954803999999</v>
      </c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1:17" outlineLevel="3">
      <c r="A36" s="30" t="s">
        <v>244</v>
      </c>
      <c r="B36" s="149">
        <v>0.43102771513999999</v>
      </c>
      <c r="C36" s="149">
        <v>0.43692703161000002</v>
      </c>
      <c r="D36" s="149">
        <v>0.51075102803000005</v>
      </c>
      <c r="E36" s="149">
        <v>0.42786638891000001</v>
      </c>
      <c r="F36" s="149">
        <v>0.44349520863000003</v>
      </c>
      <c r="G36" s="149">
        <v>0.41352904984</v>
      </c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1:17" outlineLevel="3">
      <c r="A37" s="30" t="s">
        <v>245</v>
      </c>
      <c r="B37" s="149">
        <v>1.0688624199999999E-3</v>
      </c>
      <c r="C37" s="149">
        <v>1.08349155E-3</v>
      </c>
      <c r="D37" s="149">
        <v>0.29679729124999998</v>
      </c>
      <c r="E37" s="149">
        <v>0.66909282536000003</v>
      </c>
      <c r="F37" s="149">
        <v>1.54523967858</v>
      </c>
      <c r="G37" s="149">
        <v>1.4408306642399999</v>
      </c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1:17" outlineLevel="3">
      <c r="A38" s="30" t="s">
        <v>246</v>
      </c>
      <c r="B38" s="149">
        <v>1.82328452659</v>
      </c>
      <c r="C38" s="149">
        <v>1.4219136382299999</v>
      </c>
      <c r="D38" s="149">
        <v>1.9655999696199999</v>
      </c>
      <c r="E38" s="149">
        <v>2.0505828906499999</v>
      </c>
      <c r="F38" s="149">
        <v>1.88681203308</v>
      </c>
      <c r="G38" s="149">
        <v>1.79347015374</v>
      </c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1:17" outlineLevel="3">
      <c r="A39" s="30" t="s">
        <v>247</v>
      </c>
      <c r="B39" s="149">
        <v>0.38748500000000002</v>
      </c>
      <c r="C39" s="149">
        <v>0.32409117412999999</v>
      </c>
      <c r="D39" s="149">
        <v>0</v>
      </c>
      <c r="E39" s="149">
        <v>0.39557383659000001</v>
      </c>
      <c r="F39" s="149">
        <v>0.97407988796</v>
      </c>
      <c r="G39" s="149">
        <v>1.2736924412699999</v>
      </c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1:17" outlineLevel="3">
      <c r="A40" s="30" t="s">
        <v>248</v>
      </c>
      <c r="B40" s="149">
        <v>0.27790779301000001</v>
      </c>
      <c r="C40" s="149">
        <v>0.20947864409</v>
      </c>
      <c r="D40" s="149">
        <v>1.6746145857300001</v>
      </c>
      <c r="E40" s="149">
        <v>1.6580396185999999</v>
      </c>
      <c r="F40" s="149">
        <v>1.50597939013</v>
      </c>
      <c r="G40" s="149">
        <v>1.4042231216000001</v>
      </c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1:17" outlineLevel="3">
      <c r="A41" s="30" t="s">
        <v>249</v>
      </c>
      <c r="B41" s="149">
        <v>0.70290031898000005</v>
      </c>
      <c r="C41" s="149">
        <v>0.64552002972</v>
      </c>
      <c r="D41" s="149">
        <v>0.99645835970999996</v>
      </c>
      <c r="E41" s="149">
        <v>0.60994022902</v>
      </c>
      <c r="F41" s="149">
        <v>0.87867744205999998</v>
      </c>
      <c r="G41" s="149">
        <v>0.73429377643000004</v>
      </c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1:17" outlineLevel="3">
      <c r="A42" s="30" t="s">
        <v>250</v>
      </c>
      <c r="B42" s="149">
        <v>0.67338332685000002</v>
      </c>
      <c r="C42" s="149">
        <v>0.63203673581999997</v>
      </c>
      <c r="D42" s="149">
        <v>0.73882682741000005</v>
      </c>
      <c r="E42" s="149">
        <v>0.61893006440999998</v>
      </c>
      <c r="F42" s="149">
        <v>0.64153793137000004</v>
      </c>
      <c r="G42" s="149">
        <v>0.59819038859999996</v>
      </c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1:17" outlineLevel="3">
      <c r="A43" s="30" t="s">
        <v>251</v>
      </c>
      <c r="B43" s="149">
        <v>0</v>
      </c>
      <c r="C43" s="149">
        <v>0.87330551556000002</v>
      </c>
      <c r="D43" s="149">
        <v>0</v>
      </c>
      <c r="E43" s="149">
        <v>1.1238485978199999</v>
      </c>
      <c r="F43" s="149">
        <v>0</v>
      </c>
      <c r="G43" s="149">
        <v>0</v>
      </c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1:17" outlineLevel="3">
      <c r="A44" s="266" t="s">
        <v>252</v>
      </c>
      <c r="B44" s="149">
        <v>0.69119770058999996</v>
      </c>
      <c r="C44" s="149">
        <v>0.70065786715</v>
      </c>
      <c r="D44" s="149">
        <v>0.75993616533999997</v>
      </c>
      <c r="E44" s="149">
        <v>0.63661378054999995</v>
      </c>
      <c r="F44" s="149">
        <v>0.65986758656</v>
      </c>
      <c r="G44" s="149">
        <v>0.61528154257000001</v>
      </c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1:17" outlineLevel="2">
      <c r="A45" s="96" t="s">
        <v>253</v>
      </c>
      <c r="B45" s="202">
        <f t="shared" ref="B45:G45" si="5">SUM(B$46:B$46)</f>
        <v>8.4815851040000001E-2</v>
      </c>
      <c r="C45" s="202">
        <f t="shared" si="5"/>
        <v>8.1200211130000005E-2</v>
      </c>
      <c r="D45" s="202">
        <f t="shared" si="5"/>
        <v>8.9336422060000004E-2</v>
      </c>
      <c r="E45" s="202">
        <f t="shared" si="5"/>
        <v>7.0161481959999994E-2</v>
      </c>
      <c r="F45" s="202">
        <f t="shared" si="5"/>
        <v>6.7876007769999996E-2</v>
      </c>
      <c r="G45" s="202">
        <f t="shared" si="5"/>
        <v>6.215957616E-2</v>
      </c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1:17" outlineLevel="3">
      <c r="A46" s="30" t="s">
        <v>254</v>
      </c>
      <c r="B46" s="149">
        <v>8.4815851040000001E-2</v>
      </c>
      <c r="C46" s="149">
        <v>8.1200211130000005E-2</v>
      </c>
      <c r="D46" s="149">
        <v>8.9336422060000004E-2</v>
      </c>
      <c r="E46" s="149">
        <v>7.0161481959999994E-2</v>
      </c>
      <c r="F46" s="149">
        <v>6.7876007769999996E-2</v>
      </c>
      <c r="G46" s="149">
        <v>6.215957616E-2</v>
      </c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1:17" ht="15" outlineLevel="1">
      <c r="A47" s="64" t="s">
        <v>255</v>
      </c>
      <c r="B47" s="122">
        <f t="shared" ref="B47:G47" si="6">B$48+B$56+B$65+B$70+B$80</f>
        <v>38.490107997110002</v>
      </c>
      <c r="C47" s="122">
        <f t="shared" si="6"/>
        <v>39.699162929129997</v>
      </c>
      <c r="D47" s="122">
        <f t="shared" si="6"/>
        <v>39.342487468180003</v>
      </c>
      <c r="E47" s="122">
        <f t="shared" si="6"/>
        <v>44.510678309749999</v>
      </c>
      <c r="F47" s="122">
        <f t="shared" si="6"/>
        <v>47.663009876300002</v>
      </c>
      <c r="G47" s="122">
        <f t="shared" si="6"/>
        <v>50.368446193579992</v>
      </c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1:17" outlineLevel="2">
      <c r="A48" s="96" t="s">
        <v>256</v>
      </c>
      <c r="B48" s="202">
        <f t="shared" ref="B48:G48" si="7">SUM(B$49:B$55)</f>
        <v>14.51757395261</v>
      </c>
      <c r="C48" s="202">
        <f t="shared" si="7"/>
        <v>13.392732112249998</v>
      </c>
      <c r="D48" s="202">
        <f t="shared" si="7"/>
        <v>12.336172758990001</v>
      </c>
      <c r="E48" s="202">
        <f t="shared" si="7"/>
        <v>15.678814377210001</v>
      </c>
      <c r="F48" s="202">
        <f t="shared" si="7"/>
        <v>16.97941619561</v>
      </c>
      <c r="G48" s="202">
        <f t="shared" si="7"/>
        <v>19.985971543759995</v>
      </c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1:17" outlineLevel="3">
      <c r="A49" s="30" t="s">
        <v>99</v>
      </c>
      <c r="B49" s="149">
        <v>0</v>
      </c>
      <c r="C49" s="149">
        <v>0</v>
      </c>
      <c r="D49" s="149">
        <v>0</v>
      </c>
      <c r="E49" s="149">
        <v>0</v>
      </c>
      <c r="F49" s="149">
        <v>2.2672023800000001E-3</v>
      </c>
      <c r="G49" s="149">
        <v>2.2277020300000001E-3</v>
      </c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1:17" outlineLevel="3">
      <c r="A50" s="30" t="s">
        <v>257</v>
      </c>
      <c r="B50" s="149">
        <v>0.64138902919999996</v>
      </c>
      <c r="C50" s="149">
        <v>0.57780990314000003</v>
      </c>
      <c r="D50" s="149">
        <v>0.50583389293000003</v>
      </c>
      <c r="E50" s="149">
        <v>0.48430295177999999</v>
      </c>
      <c r="F50" s="149">
        <v>0.3863149676</v>
      </c>
      <c r="G50" s="149">
        <v>0.37098992377000001</v>
      </c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1:17" outlineLevel="3">
      <c r="A51" s="30" t="s">
        <v>258</v>
      </c>
      <c r="B51" s="149">
        <v>0.68965948957000001</v>
      </c>
      <c r="C51" s="149">
        <v>0.68077226917</v>
      </c>
      <c r="D51" s="149">
        <v>0.78487537830999998</v>
      </c>
      <c r="E51" s="149">
        <v>0.95439248045000002</v>
      </c>
      <c r="F51" s="149">
        <v>1.0156447287699999</v>
      </c>
      <c r="G51" s="149">
        <v>1.7291626718999999</v>
      </c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1:17" outlineLevel="3">
      <c r="A52" s="30" t="s">
        <v>259</v>
      </c>
      <c r="B52" s="149">
        <v>3.3534540071799999</v>
      </c>
      <c r="C52" s="149">
        <v>3.7912740495400001</v>
      </c>
      <c r="D52" s="149">
        <v>3.6923111347500002</v>
      </c>
      <c r="E52" s="149">
        <v>4.6811582126699998</v>
      </c>
      <c r="F52" s="149">
        <v>4.9991812509700004</v>
      </c>
      <c r="G52" s="149">
        <v>5.5803935751199996</v>
      </c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1:17" outlineLevel="3">
      <c r="A53" s="30" t="s">
        <v>260</v>
      </c>
      <c r="B53" s="149">
        <v>4.9122241122599997</v>
      </c>
      <c r="C53" s="149">
        <v>4.8777570288099996</v>
      </c>
      <c r="D53" s="149">
        <v>4.90298972188</v>
      </c>
      <c r="E53" s="149">
        <v>5.2931177325599998</v>
      </c>
      <c r="F53" s="149">
        <v>6.1552473171899997</v>
      </c>
      <c r="G53" s="149">
        <v>6.5450207029899996</v>
      </c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1:17" outlineLevel="3">
      <c r="A54" s="30" t="s">
        <v>261</v>
      </c>
      <c r="B54" s="149">
        <v>4.9148866046400004</v>
      </c>
      <c r="C54" s="149">
        <v>3.4507485817300001</v>
      </c>
      <c r="D54" s="149">
        <v>2.4272968759200002</v>
      </c>
      <c r="E54" s="149">
        <v>4.2288694837199996</v>
      </c>
      <c r="F54" s="149">
        <v>4.3625608583400002</v>
      </c>
      <c r="G54" s="149">
        <v>5.6995205279699999</v>
      </c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1:17" outlineLevel="3">
      <c r="A55" s="30" t="s">
        <v>262</v>
      </c>
      <c r="B55" s="149">
        <v>5.9607097600000002E-3</v>
      </c>
      <c r="C55" s="149">
        <v>1.437027986E-2</v>
      </c>
      <c r="D55" s="149">
        <v>2.2865755200000001E-2</v>
      </c>
      <c r="E55" s="149">
        <v>3.697351603E-2</v>
      </c>
      <c r="F55" s="149">
        <v>5.8199870360000003E-2</v>
      </c>
      <c r="G55" s="149">
        <v>5.8656439980000002E-2</v>
      </c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1:17" outlineLevel="2">
      <c r="A56" s="96" t="s">
        <v>263</v>
      </c>
      <c r="B56" s="202">
        <f t="shared" ref="B56:G56" si="8">SUM(B$57:B$64)</f>
        <v>1.7563631931399997</v>
      </c>
      <c r="C56" s="202">
        <f t="shared" si="8"/>
        <v>1.7311024130200001</v>
      </c>
      <c r="D56" s="202">
        <f t="shared" si="8"/>
        <v>1.6291030925099999</v>
      </c>
      <c r="E56" s="202">
        <f t="shared" si="8"/>
        <v>1.5525097701399999</v>
      </c>
      <c r="F56" s="202">
        <f t="shared" si="8"/>
        <v>1.4938727953400002</v>
      </c>
      <c r="G56" s="202">
        <f t="shared" si="8"/>
        <v>1.4675076118499999</v>
      </c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1:17" outlineLevel="3">
      <c r="A57" s="30" t="s">
        <v>264</v>
      </c>
      <c r="B57" s="149">
        <v>0</v>
      </c>
      <c r="C57" s="149">
        <v>0</v>
      </c>
      <c r="D57" s="149">
        <v>0</v>
      </c>
      <c r="E57" s="149">
        <v>0</v>
      </c>
      <c r="F57" s="149">
        <v>2.0492385960000001E-2</v>
      </c>
      <c r="G57" s="149">
        <v>2.762470169E-2</v>
      </c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1:17" outlineLevel="3">
      <c r="A58" s="30" t="s">
        <v>265</v>
      </c>
      <c r="B58" s="149">
        <v>0.31720380743999999</v>
      </c>
      <c r="C58" s="149">
        <v>0.29365465454</v>
      </c>
      <c r="D58" s="149">
        <v>0.15284089470000001</v>
      </c>
      <c r="E58" s="149">
        <v>0</v>
      </c>
      <c r="F58" s="149">
        <v>0</v>
      </c>
      <c r="G58" s="149">
        <v>0</v>
      </c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1:17" outlineLevel="3">
      <c r="A59" s="30" t="s">
        <v>266</v>
      </c>
      <c r="B59" s="149">
        <v>0.26677163799999998</v>
      </c>
      <c r="C59" s="149">
        <v>0.25954321514000001</v>
      </c>
      <c r="D59" s="149">
        <v>0.27155235158000002</v>
      </c>
      <c r="E59" s="149">
        <v>0.31797605808000001</v>
      </c>
      <c r="F59" s="149">
        <v>0.28670076286000001</v>
      </c>
      <c r="G59" s="149">
        <v>0.28170571605</v>
      </c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1:17" outlineLevel="3">
      <c r="A60" s="30" t="s">
        <v>267</v>
      </c>
      <c r="B60" s="149">
        <v>0</v>
      </c>
      <c r="C60" s="149">
        <v>0</v>
      </c>
      <c r="D60" s="149">
        <v>6.4909268300000003E-3</v>
      </c>
      <c r="E60" s="149">
        <v>1.440203588E-2</v>
      </c>
      <c r="F60" s="149">
        <v>4.1845500289999997E-2</v>
      </c>
      <c r="G60" s="149">
        <v>4.2962789719999998E-2</v>
      </c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1:17" outlineLevel="3">
      <c r="A61" s="30" t="s">
        <v>268</v>
      </c>
      <c r="B61" s="149">
        <v>0.60585586000000002</v>
      </c>
      <c r="C61" s="149">
        <v>0.60585586000000002</v>
      </c>
      <c r="D61" s="149">
        <v>0.60585586000000002</v>
      </c>
      <c r="E61" s="149">
        <v>0.60585586000000002</v>
      </c>
      <c r="F61" s="149">
        <v>0.60585586000000002</v>
      </c>
      <c r="G61" s="149">
        <v>0.60585586000000002</v>
      </c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1:17" outlineLevel="3">
      <c r="A62" s="30" t="s">
        <v>269</v>
      </c>
      <c r="B62" s="149">
        <v>6.1721831099999999E-3</v>
      </c>
      <c r="C62" s="149">
        <v>4.7472759500000001E-3</v>
      </c>
      <c r="D62" s="149">
        <v>3.3223687899999999E-3</v>
      </c>
      <c r="E62" s="149">
        <v>1.8974616299999999E-3</v>
      </c>
      <c r="F62" s="149">
        <v>4.7255449999999998E-4</v>
      </c>
      <c r="G62" s="149">
        <v>4.7255449999999998E-4</v>
      </c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1:17" outlineLevel="3">
      <c r="A63" s="30" t="s">
        <v>270</v>
      </c>
      <c r="B63" s="149">
        <v>0</v>
      </c>
      <c r="C63" s="149">
        <v>0</v>
      </c>
      <c r="D63" s="149">
        <v>2.4816354990000001E-2</v>
      </c>
      <c r="E63" s="149">
        <v>2.7804970700000001E-2</v>
      </c>
      <c r="F63" s="149">
        <v>3.9693692959999999E-2</v>
      </c>
      <c r="G63" s="149">
        <v>4.0712455369999997E-2</v>
      </c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1:17" outlineLevel="3">
      <c r="A64" s="30" t="s">
        <v>271</v>
      </c>
      <c r="B64" s="149">
        <v>0.56035970458999995</v>
      </c>
      <c r="C64" s="149">
        <v>0.56730140739000001</v>
      </c>
      <c r="D64" s="149">
        <v>0.56422433561999996</v>
      </c>
      <c r="E64" s="149">
        <v>0.58457338385000002</v>
      </c>
      <c r="F64" s="149">
        <v>0.49881203877000002</v>
      </c>
      <c r="G64" s="149">
        <v>0.46817353451999999</v>
      </c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1:17" outlineLevel="2">
      <c r="A65" s="96" t="s">
        <v>272</v>
      </c>
      <c r="B65" s="202">
        <f t="shared" ref="B65:G65" si="9">SUM(B$66:B$69)</f>
        <v>6.1017590000000003E-5</v>
      </c>
      <c r="C65" s="202">
        <f t="shared" si="9"/>
        <v>0.40016336295999999</v>
      </c>
      <c r="D65" s="202">
        <f t="shared" si="9"/>
        <v>1.4076640828</v>
      </c>
      <c r="E65" s="202">
        <f t="shared" si="9"/>
        <v>2.16046496469</v>
      </c>
      <c r="F65" s="202">
        <f t="shared" si="9"/>
        <v>1.8600623522399999</v>
      </c>
      <c r="G65" s="202">
        <f t="shared" si="9"/>
        <v>1.7850162193000001</v>
      </c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1:17" outlineLevel="3">
      <c r="A66" s="30" t="s">
        <v>58</v>
      </c>
      <c r="B66" s="149">
        <v>0</v>
      </c>
      <c r="C66" s="149">
        <v>0</v>
      </c>
      <c r="D66" s="149">
        <v>0.27887546335000002</v>
      </c>
      <c r="E66" s="149">
        <v>0.61432522476999996</v>
      </c>
      <c r="F66" s="149">
        <v>0.73684077395000003</v>
      </c>
      <c r="G66" s="149">
        <v>0.72400315841999996</v>
      </c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1:17" outlineLevel="3">
      <c r="A67" s="30" t="s">
        <v>74</v>
      </c>
      <c r="B67" s="149">
        <v>6.1017590000000003E-5</v>
      </c>
      <c r="C67" s="149">
        <v>5.8563390000000002E-5</v>
      </c>
      <c r="D67" s="149">
        <v>5.7034719999999999E-5</v>
      </c>
      <c r="E67" s="149">
        <v>6.2819910000000005E-5</v>
      </c>
      <c r="F67" s="149">
        <v>5.7960120000000002E-5</v>
      </c>
      <c r="G67" s="149">
        <v>5.6950310000000003E-5</v>
      </c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1:17" outlineLevel="3">
      <c r="A68" s="30" t="s">
        <v>163</v>
      </c>
      <c r="B68" s="149">
        <v>0</v>
      </c>
      <c r="C68" s="149">
        <v>0</v>
      </c>
      <c r="D68" s="149">
        <v>0.18226253311000001</v>
      </c>
      <c r="E68" s="149">
        <v>0.23292541166</v>
      </c>
      <c r="F68" s="149">
        <v>0.29744124965000002</v>
      </c>
      <c r="G68" s="149">
        <v>0.28305293592000003</v>
      </c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1:17" outlineLevel="3">
      <c r="A69" s="30" t="s">
        <v>44</v>
      </c>
      <c r="B69" s="149">
        <v>0</v>
      </c>
      <c r="C69" s="149">
        <v>0.40010479957</v>
      </c>
      <c r="D69" s="149">
        <v>0.94646905161999995</v>
      </c>
      <c r="E69" s="149">
        <v>1.3131515083500001</v>
      </c>
      <c r="F69" s="149">
        <v>0.82572236852000003</v>
      </c>
      <c r="G69" s="149">
        <v>0.77790317465000003</v>
      </c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1:17" outlineLevel="2">
      <c r="A70" s="96" t="s">
        <v>273</v>
      </c>
      <c r="B70" s="202">
        <f t="shared" ref="B70:G70" si="10">SUM(B$71:B$79)</f>
        <v>20.467272999999999</v>
      </c>
      <c r="C70" s="202">
        <f t="shared" si="10"/>
        <v>22.467272999999999</v>
      </c>
      <c r="D70" s="202">
        <f t="shared" si="10"/>
        <v>22.271436853400001</v>
      </c>
      <c r="E70" s="202">
        <f t="shared" si="10"/>
        <v>23.35023951142</v>
      </c>
      <c r="F70" s="202">
        <f t="shared" si="10"/>
        <v>22.912232679060001</v>
      </c>
      <c r="G70" s="202">
        <f t="shared" si="10"/>
        <v>22.766794779229997</v>
      </c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1:17" outlineLevel="3">
      <c r="A71" s="30" t="s">
        <v>274</v>
      </c>
      <c r="B71" s="149">
        <v>3</v>
      </c>
      <c r="C71" s="149">
        <v>3</v>
      </c>
      <c r="D71" s="149">
        <v>3</v>
      </c>
      <c r="E71" s="149">
        <v>3</v>
      </c>
      <c r="F71" s="149">
        <v>3</v>
      </c>
      <c r="G71" s="149">
        <v>3</v>
      </c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1:17" outlineLevel="3">
      <c r="A72" s="30" t="s">
        <v>275</v>
      </c>
      <c r="B72" s="149">
        <v>1</v>
      </c>
      <c r="C72" s="149">
        <v>1</v>
      </c>
      <c r="D72" s="149">
        <v>0</v>
      </c>
      <c r="E72" s="149">
        <v>0</v>
      </c>
      <c r="F72" s="149">
        <v>0</v>
      </c>
      <c r="G72" s="149">
        <v>0</v>
      </c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1:17" outlineLevel="3">
      <c r="A73" s="30" t="s">
        <v>276</v>
      </c>
      <c r="B73" s="149">
        <v>12.467273</v>
      </c>
      <c r="C73" s="149">
        <v>12.467273</v>
      </c>
      <c r="D73" s="149">
        <v>11.805935</v>
      </c>
      <c r="E73" s="149">
        <v>8.6357759999999999</v>
      </c>
      <c r="F73" s="149">
        <v>7.6616299999999997</v>
      </c>
      <c r="G73" s="149">
        <v>7.5606299999999997</v>
      </c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1:17" outlineLevel="3">
      <c r="A74" s="30" t="s">
        <v>277</v>
      </c>
      <c r="B74" s="149">
        <v>1</v>
      </c>
      <c r="C74" s="149">
        <v>1</v>
      </c>
      <c r="D74" s="149">
        <v>1</v>
      </c>
      <c r="E74" s="149">
        <v>1</v>
      </c>
      <c r="F74" s="149">
        <v>0</v>
      </c>
      <c r="G74" s="149">
        <v>0</v>
      </c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1:17" outlineLevel="3">
      <c r="A75" s="30" t="s">
        <v>278</v>
      </c>
      <c r="B75" s="149">
        <v>3</v>
      </c>
      <c r="C75" s="149">
        <v>3</v>
      </c>
      <c r="D75" s="149">
        <v>3</v>
      </c>
      <c r="E75" s="149">
        <v>3</v>
      </c>
      <c r="F75" s="149">
        <v>3</v>
      </c>
      <c r="G75" s="149">
        <v>3</v>
      </c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1:17" outlineLevel="3">
      <c r="A76" s="30" t="s">
        <v>279</v>
      </c>
      <c r="B76" s="149">
        <v>0</v>
      </c>
      <c r="C76" s="149">
        <v>2</v>
      </c>
      <c r="D76" s="149">
        <v>2.35</v>
      </c>
      <c r="E76" s="149">
        <v>2.35</v>
      </c>
      <c r="F76" s="149">
        <v>2.35</v>
      </c>
      <c r="G76" s="149">
        <v>2.35</v>
      </c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1:17" outlineLevel="3">
      <c r="A77" s="30" t="s">
        <v>280</v>
      </c>
      <c r="B77" s="149">
        <v>0</v>
      </c>
      <c r="C77" s="149">
        <v>0</v>
      </c>
      <c r="D77" s="149">
        <v>1.1155018534000001</v>
      </c>
      <c r="E77" s="149">
        <v>1.2286504495199999</v>
      </c>
      <c r="F77" s="149">
        <v>1.1336011906900001</v>
      </c>
      <c r="G77" s="149">
        <v>1.1138510129899999</v>
      </c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1:17" outlineLevel="3">
      <c r="A78" s="30" t="s">
        <v>281</v>
      </c>
      <c r="B78" s="149">
        <v>0</v>
      </c>
      <c r="C78" s="149">
        <v>0</v>
      </c>
      <c r="D78" s="149">
        <v>0</v>
      </c>
      <c r="E78" s="149">
        <v>4.1358130619000004</v>
      </c>
      <c r="F78" s="149">
        <v>4.01700148837</v>
      </c>
      <c r="G78" s="149">
        <v>3.9923137662400001</v>
      </c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1:17" outlineLevel="3">
      <c r="A79" s="30" t="s">
        <v>282</v>
      </c>
      <c r="B79" s="149">
        <v>0</v>
      </c>
      <c r="C79" s="149">
        <v>0</v>
      </c>
      <c r="D79" s="149">
        <v>0</v>
      </c>
      <c r="E79" s="149">
        <v>0</v>
      </c>
      <c r="F79" s="149">
        <v>1.75</v>
      </c>
      <c r="G79" s="149">
        <v>1.75</v>
      </c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1:17" outlineLevel="2">
      <c r="A80" s="96" t="s">
        <v>283</v>
      </c>
      <c r="B80" s="202">
        <f t="shared" ref="B80:G80" si="11">SUM(B$81:B$81)</f>
        <v>1.74883683377</v>
      </c>
      <c r="C80" s="202">
        <f t="shared" si="11"/>
        <v>1.7078920409</v>
      </c>
      <c r="D80" s="202">
        <f t="shared" si="11"/>
        <v>1.6981106804799999</v>
      </c>
      <c r="E80" s="202">
        <f t="shared" si="11"/>
        <v>1.7686496862900001</v>
      </c>
      <c r="F80" s="202">
        <f t="shared" si="11"/>
        <v>4.4174258540500002</v>
      </c>
      <c r="G80" s="202">
        <f t="shared" si="11"/>
        <v>4.3631560394399997</v>
      </c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1:17" outlineLevel="3">
      <c r="A81" s="30" t="s">
        <v>261</v>
      </c>
      <c r="B81" s="149">
        <v>1.74883683377</v>
      </c>
      <c r="C81" s="149">
        <v>1.7078920409</v>
      </c>
      <c r="D81" s="149">
        <v>1.6981106804799999</v>
      </c>
      <c r="E81" s="149">
        <v>1.7686496862900001</v>
      </c>
      <c r="F81" s="149">
        <v>4.4174258540500002</v>
      </c>
      <c r="G81" s="149">
        <v>4.3631560394399997</v>
      </c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1:17" ht="15">
      <c r="A82" s="181" t="s">
        <v>284</v>
      </c>
      <c r="B82" s="203">
        <f t="shared" ref="B82:G82" si="12">B$83+B$102</f>
        <v>10.972968614760001</v>
      </c>
      <c r="C82" s="203">
        <f t="shared" si="12"/>
        <v>11.128558730850001</v>
      </c>
      <c r="D82" s="203">
        <f t="shared" si="12"/>
        <v>10.002734439280003</v>
      </c>
      <c r="E82" s="203">
        <f t="shared" si="12"/>
        <v>10.350286956330001</v>
      </c>
      <c r="F82" s="203">
        <f t="shared" si="12"/>
        <v>11.340132765</v>
      </c>
      <c r="G82" s="203">
        <f t="shared" si="12"/>
        <v>10.52284191935</v>
      </c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1:17" ht="15" outlineLevel="1">
      <c r="A83" s="64" t="s">
        <v>285</v>
      </c>
      <c r="B83" s="122">
        <f t="shared" ref="B83:G83" si="13">B$84+B$92+B$100</f>
        <v>0.47313389375999998</v>
      </c>
      <c r="C83" s="122">
        <f t="shared" si="13"/>
        <v>0.37273379988999994</v>
      </c>
      <c r="D83" s="122">
        <f t="shared" si="13"/>
        <v>0.39486344792</v>
      </c>
      <c r="E83" s="122">
        <f t="shared" si="13"/>
        <v>1.1401526698600002</v>
      </c>
      <c r="F83" s="122">
        <f t="shared" si="13"/>
        <v>1.7977295606499999</v>
      </c>
      <c r="G83" s="122">
        <f t="shared" si="13"/>
        <v>1.6932566139799998</v>
      </c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1:17" outlineLevel="2">
      <c r="A84" s="96" t="s">
        <v>286</v>
      </c>
      <c r="B84" s="202">
        <f t="shared" ref="B84:G84" si="14">SUM(B$85:B$91)</f>
        <v>0.31887770297999996</v>
      </c>
      <c r="C84" s="202">
        <f t="shared" si="14"/>
        <v>0.21669872839999998</v>
      </c>
      <c r="D84" s="202">
        <f t="shared" si="14"/>
        <v>0.17681230419999999</v>
      </c>
      <c r="E84" s="202">
        <f t="shared" si="14"/>
        <v>0.86249908398000008</v>
      </c>
      <c r="F84" s="202">
        <f t="shared" si="14"/>
        <v>0.62058407813000005</v>
      </c>
      <c r="G84" s="202">
        <f t="shared" si="14"/>
        <v>0.57865234881999994</v>
      </c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1:17" outlineLevel="3">
      <c r="A85" s="30" t="s">
        <v>287</v>
      </c>
      <c r="B85" s="149">
        <v>4.1329000000000002E-7</v>
      </c>
      <c r="C85" s="149">
        <v>4.1894999999999998E-7</v>
      </c>
      <c r="D85" s="149">
        <v>4.8973999999999999E-7</v>
      </c>
      <c r="E85" s="149">
        <v>4.1026000000000002E-7</v>
      </c>
      <c r="F85" s="149">
        <v>4.2525000000000003E-7</v>
      </c>
      <c r="G85" s="149">
        <v>3.9650999999999999E-7</v>
      </c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1:17" outlineLevel="3">
      <c r="A86" s="30" t="s">
        <v>288</v>
      </c>
      <c r="B86" s="149">
        <v>3.5628747449999998E-2</v>
      </c>
      <c r="C86" s="149">
        <v>3.611638491E-2</v>
      </c>
      <c r="D86" s="149">
        <v>9.2374462759999998E-2</v>
      </c>
      <c r="E86" s="149">
        <v>0.12290182708</v>
      </c>
      <c r="F86" s="149">
        <v>0.12739110351999999</v>
      </c>
      <c r="G86" s="149">
        <v>0.11878352002000001</v>
      </c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1:17" outlineLevel="3">
      <c r="A87" s="30" t="s">
        <v>289</v>
      </c>
      <c r="B87" s="149">
        <v>7.1257494899999996E-2</v>
      </c>
      <c r="C87" s="149">
        <v>0</v>
      </c>
      <c r="D87" s="149">
        <v>0</v>
      </c>
      <c r="E87" s="149">
        <v>0</v>
      </c>
      <c r="F87" s="149">
        <v>0</v>
      </c>
      <c r="G87" s="149">
        <v>0</v>
      </c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1:17" outlineLevel="3">
      <c r="A88" s="30" t="s">
        <v>290</v>
      </c>
      <c r="B88" s="149">
        <v>0.10688624234999999</v>
      </c>
      <c r="C88" s="149">
        <v>0.10834915472999999</v>
      </c>
      <c r="D88" s="149">
        <v>8.4437351699999996E-2</v>
      </c>
      <c r="E88" s="149">
        <v>5.9289963430000002E-2</v>
      </c>
      <c r="F88" s="149">
        <v>0</v>
      </c>
      <c r="G88" s="149">
        <v>0</v>
      </c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1:17" outlineLevel="3">
      <c r="A89" s="30" t="s">
        <v>291</v>
      </c>
      <c r="B89" s="149">
        <v>0</v>
      </c>
      <c r="C89" s="149">
        <v>0</v>
      </c>
      <c r="D89" s="149">
        <v>0</v>
      </c>
      <c r="E89" s="149">
        <v>0.50798242946000005</v>
      </c>
      <c r="F89" s="149">
        <v>0.31457354224</v>
      </c>
      <c r="G89" s="149">
        <v>0.29331838427000001</v>
      </c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1:17" outlineLevel="3">
      <c r="A90" s="30" t="s">
        <v>292</v>
      </c>
      <c r="B90" s="149">
        <v>0</v>
      </c>
      <c r="C90" s="149">
        <v>0</v>
      </c>
      <c r="D90" s="149">
        <v>0</v>
      </c>
      <c r="E90" s="149">
        <v>0.10158958924</v>
      </c>
      <c r="F90" s="149">
        <v>0.10530038639</v>
      </c>
      <c r="G90" s="149">
        <v>9.8185432180000004E-2</v>
      </c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1:17" outlineLevel="3">
      <c r="A91" s="30" t="s">
        <v>293</v>
      </c>
      <c r="B91" s="149">
        <v>0.10510480498999999</v>
      </c>
      <c r="C91" s="149">
        <v>7.223276981E-2</v>
      </c>
      <c r="D91" s="149">
        <v>0</v>
      </c>
      <c r="E91" s="149">
        <v>7.0734864509999995E-2</v>
      </c>
      <c r="F91" s="149">
        <v>7.3318620730000006E-2</v>
      </c>
      <c r="G91" s="149">
        <v>6.8364615840000004E-2</v>
      </c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1:17" outlineLevel="2">
      <c r="A92" s="267" t="s">
        <v>253</v>
      </c>
      <c r="B92" s="202">
        <f t="shared" ref="B92:G92" si="15">SUM(B$93:B$99)</f>
        <v>0.1542221778</v>
      </c>
      <c r="C92" s="202">
        <f t="shared" si="15"/>
        <v>0.15600059297999999</v>
      </c>
      <c r="D92" s="202">
        <f t="shared" si="15"/>
        <v>0.21801083966000001</v>
      </c>
      <c r="E92" s="202">
        <f t="shared" si="15"/>
        <v>0.27761982235999999</v>
      </c>
      <c r="F92" s="202">
        <f t="shared" si="15"/>
        <v>1.1771104857099999</v>
      </c>
      <c r="G92" s="202">
        <f t="shared" si="15"/>
        <v>1.11457163302</v>
      </c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1:17" outlineLevel="3">
      <c r="A93" s="30" t="s">
        <v>294</v>
      </c>
      <c r="B93" s="149">
        <v>3.18672175E-3</v>
      </c>
      <c r="C93" s="149">
        <v>2.67656221E-3</v>
      </c>
      <c r="D93" s="149">
        <v>2.4814575499999998E-3</v>
      </c>
      <c r="E93" s="149">
        <v>3.6903908059999997E-2</v>
      </c>
      <c r="F93" s="149">
        <v>0.15948377011000001</v>
      </c>
      <c r="G93" s="149">
        <v>0.14668534994999999</v>
      </c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1:17" outlineLevel="3">
      <c r="A94" s="30" t="s">
        <v>295</v>
      </c>
      <c r="B94" s="149">
        <v>0</v>
      </c>
      <c r="C94" s="149">
        <v>0</v>
      </c>
      <c r="D94" s="149">
        <v>0</v>
      </c>
      <c r="E94" s="149">
        <v>0</v>
      </c>
      <c r="F94" s="149">
        <v>1.2999999999999999E-2</v>
      </c>
      <c r="G94" s="149">
        <v>1.2999999999999999E-2</v>
      </c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1:17" outlineLevel="3">
      <c r="A95" s="30" t="s">
        <v>296</v>
      </c>
      <c r="B95" s="149">
        <v>0</v>
      </c>
      <c r="C95" s="149">
        <v>0</v>
      </c>
      <c r="D95" s="149">
        <v>0</v>
      </c>
      <c r="E95" s="149">
        <v>0</v>
      </c>
      <c r="F95" s="149">
        <v>0.01</v>
      </c>
      <c r="G95" s="149">
        <v>0.01</v>
      </c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1:17" outlineLevel="3">
      <c r="A96" s="30" t="s">
        <v>297</v>
      </c>
      <c r="B96" s="149">
        <v>0</v>
      </c>
      <c r="C96" s="149">
        <v>0</v>
      </c>
      <c r="D96" s="149">
        <v>0</v>
      </c>
      <c r="E96" s="149">
        <v>0</v>
      </c>
      <c r="F96" s="149">
        <v>1.4E-2</v>
      </c>
      <c r="G96" s="149">
        <v>1.4E-2</v>
      </c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1:17" outlineLevel="3">
      <c r="A97" s="30" t="s">
        <v>298</v>
      </c>
      <c r="B97" s="149">
        <v>1.2166126249999999E-2</v>
      </c>
      <c r="C97" s="149">
        <v>3.492868834E-2</v>
      </c>
      <c r="D97" s="149">
        <v>7.3951316520000004E-2</v>
      </c>
      <c r="E97" s="149">
        <v>7.001679374E-2</v>
      </c>
      <c r="F97" s="149">
        <v>0.38894169869</v>
      </c>
      <c r="G97" s="149">
        <v>0.36715039611</v>
      </c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1:17" outlineLevel="3">
      <c r="A98" s="30" t="s">
        <v>299</v>
      </c>
      <c r="B98" s="149">
        <v>0.1388693298</v>
      </c>
      <c r="C98" s="149">
        <v>0.11839534242999999</v>
      </c>
      <c r="D98" s="149">
        <v>0.14157806559</v>
      </c>
      <c r="E98" s="149">
        <v>0.17069912056</v>
      </c>
      <c r="F98" s="149">
        <v>0.45876715325</v>
      </c>
      <c r="G98" s="149">
        <v>0.41770677047999999</v>
      </c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1:17" outlineLevel="3">
      <c r="A99" s="30" t="s">
        <v>300</v>
      </c>
      <c r="B99" s="149">
        <v>0</v>
      </c>
      <c r="C99" s="149">
        <v>0</v>
      </c>
      <c r="D99" s="149">
        <v>0</v>
      </c>
      <c r="E99" s="149">
        <v>0</v>
      </c>
      <c r="F99" s="149">
        <v>0.13291786366</v>
      </c>
      <c r="G99" s="149">
        <v>0.14602911648</v>
      </c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1:17" outlineLevel="2">
      <c r="A100" s="96" t="s">
        <v>283</v>
      </c>
      <c r="B100" s="202">
        <f t="shared" ref="B100:G100" si="16">SUM(B$101:B$101)</f>
        <v>3.401298E-5</v>
      </c>
      <c r="C100" s="202">
        <f t="shared" si="16"/>
        <v>3.4478509999999999E-5</v>
      </c>
      <c r="D100" s="202">
        <f t="shared" si="16"/>
        <v>4.0304060000000003E-5</v>
      </c>
      <c r="E100" s="202">
        <f t="shared" si="16"/>
        <v>3.3763519999999998E-5</v>
      </c>
      <c r="F100" s="202">
        <f t="shared" si="16"/>
        <v>3.4996809999999997E-5</v>
      </c>
      <c r="G100" s="202">
        <f t="shared" si="16"/>
        <v>3.2632139999999998E-5</v>
      </c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1:17" outlineLevel="3">
      <c r="A101" s="30" t="s">
        <v>301</v>
      </c>
      <c r="B101" s="149">
        <v>3.401298E-5</v>
      </c>
      <c r="C101" s="149">
        <v>3.4478509999999999E-5</v>
      </c>
      <c r="D101" s="149">
        <v>4.0304060000000003E-5</v>
      </c>
      <c r="E101" s="149">
        <v>3.3763519999999998E-5</v>
      </c>
      <c r="F101" s="149">
        <v>3.4996809999999997E-5</v>
      </c>
      <c r="G101" s="149">
        <v>3.2632139999999998E-5</v>
      </c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1:17" ht="15" outlineLevel="1">
      <c r="A102" s="64" t="s">
        <v>255</v>
      </c>
      <c r="B102" s="122">
        <f t="shared" ref="B102:G102" si="17">B$103+B$109+B$111+B$119+B$122</f>
        <v>10.499834721000001</v>
      </c>
      <c r="C102" s="122">
        <f t="shared" si="17"/>
        <v>10.755824930960001</v>
      </c>
      <c r="D102" s="122">
        <f t="shared" si="17"/>
        <v>9.6078709913600022</v>
      </c>
      <c r="E102" s="122">
        <f t="shared" si="17"/>
        <v>9.2101342864699998</v>
      </c>
      <c r="F102" s="122">
        <f t="shared" si="17"/>
        <v>9.5424032043500002</v>
      </c>
      <c r="G102" s="122">
        <f t="shared" si="17"/>
        <v>8.8295853053700011</v>
      </c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1:17" outlineLevel="2">
      <c r="A103" s="96" t="s">
        <v>256</v>
      </c>
      <c r="B103" s="202">
        <f t="shared" ref="B103:G103" si="18">SUM(B$104:B$108)</f>
        <v>8.1844122870200007</v>
      </c>
      <c r="C103" s="202">
        <f t="shared" si="18"/>
        <v>8.5593320389300001</v>
      </c>
      <c r="D103" s="202">
        <f t="shared" si="18"/>
        <v>8.0575646315700009</v>
      </c>
      <c r="E103" s="202">
        <f t="shared" si="18"/>
        <v>7.8396779256800002</v>
      </c>
      <c r="F103" s="202">
        <f t="shared" si="18"/>
        <v>6.8214701377100004</v>
      </c>
      <c r="G103" s="202">
        <f t="shared" si="18"/>
        <v>6.1601588001300005</v>
      </c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1:17" outlineLevel="3">
      <c r="A104" s="30" t="s">
        <v>302</v>
      </c>
      <c r="B104" s="149">
        <v>6.3155020130000003E-2</v>
      </c>
      <c r="C104" s="149">
        <v>0.1145400015</v>
      </c>
      <c r="D104" s="149">
        <v>0.11155018534</v>
      </c>
      <c r="E104" s="149">
        <v>0.2457300899</v>
      </c>
      <c r="F104" s="149">
        <v>0.34008035721000002</v>
      </c>
      <c r="G104" s="149">
        <v>0.33415530389999998</v>
      </c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1:17" outlineLevel="3">
      <c r="A105" s="30" t="s">
        <v>257</v>
      </c>
      <c r="B105" s="149">
        <v>0.40809589511</v>
      </c>
      <c r="C105" s="149">
        <v>0.20628031303</v>
      </c>
      <c r="D105" s="149">
        <v>0.33752435519000001</v>
      </c>
      <c r="E105" s="149">
        <v>0.36897050899</v>
      </c>
      <c r="F105" s="149">
        <v>0.34013027289999997</v>
      </c>
      <c r="G105" s="149">
        <v>0.33705830817999999</v>
      </c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1:17" outlineLevel="3">
      <c r="A106" s="30" t="s">
        <v>258</v>
      </c>
      <c r="B106" s="149">
        <v>4.1769000090000001E-2</v>
      </c>
      <c r="C106" s="149">
        <v>5.6124600730000002E-2</v>
      </c>
      <c r="D106" s="149">
        <v>6.1090459E-2</v>
      </c>
      <c r="E106" s="149">
        <v>6.7287041869999994E-2</v>
      </c>
      <c r="F106" s="149">
        <v>6.1798268910000002E-2</v>
      </c>
      <c r="G106" s="149">
        <v>5.9746968339999998E-2</v>
      </c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1:17" outlineLevel="3">
      <c r="A107" s="30" t="s">
        <v>260</v>
      </c>
      <c r="B107" s="149">
        <v>0.44967000001000001</v>
      </c>
      <c r="C107" s="149">
        <v>0.45706674655000001</v>
      </c>
      <c r="D107" s="149">
        <v>0.45703505259999999</v>
      </c>
      <c r="E107" s="149">
        <v>0.4480903752</v>
      </c>
      <c r="F107" s="149">
        <v>0.46823055755999998</v>
      </c>
      <c r="G107" s="149">
        <v>0.46628108039999999</v>
      </c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1:17" outlineLevel="3">
      <c r="A108" s="30" t="s">
        <v>261</v>
      </c>
      <c r="B108" s="149">
        <v>7.2217223716800003</v>
      </c>
      <c r="C108" s="149">
        <v>7.7253203771200001</v>
      </c>
      <c r="D108" s="149">
        <v>7.0903645794400001</v>
      </c>
      <c r="E108" s="149">
        <v>6.7095999097199996</v>
      </c>
      <c r="F108" s="149">
        <v>5.6112306811300003</v>
      </c>
      <c r="G108" s="149">
        <v>4.96291713931</v>
      </c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1:17" outlineLevel="2">
      <c r="A109" s="96" t="s">
        <v>303</v>
      </c>
      <c r="B109" s="202">
        <f t="shared" ref="B109:G109" si="19">SUM(B$110:B$110)</f>
        <v>9.7477853279999999E-2</v>
      </c>
      <c r="C109" s="202">
        <f t="shared" si="19"/>
        <v>4.8738926600000003E-2</v>
      </c>
      <c r="D109" s="202">
        <f t="shared" si="19"/>
        <v>0</v>
      </c>
      <c r="E109" s="202">
        <f t="shared" si="19"/>
        <v>0</v>
      </c>
      <c r="F109" s="202">
        <f t="shared" si="19"/>
        <v>0</v>
      </c>
      <c r="G109" s="202">
        <f t="shared" si="19"/>
        <v>0</v>
      </c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1:17" outlineLevel="3">
      <c r="A110" s="30" t="s">
        <v>304</v>
      </c>
      <c r="B110" s="149">
        <v>9.7477853279999999E-2</v>
      </c>
      <c r="C110" s="149">
        <v>4.8738926600000003E-2</v>
      </c>
      <c r="D110" s="149">
        <v>0</v>
      </c>
      <c r="E110" s="149">
        <v>0</v>
      </c>
      <c r="F110" s="149">
        <v>0</v>
      </c>
      <c r="G110" s="149">
        <v>0</v>
      </c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1:17" outlineLevel="2">
      <c r="A111" s="96" t="s">
        <v>272</v>
      </c>
      <c r="B111" s="202">
        <f t="shared" ref="B111:G111" si="20">SUM(B$112:B$118)</f>
        <v>2.1019582370299998</v>
      </c>
      <c r="C111" s="202">
        <f t="shared" si="20"/>
        <v>2.0344831620099999</v>
      </c>
      <c r="D111" s="202">
        <f t="shared" si="20"/>
        <v>1.4376842756799999</v>
      </c>
      <c r="E111" s="202">
        <f t="shared" si="20"/>
        <v>1.2531559892600002</v>
      </c>
      <c r="F111" s="202">
        <f t="shared" si="20"/>
        <v>1.0819453749600001</v>
      </c>
      <c r="G111" s="202">
        <f t="shared" si="20"/>
        <v>1.0318391972000001</v>
      </c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1:17" outlineLevel="3">
      <c r="A112" s="30" t="s">
        <v>144</v>
      </c>
      <c r="B112" s="149">
        <v>0</v>
      </c>
      <c r="C112" s="149">
        <v>7.991643658E-2</v>
      </c>
      <c r="D112" s="149">
        <v>0.14482956551000001</v>
      </c>
      <c r="E112" s="149">
        <v>0.17459425459</v>
      </c>
      <c r="F112" s="149">
        <v>0.16409411059000001</v>
      </c>
      <c r="G112" s="149">
        <v>0.19512634276999999</v>
      </c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1:17" outlineLevel="3">
      <c r="A113" s="30" t="s">
        <v>201</v>
      </c>
      <c r="B113" s="149">
        <v>0.37729509711999998</v>
      </c>
      <c r="C113" s="149">
        <v>0.45260618235</v>
      </c>
      <c r="D113" s="149">
        <v>0</v>
      </c>
      <c r="E113" s="149">
        <v>0</v>
      </c>
      <c r="F113" s="149">
        <v>0</v>
      </c>
      <c r="G113" s="149">
        <v>0</v>
      </c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1:17" outlineLevel="3">
      <c r="A114" s="30" t="s">
        <v>44</v>
      </c>
      <c r="B114" s="149">
        <v>3.7104216299999999E-2</v>
      </c>
      <c r="C114" s="149">
        <v>3.3931242969999997E-2</v>
      </c>
      <c r="D114" s="149">
        <v>3.0354194519999999E-2</v>
      </c>
      <c r="E114" s="149">
        <v>2.8561734669999998E-2</v>
      </c>
      <c r="F114" s="149">
        <v>1.7851264370000001E-2</v>
      </c>
      <c r="G114" s="149">
        <v>1.1712854430000001E-2</v>
      </c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1:17" outlineLevel="3">
      <c r="A115" s="30" t="s">
        <v>116</v>
      </c>
      <c r="B115" s="149">
        <v>3.0431699860000001E-2</v>
      </c>
      <c r="C115" s="149">
        <v>1.947180011E-2</v>
      </c>
      <c r="D115" s="149">
        <v>9.4817656499999996E-3</v>
      </c>
      <c r="E115" s="149">
        <v>0</v>
      </c>
      <c r="F115" s="149">
        <v>0</v>
      </c>
      <c r="G115" s="149">
        <v>0</v>
      </c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1:17" outlineLevel="3">
      <c r="A116" s="30" t="s">
        <v>305</v>
      </c>
      <c r="B116" s="149">
        <v>4.6240000000000003E-2</v>
      </c>
      <c r="C116" s="149">
        <v>3.3320000000000002E-2</v>
      </c>
      <c r="D116" s="149">
        <v>2.0400000000000001E-2</v>
      </c>
      <c r="E116" s="149">
        <v>0</v>
      </c>
      <c r="F116" s="149">
        <v>0</v>
      </c>
      <c r="G116" s="149">
        <v>0</v>
      </c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1:17" outlineLevel="3">
      <c r="A117" s="30" t="s">
        <v>306</v>
      </c>
      <c r="B117" s="149">
        <v>1.5130309737500001</v>
      </c>
      <c r="C117" s="149">
        <v>1.35</v>
      </c>
      <c r="D117" s="149">
        <v>1.2</v>
      </c>
      <c r="E117" s="149">
        <v>1.05</v>
      </c>
      <c r="F117" s="149">
        <v>0.9</v>
      </c>
      <c r="G117" s="149">
        <v>0.82499999999999996</v>
      </c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1:17" outlineLevel="3">
      <c r="A118" s="30" t="s">
        <v>307</v>
      </c>
      <c r="B118" s="149">
        <v>9.7856250000000006E-2</v>
      </c>
      <c r="C118" s="149">
        <v>6.5237500000000004E-2</v>
      </c>
      <c r="D118" s="149">
        <v>3.2618750000000002E-2</v>
      </c>
      <c r="E118" s="149">
        <v>0</v>
      </c>
      <c r="F118" s="149">
        <v>0</v>
      </c>
      <c r="G118" s="149">
        <v>0</v>
      </c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1:17" outlineLevel="2">
      <c r="A119" s="96" t="s">
        <v>308</v>
      </c>
      <c r="B119" s="202">
        <f t="shared" ref="B119:G119" si="21">SUM(B$120:B$121)</f>
        <v>0</v>
      </c>
      <c r="C119" s="202">
        <f t="shared" si="21"/>
        <v>0</v>
      </c>
      <c r="D119" s="202">
        <f t="shared" si="21"/>
        <v>0</v>
      </c>
      <c r="E119" s="202">
        <f t="shared" si="21"/>
        <v>0</v>
      </c>
      <c r="F119" s="202">
        <f t="shared" si="21"/>
        <v>1.5249999999999999</v>
      </c>
      <c r="G119" s="202">
        <f t="shared" si="21"/>
        <v>1.5249999999999999</v>
      </c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1:17" outlineLevel="3">
      <c r="A120" s="30" t="s">
        <v>309</v>
      </c>
      <c r="B120" s="149">
        <v>0</v>
      </c>
      <c r="C120" s="149">
        <v>0</v>
      </c>
      <c r="D120" s="149">
        <v>0</v>
      </c>
      <c r="E120" s="149">
        <v>0</v>
      </c>
      <c r="F120" s="149">
        <v>0.7</v>
      </c>
      <c r="G120" s="149">
        <v>0.7</v>
      </c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1:17" outlineLevel="3">
      <c r="A121" s="30" t="s">
        <v>310</v>
      </c>
      <c r="B121" s="149">
        <v>0</v>
      </c>
      <c r="C121" s="149">
        <v>0</v>
      </c>
      <c r="D121" s="149">
        <v>0</v>
      </c>
      <c r="E121" s="149">
        <v>0</v>
      </c>
      <c r="F121" s="149">
        <v>0.82499999999999996</v>
      </c>
      <c r="G121" s="149">
        <v>0.82499999999999996</v>
      </c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1:17" outlineLevel="2">
      <c r="A122" s="96" t="s">
        <v>283</v>
      </c>
      <c r="B122" s="202">
        <f t="shared" ref="B122:G122" si="22">SUM(B$123:B$123)</f>
        <v>0.11598634367000001</v>
      </c>
      <c r="C122" s="202">
        <f t="shared" si="22"/>
        <v>0.11327080342</v>
      </c>
      <c r="D122" s="202">
        <f t="shared" si="22"/>
        <v>0.11262208411000001</v>
      </c>
      <c r="E122" s="202">
        <f t="shared" si="22"/>
        <v>0.11730037153</v>
      </c>
      <c r="F122" s="202">
        <f t="shared" si="22"/>
        <v>0.11398769168</v>
      </c>
      <c r="G122" s="202">
        <f t="shared" si="22"/>
        <v>0.11258730804</v>
      </c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1:17" outlineLevel="3">
      <c r="A123" s="30" t="s">
        <v>261</v>
      </c>
      <c r="B123" s="149">
        <v>0.11598634367000001</v>
      </c>
      <c r="C123" s="149">
        <v>0.11327080342</v>
      </c>
      <c r="D123" s="149">
        <v>0.11262208411000001</v>
      </c>
      <c r="E123" s="149">
        <v>0.11730037153</v>
      </c>
      <c r="F123" s="149">
        <v>0.11398769168</v>
      </c>
      <c r="G123" s="149">
        <v>0.11258730804</v>
      </c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1:17">
      <c r="B124" s="241"/>
      <c r="C124" s="241"/>
      <c r="D124" s="241"/>
      <c r="E124" s="241"/>
      <c r="F124" s="241"/>
      <c r="G124" s="241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1:17">
      <c r="B125" s="241"/>
      <c r="C125" s="241"/>
      <c r="D125" s="241"/>
      <c r="E125" s="241"/>
      <c r="F125" s="241"/>
      <c r="G125" s="241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1:17">
      <c r="B126" s="241"/>
      <c r="C126" s="241"/>
      <c r="D126" s="241"/>
      <c r="E126" s="241"/>
      <c r="F126" s="241"/>
      <c r="G126" s="241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1:17">
      <c r="B127" s="241"/>
      <c r="C127" s="241"/>
      <c r="D127" s="241"/>
      <c r="E127" s="241"/>
      <c r="F127" s="241"/>
      <c r="G127" s="241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1:17">
      <c r="B128" s="241"/>
      <c r="C128" s="241"/>
      <c r="D128" s="241"/>
      <c r="E128" s="241"/>
      <c r="F128" s="241"/>
      <c r="G128" s="241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241"/>
      <c r="E129" s="241"/>
      <c r="F129" s="241"/>
      <c r="G129" s="241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241"/>
      <c r="E130" s="241"/>
      <c r="F130" s="241"/>
      <c r="G130" s="241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241"/>
      <c r="E131" s="241"/>
      <c r="F131" s="241"/>
      <c r="G131" s="241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241"/>
      <c r="E132" s="241"/>
      <c r="F132" s="241"/>
      <c r="G132" s="241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241"/>
      <c r="E133" s="241"/>
      <c r="F133" s="241"/>
      <c r="G133" s="241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241"/>
      <c r="E134" s="241"/>
      <c r="F134" s="241"/>
      <c r="G134" s="241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241"/>
      <c r="E135" s="241"/>
      <c r="F135" s="241"/>
      <c r="G135" s="241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241"/>
      <c r="E136" s="241"/>
      <c r="F136" s="241"/>
      <c r="G136" s="241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241"/>
      <c r="E137" s="241"/>
      <c r="F137" s="241"/>
      <c r="G137" s="241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241"/>
      <c r="E138" s="241"/>
      <c r="F138" s="241"/>
      <c r="G138" s="241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241"/>
      <c r="E139" s="241"/>
      <c r="F139" s="241"/>
      <c r="G139" s="241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241"/>
      <c r="E140" s="241"/>
      <c r="F140" s="241"/>
      <c r="G140" s="241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241"/>
      <c r="E141" s="241"/>
      <c r="F141" s="241"/>
      <c r="G141" s="241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241"/>
      <c r="E142" s="241"/>
      <c r="F142" s="241"/>
      <c r="G142" s="241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241"/>
      <c r="E143" s="241"/>
      <c r="F143" s="241"/>
      <c r="G143" s="241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241"/>
      <c r="E144" s="241"/>
      <c r="F144" s="241"/>
      <c r="G144" s="241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241"/>
      <c r="E145" s="241"/>
      <c r="F145" s="241"/>
      <c r="G145" s="241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241"/>
      <c r="E146" s="241"/>
      <c r="F146" s="241"/>
      <c r="G146" s="241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241"/>
      <c r="E147" s="241"/>
      <c r="F147" s="241"/>
      <c r="G147" s="241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241"/>
      <c r="E148" s="241"/>
      <c r="F148" s="241"/>
      <c r="G148" s="241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241"/>
      <c r="E149" s="241"/>
      <c r="F149" s="241"/>
      <c r="G149" s="241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241"/>
      <c r="E150" s="241"/>
      <c r="F150" s="241"/>
      <c r="G150" s="241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241"/>
      <c r="E151" s="241"/>
      <c r="F151" s="241"/>
      <c r="G151" s="241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241"/>
      <c r="E152" s="241"/>
      <c r="F152" s="241"/>
      <c r="G152" s="241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241"/>
      <c r="E153" s="241"/>
      <c r="F153" s="241"/>
      <c r="G153" s="241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241"/>
      <c r="E154" s="241"/>
      <c r="F154" s="241"/>
      <c r="G154" s="241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241"/>
      <c r="E155" s="241"/>
      <c r="F155" s="241"/>
      <c r="G155" s="241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241"/>
      <c r="E156" s="241"/>
      <c r="F156" s="241"/>
      <c r="G156" s="241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241"/>
      <c r="E157" s="241"/>
      <c r="F157" s="241"/>
      <c r="G157" s="241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241"/>
      <c r="E158" s="241"/>
      <c r="F158" s="241"/>
      <c r="G158" s="241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241"/>
      <c r="E159" s="241"/>
      <c r="F159" s="241"/>
      <c r="G159" s="241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241"/>
      <c r="E160" s="241"/>
      <c r="F160" s="241"/>
      <c r="G160" s="241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241"/>
      <c r="E161" s="241"/>
      <c r="F161" s="241"/>
      <c r="G161" s="241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241"/>
      <c r="E162" s="241"/>
      <c r="F162" s="241"/>
      <c r="G162" s="241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241"/>
      <c r="E163" s="241"/>
      <c r="F163" s="241"/>
      <c r="G163" s="241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241"/>
      <c r="E164" s="241"/>
      <c r="F164" s="241"/>
      <c r="G164" s="241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241"/>
      <c r="E165" s="241"/>
      <c r="F165" s="241"/>
      <c r="G165" s="241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241"/>
      <c r="E166" s="241"/>
      <c r="F166" s="241"/>
      <c r="G166" s="241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241"/>
      <c r="E167" s="241"/>
      <c r="F167" s="241"/>
      <c r="G167" s="241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241"/>
      <c r="E168" s="241"/>
      <c r="F168" s="241"/>
      <c r="G168" s="241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</sheetData>
  <mergeCells count="1">
    <mergeCell ref="A2:G2"/>
  </mergeCells>
  <phoneticPr fontId="23" type="noConversion"/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Лист23">
    <tabColor indexed="60"/>
    <outlinePr applyStyles="1" summaryBelow="0"/>
    <pageSetUpPr fitToPage="1"/>
  </sheetPr>
  <dimension ref="A1:S247"/>
  <sheetViews>
    <sheetView workbookViewId="0">
      <selection activeCell="P40" sqref="P40"/>
    </sheetView>
  </sheetViews>
  <sheetFormatPr baseColWidth="10" defaultColWidth="9.1640625" defaultRowHeight="14"/>
  <cols>
    <col min="1" max="1" width="58.1640625" style="128" bestFit="1" customWidth="1"/>
    <col min="2" max="2" width="12.5" style="247" bestFit="1" customWidth="1"/>
    <col min="3" max="3" width="13.5" style="247" bestFit="1" customWidth="1"/>
    <col min="4" max="4" width="10.33203125" style="208" customWidth="1"/>
    <col min="5" max="6" width="13.5" style="247" bestFit="1" customWidth="1"/>
    <col min="7" max="7" width="10.33203125" style="208" customWidth="1"/>
    <col min="8" max="8" width="12.6640625" style="247" hidden="1" customWidth="1"/>
    <col min="9" max="9" width="13.6640625" style="247" bestFit="1" customWidth="1"/>
    <col min="10" max="16384" width="9.1640625" style="128"/>
  </cols>
  <sheetData>
    <row r="1" spans="1:19">
      <c r="A1" s="200"/>
      <c r="B1" s="262" t="str">
        <f>"Державний та гарантований державою борг України за станом на " &amp; TEXT(DREPORTDATE,"dd.MM.yyyy")</f>
        <v>Державний та гарантований державою борг України за станом на 31.03.2022</v>
      </c>
      <c r="C1" s="263"/>
      <c r="D1" s="263"/>
      <c r="E1" s="263"/>
    </row>
    <row r="2" spans="1:19" ht="38.25" customHeight="1">
      <c r="A2" s="264" t="s">
        <v>6</v>
      </c>
      <c r="B2" s="3"/>
      <c r="C2" s="3"/>
      <c r="D2" s="3"/>
      <c r="E2" s="3"/>
      <c r="F2" s="3"/>
      <c r="G2" s="3"/>
      <c r="H2" s="3"/>
      <c r="I2" s="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>
      <c r="A3" s="200"/>
    </row>
    <row r="4" spans="1:19" s="39" customFormat="1">
      <c r="B4" s="172"/>
      <c r="C4" s="172"/>
      <c r="D4" s="131"/>
      <c r="E4" s="172"/>
      <c r="F4" s="172"/>
      <c r="G4" s="131"/>
      <c r="H4" s="172" t="s">
        <v>131</v>
      </c>
      <c r="I4" s="39" t="str">
        <f>VALVAL</f>
        <v>млрд. одиниць</v>
      </c>
    </row>
    <row r="5" spans="1:19" s="17" customFormat="1">
      <c r="A5" s="179"/>
      <c r="B5" s="256">
        <v>44561</v>
      </c>
      <c r="C5" s="257"/>
      <c r="D5" s="258"/>
      <c r="E5" s="256">
        <v>44651</v>
      </c>
      <c r="F5" s="257"/>
      <c r="G5" s="258"/>
      <c r="H5" s="173"/>
      <c r="I5" s="173"/>
    </row>
    <row r="6" spans="1:19" s="123" customFormat="1">
      <c r="A6" s="190"/>
      <c r="B6" s="69" t="s">
        <v>158</v>
      </c>
      <c r="C6" s="69" t="s">
        <v>161</v>
      </c>
      <c r="D6" s="6" t="s">
        <v>180</v>
      </c>
      <c r="E6" s="69" t="s">
        <v>158</v>
      </c>
      <c r="F6" s="69" t="s">
        <v>161</v>
      </c>
      <c r="G6" s="6" t="s">
        <v>180</v>
      </c>
      <c r="H6" s="69" t="s">
        <v>180</v>
      </c>
      <c r="I6" s="69" t="s">
        <v>60</v>
      </c>
    </row>
    <row r="7" spans="1:19" s="54" customFormat="1" ht="15">
      <c r="A7" s="112" t="s">
        <v>143</v>
      </c>
      <c r="B7" s="153">
        <f t="shared" ref="B7:G7" si="0">SUM(B$8+ B$9)</f>
        <v>97.955824077519992</v>
      </c>
      <c r="C7" s="153">
        <f t="shared" si="0"/>
        <v>2672.0585603470099</v>
      </c>
      <c r="D7" s="80">
        <f t="shared" si="0"/>
        <v>1</v>
      </c>
      <c r="E7" s="153">
        <f t="shared" si="0"/>
        <v>96.805254404829995</v>
      </c>
      <c r="F7" s="153">
        <f t="shared" si="0"/>
        <v>2832.0280370935197</v>
      </c>
      <c r="G7" s="80">
        <f t="shared" si="0"/>
        <v>1</v>
      </c>
      <c r="H7" s="153"/>
      <c r="I7" s="153">
        <f>SUM(I$8+ I$9)</f>
        <v>0</v>
      </c>
    </row>
    <row r="8" spans="1:19" s="141" customFormat="1">
      <c r="A8" s="130" t="s">
        <v>62</v>
      </c>
      <c r="B8" s="191">
        <v>86.615691312519999</v>
      </c>
      <c r="C8" s="191">
        <v>2362.7201507571899</v>
      </c>
      <c r="D8" s="133">
        <v>0.88423200000000002</v>
      </c>
      <c r="E8" s="191">
        <v>86.282412485479995</v>
      </c>
      <c r="F8" s="191">
        <v>2524.1833490268</v>
      </c>
      <c r="G8" s="133">
        <v>0.89129899999999995</v>
      </c>
      <c r="H8" s="191">
        <v>7.0670000000000004E-3</v>
      </c>
      <c r="I8" s="191">
        <v>-21.4</v>
      </c>
    </row>
    <row r="9" spans="1:19" s="141" customFormat="1">
      <c r="A9" s="130" t="s">
        <v>11</v>
      </c>
      <c r="B9" s="191">
        <v>11.340132765</v>
      </c>
      <c r="C9" s="191">
        <v>309.33840958982</v>
      </c>
      <c r="D9" s="133">
        <v>0.115768</v>
      </c>
      <c r="E9" s="191">
        <v>10.52284191935</v>
      </c>
      <c r="F9" s="191">
        <v>307.84468806671998</v>
      </c>
      <c r="G9" s="133">
        <v>0.10870100000000001</v>
      </c>
      <c r="H9" s="191">
        <v>-7.0670000000000004E-3</v>
      </c>
      <c r="I9" s="191">
        <v>21.4</v>
      </c>
    </row>
    <row r="10" spans="1:19">
      <c r="B10" s="241"/>
      <c r="C10" s="241"/>
      <c r="D10" s="199"/>
      <c r="E10" s="241"/>
      <c r="F10" s="241"/>
      <c r="G10" s="199"/>
      <c r="H10" s="241"/>
      <c r="I10" s="241"/>
      <c r="J10" s="113"/>
      <c r="K10" s="113"/>
      <c r="L10" s="113"/>
      <c r="M10" s="113"/>
      <c r="N10" s="113"/>
      <c r="O10" s="113"/>
      <c r="P10" s="113"/>
      <c r="Q10" s="113"/>
    </row>
    <row r="11" spans="1:19">
      <c r="B11" s="241"/>
      <c r="C11" s="241"/>
      <c r="D11" s="199"/>
      <c r="E11" s="241"/>
      <c r="F11" s="241"/>
      <c r="G11" s="199"/>
      <c r="H11" s="241"/>
      <c r="I11" s="241"/>
      <c r="J11" s="113"/>
      <c r="K11" s="113"/>
      <c r="L11" s="113"/>
      <c r="M11" s="113"/>
      <c r="N11" s="113"/>
      <c r="O11" s="113"/>
      <c r="P11" s="113"/>
      <c r="Q11" s="113"/>
    </row>
    <row r="12" spans="1:19">
      <c r="B12" s="241"/>
      <c r="C12" s="241"/>
      <c r="D12" s="199"/>
      <c r="E12" s="241"/>
      <c r="F12" s="241"/>
      <c r="G12" s="199"/>
      <c r="H12" s="241"/>
      <c r="I12" s="241"/>
      <c r="J12" s="113"/>
      <c r="K12" s="113"/>
      <c r="L12" s="113"/>
      <c r="M12" s="113"/>
      <c r="N12" s="113"/>
      <c r="O12" s="113"/>
      <c r="P12" s="113"/>
      <c r="Q12" s="113"/>
    </row>
    <row r="13" spans="1:19">
      <c r="B13" s="241"/>
      <c r="C13" s="241"/>
      <c r="D13" s="199"/>
      <c r="E13" s="241"/>
      <c r="F13" s="241"/>
      <c r="G13" s="199"/>
      <c r="H13" s="241"/>
      <c r="I13" s="241"/>
      <c r="J13" s="113"/>
      <c r="K13" s="113"/>
      <c r="L13" s="113"/>
      <c r="M13" s="113"/>
      <c r="N13" s="113"/>
      <c r="O13" s="113"/>
      <c r="P13" s="113"/>
      <c r="Q13" s="113"/>
    </row>
    <row r="14" spans="1:19">
      <c r="B14" s="241"/>
      <c r="C14" s="241"/>
      <c r="D14" s="199"/>
      <c r="E14" s="241"/>
      <c r="F14" s="241"/>
      <c r="G14" s="199"/>
      <c r="H14" s="241"/>
      <c r="I14" s="241"/>
      <c r="J14" s="113"/>
      <c r="K14" s="113"/>
      <c r="L14" s="113"/>
      <c r="M14" s="113"/>
      <c r="N14" s="113"/>
      <c r="O14" s="113"/>
      <c r="P14" s="113"/>
      <c r="Q14" s="113"/>
    </row>
    <row r="15" spans="1:19">
      <c r="B15" s="241"/>
      <c r="C15" s="241"/>
      <c r="D15" s="199"/>
      <c r="E15" s="241"/>
      <c r="F15" s="241"/>
      <c r="G15" s="199"/>
      <c r="H15" s="241"/>
      <c r="I15" s="241"/>
      <c r="J15" s="113"/>
      <c r="K15" s="113"/>
      <c r="L15" s="113"/>
      <c r="M15" s="113"/>
      <c r="N15" s="113"/>
      <c r="O15" s="113"/>
      <c r="P15" s="113"/>
      <c r="Q15" s="113"/>
    </row>
    <row r="16" spans="1:19">
      <c r="B16" s="241"/>
      <c r="C16" s="241"/>
      <c r="D16" s="199"/>
      <c r="E16" s="241"/>
      <c r="F16" s="241"/>
      <c r="G16" s="199"/>
      <c r="H16" s="241"/>
      <c r="I16" s="241"/>
      <c r="J16" s="113"/>
      <c r="K16" s="113"/>
      <c r="L16" s="113"/>
      <c r="M16" s="113"/>
      <c r="N16" s="113"/>
      <c r="O16" s="113"/>
      <c r="P16" s="113"/>
      <c r="Q16" s="113"/>
    </row>
    <row r="17" spans="2:17">
      <c r="B17" s="241"/>
      <c r="C17" s="241"/>
      <c r="D17" s="199"/>
      <c r="E17" s="241"/>
      <c r="F17" s="241"/>
      <c r="G17" s="199"/>
      <c r="H17" s="241"/>
      <c r="I17" s="241"/>
      <c r="J17" s="113"/>
      <c r="K17" s="113"/>
      <c r="L17" s="113"/>
      <c r="M17" s="113"/>
      <c r="N17" s="113"/>
      <c r="O17" s="113"/>
      <c r="P17" s="113"/>
      <c r="Q17" s="113"/>
    </row>
    <row r="18" spans="2:17">
      <c r="B18" s="241"/>
      <c r="C18" s="241"/>
      <c r="D18" s="199"/>
      <c r="E18" s="241"/>
      <c r="F18" s="241"/>
      <c r="G18" s="199"/>
      <c r="H18" s="241"/>
      <c r="I18" s="241"/>
      <c r="J18" s="113"/>
      <c r="K18" s="113"/>
      <c r="L18" s="113"/>
      <c r="M18" s="113"/>
      <c r="N18" s="113"/>
      <c r="O18" s="113"/>
      <c r="P18" s="113"/>
      <c r="Q18" s="113"/>
    </row>
    <row r="19" spans="2:17">
      <c r="B19" s="241"/>
      <c r="C19" s="241"/>
      <c r="D19" s="199"/>
      <c r="E19" s="241"/>
      <c r="F19" s="241"/>
      <c r="G19" s="199"/>
      <c r="H19" s="241"/>
      <c r="I19" s="241"/>
      <c r="J19" s="113"/>
      <c r="K19" s="113"/>
      <c r="L19" s="113"/>
      <c r="M19" s="113"/>
      <c r="N19" s="113"/>
      <c r="O19" s="113"/>
      <c r="P19" s="113"/>
      <c r="Q19" s="113"/>
    </row>
    <row r="20" spans="2:17">
      <c r="B20" s="241"/>
      <c r="C20" s="241"/>
      <c r="D20" s="199"/>
      <c r="E20" s="241"/>
      <c r="F20" s="241"/>
      <c r="G20" s="199"/>
      <c r="H20" s="241"/>
      <c r="I20" s="241"/>
      <c r="J20" s="113"/>
      <c r="K20" s="113"/>
      <c r="L20" s="113"/>
      <c r="M20" s="113"/>
      <c r="N20" s="113"/>
      <c r="O20" s="113"/>
      <c r="P20" s="113"/>
      <c r="Q20" s="113"/>
    </row>
    <row r="21" spans="2:17">
      <c r="B21" s="241"/>
      <c r="C21" s="241"/>
      <c r="D21" s="199"/>
      <c r="E21" s="241"/>
      <c r="F21" s="241"/>
      <c r="G21" s="199"/>
      <c r="H21" s="241"/>
      <c r="I21" s="241"/>
      <c r="J21" s="113"/>
      <c r="K21" s="113"/>
      <c r="L21" s="113"/>
      <c r="M21" s="113"/>
      <c r="N21" s="113"/>
      <c r="O21" s="113"/>
      <c r="P21" s="113"/>
      <c r="Q21" s="113"/>
    </row>
    <row r="22" spans="2:17">
      <c r="B22" s="241"/>
      <c r="C22" s="241"/>
      <c r="D22" s="199"/>
      <c r="E22" s="241"/>
      <c r="F22" s="241"/>
      <c r="G22" s="199"/>
      <c r="H22" s="241"/>
      <c r="I22" s="241"/>
      <c r="J22" s="113"/>
      <c r="K22" s="113"/>
      <c r="L22" s="113"/>
      <c r="M22" s="113"/>
      <c r="N22" s="113"/>
      <c r="O22" s="113"/>
      <c r="P22" s="113"/>
      <c r="Q22" s="113"/>
    </row>
    <row r="23" spans="2:17">
      <c r="B23" s="241"/>
      <c r="C23" s="241"/>
      <c r="D23" s="199"/>
      <c r="E23" s="241"/>
      <c r="F23" s="241"/>
      <c r="G23" s="199"/>
      <c r="H23" s="241"/>
      <c r="I23" s="241"/>
      <c r="J23" s="113"/>
      <c r="K23" s="113"/>
      <c r="L23" s="113"/>
      <c r="M23" s="113"/>
      <c r="N23" s="113"/>
      <c r="O23" s="113"/>
      <c r="P23" s="113"/>
      <c r="Q23" s="113"/>
    </row>
    <row r="24" spans="2:17">
      <c r="B24" s="241"/>
      <c r="C24" s="241"/>
      <c r="D24" s="199"/>
      <c r="E24" s="241"/>
      <c r="F24" s="241"/>
      <c r="G24" s="199"/>
      <c r="H24" s="241"/>
      <c r="I24" s="241"/>
      <c r="J24" s="113"/>
      <c r="K24" s="113"/>
      <c r="L24" s="113"/>
      <c r="M24" s="113"/>
      <c r="N24" s="113"/>
      <c r="O24" s="113"/>
      <c r="P24" s="113"/>
      <c r="Q24" s="113"/>
    </row>
    <row r="25" spans="2:17">
      <c r="B25" s="241"/>
      <c r="C25" s="241"/>
      <c r="D25" s="199"/>
      <c r="E25" s="241"/>
      <c r="F25" s="241"/>
      <c r="G25" s="199"/>
      <c r="H25" s="241"/>
      <c r="I25" s="241"/>
      <c r="J25" s="113"/>
      <c r="K25" s="113"/>
      <c r="L25" s="113"/>
      <c r="M25" s="113"/>
      <c r="N25" s="113"/>
      <c r="O25" s="113"/>
      <c r="P25" s="113"/>
      <c r="Q25" s="113"/>
    </row>
    <row r="26" spans="2:17">
      <c r="B26" s="241"/>
      <c r="C26" s="241"/>
      <c r="D26" s="199"/>
      <c r="E26" s="241"/>
      <c r="F26" s="241"/>
      <c r="G26" s="199"/>
      <c r="H26" s="241"/>
      <c r="I26" s="241"/>
      <c r="J26" s="113"/>
      <c r="K26" s="113"/>
      <c r="L26" s="113"/>
      <c r="M26" s="113"/>
      <c r="N26" s="113"/>
      <c r="O26" s="113"/>
      <c r="P26" s="113"/>
      <c r="Q26" s="113"/>
    </row>
    <row r="27" spans="2:17">
      <c r="B27" s="241"/>
      <c r="C27" s="241"/>
      <c r="D27" s="199"/>
      <c r="E27" s="241"/>
      <c r="F27" s="241"/>
      <c r="G27" s="199"/>
      <c r="H27" s="241"/>
      <c r="I27" s="241"/>
      <c r="J27" s="113"/>
      <c r="K27" s="113"/>
      <c r="L27" s="113"/>
      <c r="M27" s="113"/>
      <c r="N27" s="113"/>
      <c r="O27" s="113"/>
      <c r="P27" s="113"/>
      <c r="Q27" s="113"/>
    </row>
    <row r="28" spans="2:17">
      <c r="B28" s="241"/>
      <c r="C28" s="241"/>
      <c r="D28" s="199"/>
      <c r="E28" s="241"/>
      <c r="F28" s="241"/>
      <c r="G28" s="199"/>
      <c r="H28" s="241"/>
      <c r="I28" s="241"/>
      <c r="J28" s="113"/>
      <c r="K28" s="113"/>
      <c r="L28" s="113"/>
      <c r="M28" s="113"/>
      <c r="N28" s="113"/>
      <c r="O28" s="113"/>
      <c r="P28" s="113"/>
      <c r="Q28" s="113"/>
    </row>
    <row r="29" spans="2:17">
      <c r="B29" s="241"/>
      <c r="C29" s="241"/>
      <c r="D29" s="199"/>
      <c r="E29" s="241"/>
      <c r="F29" s="241"/>
      <c r="G29" s="199"/>
      <c r="H29" s="241"/>
      <c r="I29" s="241"/>
      <c r="J29" s="113"/>
      <c r="K29" s="113"/>
      <c r="L29" s="113"/>
      <c r="M29" s="113"/>
      <c r="N29" s="113"/>
      <c r="O29" s="113"/>
      <c r="P29" s="113"/>
      <c r="Q29" s="113"/>
    </row>
    <row r="30" spans="2:17">
      <c r="B30" s="241"/>
      <c r="C30" s="241"/>
      <c r="D30" s="199"/>
      <c r="E30" s="241"/>
      <c r="F30" s="241"/>
      <c r="G30" s="199"/>
      <c r="H30" s="241"/>
      <c r="I30" s="241"/>
      <c r="J30" s="113"/>
      <c r="K30" s="113"/>
      <c r="L30" s="113"/>
      <c r="M30" s="113"/>
      <c r="N30" s="113"/>
      <c r="O30" s="113"/>
      <c r="P30" s="113"/>
      <c r="Q30" s="113"/>
    </row>
    <row r="31" spans="2:17">
      <c r="B31" s="241"/>
      <c r="C31" s="241"/>
      <c r="D31" s="199"/>
      <c r="E31" s="241"/>
      <c r="F31" s="241"/>
      <c r="G31" s="199"/>
      <c r="H31" s="241"/>
      <c r="I31" s="241"/>
      <c r="J31" s="113"/>
      <c r="K31" s="113"/>
      <c r="L31" s="113"/>
      <c r="M31" s="113"/>
      <c r="N31" s="113"/>
      <c r="O31" s="113"/>
      <c r="P31" s="113"/>
      <c r="Q31" s="113"/>
    </row>
    <row r="32" spans="2:17">
      <c r="B32" s="241"/>
      <c r="C32" s="241"/>
      <c r="D32" s="199"/>
      <c r="E32" s="241"/>
      <c r="F32" s="241"/>
      <c r="G32" s="199"/>
      <c r="H32" s="241"/>
      <c r="I32" s="241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241"/>
      <c r="C33" s="241"/>
      <c r="D33" s="199"/>
      <c r="E33" s="241"/>
      <c r="F33" s="241"/>
      <c r="G33" s="199"/>
      <c r="H33" s="241"/>
      <c r="I33" s="241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241"/>
      <c r="C34" s="241"/>
      <c r="D34" s="199"/>
      <c r="E34" s="241"/>
      <c r="F34" s="241"/>
      <c r="G34" s="199"/>
      <c r="H34" s="241"/>
      <c r="I34" s="241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241"/>
      <c r="C35" s="241"/>
      <c r="D35" s="199"/>
      <c r="E35" s="241"/>
      <c r="F35" s="241"/>
      <c r="G35" s="199"/>
      <c r="H35" s="241"/>
      <c r="I35" s="241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241"/>
      <c r="C36" s="241"/>
      <c r="D36" s="199"/>
      <c r="E36" s="241"/>
      <c r="F36" s="241"/>
      <c r="G36" s="199"/>
      <c r="H36" s="241"/>
      <c r="I36" s="241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241"/>
      <c r="C37" s="241"/>
      <c r="D37" s="199"/>
      <c r="E37" s="241"/>
      <c r="F37" s="241"/>
      <c r="G37" s="199"/>
      <c r="H37" s="241"/>
      <c r="I37" s="241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241"/>
      <c r="C38" s="241"/>
      <c r="D38" s="199"/>
      <c r="E38" s="241"/>
      <c r="F38" s="241"/>
      <c r="G38" s="199"/>
      <c r="H38" s="241"/>
      <c r="I38" s="241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241"/>
      <c r="C39" s="241"/>
      <c r="D39" s="199"/>
      <c r="E39" s="241"/>
      <c r="F39" s="241"/>
      <c r="G39" s="199"/>
      <c r="H39" s="241"/>
      <c r="I39" s="241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241"/>
      <c r="C40" s="241"/>
      <c r="D40" s="199"/>
      <c r="E40" s="241"/>
      <c r="F40" s="241"/>
      <c r="G40" s="199"/>
      <c r="H40" s="241"/>
      <c r="I40" s="241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241"/>
      <c r="C41" s="241"/>
      <c r="D41" s="199"/>
      <c r="E41" s="241"/>
      <c r="F41" s="241"/>
      <c r="G41" s="199"/>
      <c r="H41" s="241"/>
      <c r="I41" s="241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241"/>
      <c r="C42" s="241"/>
      <c r="D42" s="199"/>
      <c r="E42" s="241"/>
      <c r="F42" s="241"/>
      <c r="G42" s="199"/>
      <c r="H42" s="241"/>
      <c r="I42" s="241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241"/>
      <c r="C43" s="241"/>
      <c r="D43" s="199"/>
      <c r="E43" s="241"/>
      <c r="F43" s="241"/>
      <c r="G43" s="199"/>
      <c r="H43" s="241"/>
      <c r="I43" s="241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241"/>
      <c r="C44" s="241"/>
      <c r="D44" s="199"/>
      <c r="E44" s="241"/>
      <c r="F44" s="241"/>
      <c r="G44" s="199"/>
      <c r="H44" s="241"/>
      <c r="I44" s="241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241"/>
      <c r="C45" s="241"/>
      <c r="D45" s="199"/>
      <c r="E45" s="241"/>
      <c r="F45" s="241"/>
      <c r="G45" s="199"/>
      <c r="H45" s="241"/>
      <c r="I45" s="241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241"/>
      <c r="C46" s="241"/>
      <c r="D46" s="199"/>
      <c r="E46" s="241"/>
      <c r="F46" s="241"/>
      <c r="G46" s="199"/>
      <c r="H46" s="241"/>
      <c r="I46" s="241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241"/>
      <c r="C47" s="241"/>
      <c r="D47" s="199"/>
      <c r="E47" s="241"/>
      <c r="F47" s="241"/>
      <c r="G47" s="199"/>
      <c r="H47" s="241"/>
      <c r="I47" s="241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241"/>
      <c r="C48" s="241"/>
      <c r="D48" s="199"/>
      <c r="E48" s="241"/>
      <c r="F48" s="241"/>
      <c r="G48" s="199"/>
      <c r="H48" s="241"/>
      <c r="I48" s="241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241"/>
      <c r="C49" s="241"/>
      <c r="D49" s="199"/>
      <c r="E49" s="241"/>
      <c r="F49" s="241"/>
      <c r="G49" s="199"/>
      <c r="H49" s="241"/>
      <c r="I49" s="241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241"/>
      <c r="C50" s="241"/>
      <c r="D50" s="199"/>
      <c r="E50" s="241"/>
      <c r="F50" s="241"/>
      <c r="G50" s="199"/>
      <c r="H50" s="241"/>
      <c r="I50" s="241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241"/>
      <c r="C51" s="241"/>
      <c r="D51" s="199"/>
      <c r="E51" s="241"/>
      <c r="F51" s="241"/>
      <c r="G51" s="199"/>
      <c r="H51" s="241"/>
      <c r="I51" s="241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241"/>
      <c r="C52" s="241"/>
      <c r="D52" s="199"/>
      <c r="E52" s="241"/>
      <c r="F52" s="241"/>
      <c r="G52" s="199"/>
      <c r="H52" s="241"/>
      <c r="I52" s="241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241"/>
      <c r="C53" s="241"/>
      <c r="D53" s="199"/>
      <c r="E53" s="241"/>
      <c r="F53" s="241"/>
      <c r="G53" s="199"/>
      <c r="H53" s="241"/>
      <c r="I53" s="241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241"/>
      <c r="C54" s="241"/>
      <c r="D54" s="199"/>
      <c r="E54" s="241"/>
      <c r="F54" s="241"/>
      <c r="G54" s="199"/>
      <c r="H54" s="241"/>
      <c r="I54" s="241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241"/>
      <c r="C55" s="241"/>
      <c r="D55" s="199"/>
      <c r="E55" s="241"/>
      <c r="F55" s="241"/>
      <c r="G55" s="199"/>
      <c r="H55" s="241"/>
      <c r="I55" s="241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241"/>
      <c r="C56" s="241"/>
      <c r="D56" s="199"/>
      <c r="E56" s="241"/>
      <c r="F56" s="241"/>
      <c r="G56" s="199"/>
      <c r="H56" s="241"/>
      <c r="I56" s="241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241"/>
      <c r="C57" s="241"/>
      <c r="D57" s="199"/>
      <c r="E57" s="241"/>
      <c r="F57" s="241"/>
      <c r="G57" s="199"/>
      <c r="H57" s="241"/>
      <c r="I57" s="241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241"/>
      <c r="C58" s="241"/>
      <c r="D58" s="199"/>
      <c r="E58" s="241"/>
      <c r="F58" s="241"/>
      <c r="G58" s="199"/>
      <c r="H58" s="241"/>
      <c r="I58" s="241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241"/>
      <c r="C59" s="241"/>
      <c r="D59" s="199"/>
      <c r="E59" s="241"/>
      <c r="F59" s="241"/>
      <c r="G59" s="199"/>
      <c r="H59" s="241"/>
      <c r="I59" s="241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241"/>
      <c r="C60" s="241"/>
      <c r="D60" s="199"/>
      <c r="E60" s="241"/>
      <c r="F60" s="241"/>
      <c r="G60" s="199"/>
      <c r="H60" s="241"/>
      <c r="I60" s="241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241"/>
      <c r="C61" s="241"/>
      <c r="D61" s="199"/>
      <c r="E61" s="241"/>
      <c r="F61" s="241"/>
      <c r="G61" s="199"/>
      <c r="H61" s="241"/>
      <c r="I61" s="241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241"/>
      <c r="C62" s="241"/>
      <c r="D62" s="199"/>
      <c r="E62" s="241"/>
      <c r="F62" s="241"/>
      <c r="G62" s="199"/>
      <c r="H62" s="241"/>
      <c r="I62" s="241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241"/>
      <c r="C63" s="241"/>
      <c r="D63" s="199"/>
      <c r="E63" s="241"/>
      <c r="F63" s="241"/>
      <c r="G63" s="199"/>
      <c r="H63" s="241"/>
      <c r="I63" s="241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241"/>
      <c r="C64" s="241"/>
      <c r="D64" s="199"/>
      <c r="E64" s="241"/>
      <c r="F64" s="241"/>
      <c r="G64" s="199"/>
      <c r="H64" s="241"/>
      <c r="I64" s="241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241"/>
      <c r="C65" s="241"/>
      <c r="D65" s="199"/>
      <c r="E65" s="241"/>
      <c r="F65" s="241"/>
      <c r="G65" s="199"/>
      <c r="H65" s="241"/>
      <c r="I65" s="241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241"/>
      <c r="C66" s="241"/>
      <c r="D66" s="199"/>
      <c r="E66" s="241"/>
      <c r="F66" s="241"/>
      <c r="G66" s="199"/>
      <c r="H66" s="241"/>
      <c r="I66" s="241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241"/>
      <c r="C67" s="241"/>
      <c r="D67" s="199"/>
      <c r="E67" s="241"/>
      <c r="F67" s="241"/>
      <c r="G67" s="199"/>
      <c r="H67" s="241"/>
      <c r="I67" s="241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241"/>
      <c r="C68" s="241"/>
      <c r="D68" s="199"/>
      <c r="E68" s="241"/>
      <c r="F68" s="241"/>
      <c r="G68" s="199"/>
      <c r="H68" s="241"/>
      <c r="I68" s="241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241"/>
      <c r="C69" s="241"/>
      <c r="D69" s="199"/>
      <c r="E69" s="241"/>
      <c r="F69" s="241"/>
      <c r="G69" s="199"/>
      <c r="H69" s="241"/>
      <c r="I69" s="241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241"/>
      <c r="C70" s="241"/>
      <c r="D70" s="199"/>
      <c r="E70" s="241"/>
      <c r="F70" s="241"/>
      <c r="G70" s="199"/>
      <c r="H70" s="241"/>
      <c r="I70" s="241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241"/>
      <c r="C71" s="241"/>
      <c r="D71" s="199"/>
      <c r="E71" s="241"/>
      <c r="F71" s="241"/>
      <c r="G71" s="199"/>
      <c r="H71" s="241"/>
      <c r="I71" s="241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241"/>
      <c r="C72" s="241"/>
      <c r="D72" s="199"/>
      <c r="E72" s="241"/>
      <c r="F72" s="241"/>
      <c r="G72" s="199"/>
      <c r="H72" s="241"/>
      <c r="I72" s="241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241"/>
      <c r="C73" s="241"/>
      <c r="D73" s="199"/>
      <c r="E73" s="241"/>
      <c r="F73" s="241"/>
      <c r="G73" s="199"/>
      <c r="H73" s="241"/>
      <c r="I73" s="241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241"/>
      <c r="C74" s="241"/>
      <c r="D74" s="199"/>
      <c r="E74" s="241"/>
      <c r="F74" s="241"/>
      <c r="G74" s="199"/>
      <c r="H74" s="241"/>
      <c r="I74" s="241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241"/>
      <c r="C75" s="241"/>
      <c r="D75" s="199"/>
      <c r="E75" s="241"/>
      <c r="F75" s="241"/>
      <c r="G75" s="199"/>
      <c r="H75" s="241"/>
      <c r="I75" s="241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241"/>
      <c r="C76" s="241"/>
      <c r="D76" s="199"/>
      <c r="E76" s="241"/>
      <c r="F76" s="241"/>
      <c r="G76" s="199"/>
      <c r="H76" s="241"/>
      <c r="I76" s="241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241"/>
      <c r="C77" s="241"/>
      <c r="D77" s="199"/>
      <c r="E77" s="241"/>
      <c r="F77" s="241"/>
      <c r="G77" s="199"/>
      <c r="H77" s="241"/>
      <c r="I77" s="241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241"/>
      <c r="C78" s="241"/>
      <c r="D78" s="199"/>
      <c r="E78" s="241"/>
      <c r="F78" s="241"/>
      <c r="G78" s="199"/>
      <c r="H78" s="241"/>
      <c r="I78" s="241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241"/>
      <c r="C79" s="241"/>
      <c r="D79" s="199"/>
      <c r="E79" s="241"/>
      <c r="F79" s="241"/>
      <c r="G79" s="199"/>
      <c r="H79" s="241"/>
      <c r="I79" s="241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241"/>
      <c r="C80" s="241"/>
      <c r="D80" s="199"/>
      <c r="E80" s="241"/>
      <c r="F80" s="241"/>
      <c r="G80" s="199"/>
      <c r="H80" s="241"/>
      <c r="I80" s="241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241"/>
      <c r="C81" s="241"/>
      <c r="D81" s="199"/>
      <c r="E81" s="241"/>
      <c r="F81" s="241"/>
      <c r="G81" s="199"/>
      <c r="H81" s="241"/>
      <c r="I81" s="241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241"/>
      <c r="C82" s="241"/>
      <c r="D82" s="199"/>
      <c r="E82" s="241"/>
      <c r="F82" s="241"/>
      <c r="G82" s="199"/>
      <c r="H82" s="241"/>
      <c r="I82" s="241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241"/>
      <c r="C83" s="241"/>
      <c r="D83" s="199"/>
      <c r="E83" s="241"/>
      <c r="F83" s="241"/>
      <c r="G83" s="199"/>
      <c r="H83" s="241"/>
      <c r="I83" s="241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241"/>
      <c r="C84" s="241"/>
      <c r="D84" s="199"/>
      <c r="E84" s="241"/>
      <c r="F84" s="241"/>
      <c r="G84" s="199"/>
      <c r="H84" s="241"/>
      <c r="I84" s="241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241"/>
      <c r="C85" s="241"/>
      <c r="D85" s="199"/>
      <c r="E85" s="241"/>
      <c r="F85" s="241"/>
      <c r="G85" s="199"/>
      <c r="H85" s="241"/>
      <c r="I85" s="241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241"/>
      <c r="C86" s="241"/>
      <c r="D86" s="199"/>
      <c r="E86" s="241"/>
      <c r="F86" s="241"/>
      <c r="G86" s="199"/>
      <c r="H86" s="241"/>
      <c r="I86" s="241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241"/>
      <c r="C87" s="241"/>
      <c r="D87" s="199"/>
      <c r="E87" s="241"/>
      <c r="F87" s="241"/>
      <c r="G87" s="199"/>
      <c r="H87" s="241"/>
      <c r="I87" s="241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241"/>
      <c r="C88" s="241"/>
      <c r="D88" s="199"/>
      <c r="E88" s="241"/>
      <c r="F88" s="241"/>
      <c r="G88" s="199"/>
      <c r="H88" s="241"/>
      <c r="I88" s="241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241"/>
      <c r="C89" s="241"/>
      <c r="D89" s="199"/>
      <c r="E89" s="241"/>
      <c r="F89" s="241"/>
      <c r="G89" s="199"/>
      <c r="H89" s="241"/>
      <c r="I89" s="241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241"/>
      <c r="C90" s="241"/>
      <c r="D90" s="199"/>
      <c r="E90" s="241"/>
      <c r="F90" s="241"/>
      <c r="G90" s="199"/>
      <c r="H90" s="241"/>
      <c r="I90" s="241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241"/>
      <c r="C91" s="241"/>
      <c r="D91" s="199"/>
      <c r="E91" s="241"/>
      <c r="F91" s="241"/>
      <c r="G91" s="199"/>
      <c r="H91" s="241"/>
      <c r="I91" s="241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241"/>
      <c r="C92" s="241"/>
      <c r="D92" s="199"/>
      <c r="E92" s="241"/>
      <c r="F92" s="241"/>
      <c r="G92" s="199"/>
      <c r="H92" s="241"/>
      <c r="I92" s="241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241"/>
      <c r="C93" s="241"/>
      <c r="D93" s="199"/>
      <c r="E93" s="241"/>
      <c r="F93" s="241"/>
      <c r="G93" s="199"/>
      <c r="H93" s="241"/>
      <c r="I93" s="241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241"/>
      <c r="C94" s="241"/>
      <c r="D94" s="199"/>
      <c r="E94" s="241"/>
      <c r="F94" s="241"/>
      <c r="G94" s="199"/>
      <c r="H94" s="241"/>
      <c r="I94" s="241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241"/>
      <c r="C95" s="241"/>
      <c r="D95" s="199"/>
      <c r="E95" s="241"/>
      <c r="F95" s="241"/>
      <c r="G95" s="199"/>
      <c r="H95" s="241"/>
      <c r="I95" s="241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241"/>
      <c r="C96" s="241"/>
      <c r="D96" s="199"/>
      <c r="E96" s="241"/>
      <c r="F96" s="241"/>
      <c r="G96" s="199"/>
      <c r="H96" s="241"/>
      <c r="I96" s="241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241"/>
      <c r="C97" s="241"/>
      <c r="D97" s="199"/>
      <c r="E97" s="241"/>
      <c r="F97" s="241"/>
      <c r="G97" s="199"/>
      <c r="H97" s="241"/>
      <c r="I97" s="241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241"/>
      <c r="C98" s="241"/>
      <c r="D98" s="199"/>
      <c r="E98" s="241"/>
      <c r="F98" s="241"/>
      <c r="G98" s="199"/>
      <c r="H98" s="241"/>
      <c r="I98" s="241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241"/>
      <c r="C99" s="241"/>
      <c r="D99" s="199"/>
      <c r="E99" s="241"/>
      <c r="F99" s="241"/>
      <c r="G99" s="199"/>
      <c r="H99" s="241"/>
      <c r="I99" s="241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241"/>
      <c r="C100" s="241"/>
      <c r="D100" s="199"/>
      <c r="E100" s="241"/>
      <c r="F100" s="241"/>
      <c r="G100" s="199"/>
      <c r="H100" s="241"/>
      <c r="I100" s="241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241"/>
      <c r="C101" s="241"/>
      <c r="D101" s="199"/>
      <c r="E101" s="241"/>
      <c r="F101" s="241"/>
      <c r="G101" s="199"/>
      <c r="H101" s="241"/>
      <c r="I101" s="241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241"/>
      <c r="C102" s="241"/>
      <c r="D102" s="199"/>
      <c r="E102" s="241"/>
      <c r="F102" s="241"/>
      <c r="G102" s="199"/>
      <c r="H102" s="241"/>
      <c r="I102" s="241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241"/>
      <c r="C103" s="241"/>
      <c r="D103" s="199"/>
      <c r="E103" s="241"/>
      <c r="F103" s="241"/>
      <c r="G103" s="199"/>
      <c r="H103" s="241"/>
      <c r="I103" s="241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241"/>
      <c r="C104" s="241"/>
      <c r="D104" s="199"/>
      <c r="E104" s="241"/>
      <c r="F104" s="241"/>
      <c r="G104" s="199"/>
      <c r="H104" s="241"/>
      <c r="I104" s="241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241"/>
      <c r="C105" s="241"/>
      <c r="D105" s="199"/>
      <c r="E105" s="241"/>
      <c r="F105" s="241"/>
      <c r="G105" s="199"/>
      <c r="H105" s="241"/>
      <c r="I105" s="241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241"/>
      <c r="C106" s="241"/>
      <c r="D106" s="199"/>
      <c r="E106" s="241"/>
      <c r="F106" s="241"/>
      <c r="G106" s="199"/>
      <c r="H106" s="241"/>
      <c r="I106" s="241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241"/>
      <c r="C107" s="241"/>
      <c r="D107" s="199"/>
      <c r="E107" s="241"/>
      <c r="F107" s="241"/>
      <c r="G107" s="199"/>
      <c r="H107" s="241"/>
      <c r="I107" s="241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241"/>
      <c r="C108" s="241"/>
      <c r="D108" s="199"/>
      <c r="E108" s="241"/>
      <c r="F108" s="241"/>
      <c r="G108" s="199"/>
      <c r="H108" s="241"/>
      <c r="I108" s="241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241"/>
      <c r="C109" s="241"/>
      <c r="D109" s="199"/>
      <c r="E109" s="241"/>
      <c r="F109" s="241"/>
      <c r="G109" s="199"/>
      <c r="H109" s="241"/>
      <c r="I109" s="241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241"/>
      <c r="C110" s="241"/>
      <c r="D110" s="199"/>
      <c r="E110" s="241"/>
      <c r="F110" s="241"/>
      <c r="G110" s="199"/>
      <c r="H110" s="241"/>
      <c r="I110" s="241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241"/>
      <c r="C111" s="241"/>
      <c r="D111" s="199"/>
      <c r="E111" s="241"/>
      <c r="F111" s="241"/>
      <c r="G111" s="199"/>
      <c r="H111" s="241"/>
      <c r="I111" s="241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241"/>
      <c r="C112" s="241"/>
      <c r="D112" s="199"/>
      <c r="E112" s="241"/>
      <c r="F112" s="241"/>
      <c r="G112" s="199"/>
      <c r="H112" s="241"/>
      <c r="I112" s="241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241"/>
      <c r="C113" s="241"/>
      <c r="D113" s="199"/>
      <c r="E113" s="241"/>
      <c r="F113" s="241"/>
      <c r="G113" s="199"/>
      <c r="H113" s="241"/>
      <c r="I113" s="241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241"/>
      <c r="C114" s="241"/>
      <c r="D114" s="199"/>
      <c r="E114" s="241"/>
      <c r="F114" s="241"/>
      <c r="G114" s="199"/>
      <c r="H114" s="241"/>
      <c r="I114" s="241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241"/>
      <c r="C115" s="241"/>
      <c r="D115" s="199"/>
      <c r="E115" s="241"/>
      <c r="F115" s="241"/>
      <c r="G115" s="199"/>
      <c r="H115" s="241"/>
      <c r="I115" s="241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241"/>
      <c r="C116" s="241"/>
      <c r="D116" s="199"/>
      <c r="E116" s="241"/>
      <c r="F116" s="241"/>
      <c r="G116" s="199"/>
      <c r="H116" s="241"/>
      <c r="I116" s="241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241"/>
      <c r="C117" s="241"/>
      <c r="D117" s="199"/>
      <c r="E117" s="241"/>
      <c r="F117" s="241"/>
      <c r="G117" s="199"/>
      <c r="H117" s="241"/>
      <c r="I117" s="241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241"/>
      <c r="C118" s="241"/>
      <c r="D118" s="199"/>
      <c r="E118" s="241"/>
      <c r="F118" s="241"/>
      <c r="G118" s="199"/>
      <c r="H118" s="241"/>
      <c r="I118" s="241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241"/>
      <c r="C119" s="241"/>
      <c r="D119" s="199"/>
      <c r="E119" s="241"/>
      <c r="F119" s="241"/>
      <c r="G119" s="199"/>
      <c r="H119" s="241"/>
      <c r="I119" s="241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241"/>
      <c r="C120" s="241"/>
      <c r="D120" s="199"/>
      <c r="E120" s="241"/>
      <c r="F120" s="241"/>
      <c r="G120" s="199"/>
      <c r="H120" s="241"/>
      <c r="I120" s="241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241"/>
      <c r="C121" s="241"/>
      <c r="D121" s="199"/>
      <c r="E121" s="241"/>
      <c r="F121" s="241"/>
      <c r="G121" s="199"/>
      <c r="H121" s="241"/>
      <c r="I121" s="241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241"/>
      <c r="C122" s="241"/>
      <c r="D122" s="199"/>
      <c r="E122" s="241"/>
      <c r="F122" s="241"/>
      <c r="G122" s="199"/>
      <c r="H122" s="241"/>
      <c r="I122" s="241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241"/>
      <c r="C123" s="241"/>
      <c r="D123" s="199"/>
      <c r="E123" s="241"/>
      <c r="F123" s="241"/>
      <c r="G123" s="199"/>
      <c r="H123" s="241"/>
      <c r="I123" s="241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241"/>
      <c r="C124" s="241"/>
      <c r="D124" s="199"/>
      <c r="E124" s="241"/>
      <c r="F124" s="241"/>
      <c r="G124" s="199"/>
      <c r="H124" s="241"/>
      <c r="I124" s="241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241"/>
      <c r="C125" s="241"/>
      <c r="D125" s="199"/>
      <c r="E125" s="241"/>
      <c r="F125" s="241"/>
      <c r="G125" s="199"/>
      <c r="H125" s="241"/>
      <c r="I125" s="241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241"/>
      <c r="C126" s="241"/>
      <c r="D126" s="199"/>
      <c r="E126" s="241"/>
      <c r="F126" s="241"/>
      <c r="G126" s="199"/>
      <c r="H126" s="241"/>
      <c r="I126" s="241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241"/>
      <c r="C127" s="241"/>
      <c r="D127" s="199"/>
      <c r="E127" s="241"/>
      <c r="F127" s="241"/>
      <c r="G127" s="199"/>
      <c r="H127" s="241"/>
      <c r="I127" s="241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241"/>
      <c r="C128" s="241"/>
      <c r="D128" s="199"/>
      <c r="E128" s="241"/>
      <c r="F128" s="241"/>
      <c r="G128" s="199"/>
      <c r="H128" s="241"/>
      <c r="I128" s="241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241"/>
      <c r="C129" s="241"/>
      <c r="D129" s="199"/>
      <c r="E129" s="241"/>
      <c r="F129" s="241"/>
      <c r="G129" s="199"/>
      <c r="H129" s="241"/>
      <c r="I129" s="241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241"/>
      <c r="C130" s="241"/>
      <c r="D130" s="199"/>
      <c r="E130" s="241"/>
      <c r="F130" s="241"/>
      <c r="G130" s="199"/>
      <c r="H130" s="241"/>
      <c r="I130" s="241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241"/>
      <c r="C131" s="241"/>
      <c r="D131" s="199"/>
      <c r="E131" s="241"/>
      <c r="F131" s="241"/>
      <c r="G131" s="199"/>
      <c r="H131" s="241"/>
      <c r="I131" s="241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241"/>
      <c r="C132" s="241"/>
      <c r="D132" s="199"/>
      <c r="E132" s="241"/>
      <c r="F132" s="241"/>
      <c r="G132" s="199"/>
      <c r="H132" s="241"/>
      <c r="I132" s="241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241"/>
      <c r="C133" s="241"/>
      <c r="D133" s="199"/>
      <c r="E133" s="241"/>
      <c r="F133" s="241"/>
      <c r="G133" s="199"/>
      <c r="H133" s="241"/>
      <c r="I133" s="241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241"/>
      <c r="C134" s="241"/>
      <c r="D134" s="199"/>
      <c r="E134" s="241"/>
      <c r="F134" s="241"/>
      <c r="G134" s="199"/>
      <c r="H134" s="241"/>
      <c r="I134" s="241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241"/>
      <c r="C135" s="241"/>
      <c r="D135" s="199"/>
      <c r="E135" s="241"/>
      <c r="F135" s="241"/>
      <c r="G135" s="199"/>
      <c r="H135" s="241"/>
      <c r="I135" s="241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241"/>
      <c r="C136" s="241"/>
      <c r="D136" s="199"/>
      <c r="E136" s="241"/>
      <c r="F136" s="241"/>
      <c r="G136" s="199"/>
      <c r="H136" s="241"/>
      <c r="I136" s="241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241"/>
      <c r="C137" s="241"/>
      <c r="D137" s="199"/>
      <c r="E137" s="241"/>
      <c r="F137" s="241"/>
      <c r="G137" s="199"/>
      <c r="H137" s="241"/>
      <c r="I137" s="241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241"/>
      <c r="C138" s="241"/>
      <c r="D138" s="199"/>
      <c r="E138" s="241"/>
      <c r="F138" s="241"/>
      <c r="G138" s="199"/>
      <c r="H138" s="241"/>
      <c r="I138" s="241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241"/>
      <c r="C139" s="241"/>
      <c r="D139" s="199"/>
      <c r="E139" s="241"/>
      <c r="F139" s="241"/>
      <c r="G139" s="199"/>
      <c r="H139" s="241"/>
      <c r="I139" s="241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241"/>
      <c r="C140" s="241"/>
      <c r="D140" s="199"/>
      <c r="E140" s="241"/>
      <c r="F140" s="241"/>
      <c r="G140" s="199"/>
      <c r="H140" s="241"/>
      <c r="I140" s="241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241"/>
      <c r="C141" s="241"/>
      <c r="D141" s="199"/>
      <c r="E141" s="241"/>
      <c r="F141" s="241"/>
      <c r="G141" s="199"/>
      <c r="H141" s="241"/>
      <c r="I141" s="241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241"/>
      <c r="C142" s="241"/>
      <c r="D142" s="199"/>
      <c r="E142" s="241"/>
      <c r="F142" s="241"/>
      <c r="G142" s="199"/>
      <c r="H142" s="241"/>
      <c r="I142" s="241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241"/>
      <c r="C143" s="241"/>
      <c r="D143" s="199"/>
      <c r="E143" s="241"/>
      <c r="F143" s="241"/>
      <c r="G143" s="199"/>
      <c r="H143" s="241"/>
      <c r="I143" s="241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241"/>
      <c r="C144" s="241"/>
      <c r="D144" s="199"/>
      <c r="E144" s="241"/>
      <c r="F144" s="241"/>
      <c r="G144" s="199"/>
      <c r="H144" s="241"/>
      <c r="I144" s="241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241"/>
      <c r="C145" s="241"/>
      <c r="D145" s="199"/>
      <c r="E145" s="241"/>
      <c r="F145" s="241"/>
      <c r="G145" s="199"/>
      <c r="H145" s="241"/>
      <c r="I145" s="241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241"/>
      <c r="C146" s="241"/>
      <c r="D146" s="199"/>
      <c r="E146" s="241"/>
      <c r="F146" s="241"/>
      <c r="G146" s="199"/>
      <c r="H146" s="241"/>
      <c r="I146" s="241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241"/>
      <c r="C147" s="241"/>
      <c r="D147" s="199"/>
      <c r="E147" s="241"/>
      <c r="F147" s="241"/>
      <c r="G147" s="199"/>
      <c r="H147" s="241"/>
      <c r="I147" s="241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241"/>
      <c r="C148" s="241"/>
      <c r="D148" s="199"/>
      <c r="E148" s="241"/>
      <c r="F148" s="241"/>
      <c r="G148" s="199"/>
      <c r="H148" s="241"/>
      <c r="I148" s="241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241"/>
      <c r="C149" s="241"/>
      <c r="D149" s="199"/>
      <c r="E149" s="241"/>
      <c r="F149" s="241"/>
      <c r="G149" s="199"/>
      <c r="H149" s="241"/>
      <c r="I149" s="241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241"/>
      <c r="C150" s="241"/>
      <c r="D150" s="199"/>
      <c r="E150" s="241"/>
      <c r="F150" s="241"/>
      <c r="G150" s="199"/>
      <c r="H150" s="241"/>
      <c r="I150" s="241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241"/>
      <c r="C151" s="241"/>
      <c r="D151" s="199"/>
      <c r="E151" s="241"/>
      <c r="F151" s="241"/>
      <c r="G151" s="199"/>
      <c r="H151" s="241"/>
      <c r="I151" s="241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241"/>
      <c r="C152" s="241"/>
      <c r="D152" s="199"/>
      <c r="E152" s="241"/>
      <c r="F152" s="241"/>
      <c r="G152" s="199"/>
      <c r="H152" s="241"/>
      <c r="I152" s="241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241"/>
      <c r="C153" s="241"/>
      <c r="D153" s="199"/>
      <c r="E153" s="241"/>
      <c r="F153" s="241"/>
      <c r="G153" s="199"/>
      <c r="H153" s="241"/>
      <c r="I153" s="241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241"/>
      <c r="C154" s="241"/>
      <c r="D154" s="199"/>
      <c r="E154" s="241"/>
      <c r="F154" s="241"/>
      <c r="G154" s="199"/>
      <c r="H154" s="241"/>
      <c r="I154" s="241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241"/>
      <c r="C155" s="241"/>
      <c r="D155" s="199"/>
      <c r="E155" s="241"/>
      <c r="F155" s="241"/>
      <c r="G155" s="199"/>
      <c r="H155" s="241"/>
      <c r="I155" s="241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241"/>
      <c r="C156" s="241"/>
      <c r="D156" s="199"/>
      <c r="E156" s="241"/>
      <c r="F156" s="241"/>
      <c r="G156" s="199"/>
      <c r="H156" s="241"/>
      <c r="I156" s="241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241"/>
      <c r="C157" s="241"/>
      <c r="D157" s="199"/>
      <c r="E157" s="241"/>
      <c r="F157" s="241"/>
      <c r="G157" s="199"/>
      <c r="H157" s="241"/>
      <c r="I157" s="241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241"/>
      <c r="C158" s="241"/>
      <c r="D158" s="199"/>
      <c r="E158" s="241"/>
      <c r="F158" s="241"/>
      <c r="G158" s="199"/>
      <c r="H158" s="241"/>
      <c r="I158" s="241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241"/>
      <c r="C159" s="241"/>
      <c r="D159" s="199"/>
      <c r="E159" s="241"/>
      <c r="F159" s="241"/>
      <c r="G159" s="199"/>
      <c r="H159" s="241"/>
      <c r="I159" s="241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241"/>
      <c r="C160" s="241"/>
      <c r="D160" s="199"/>
      <c r="E160" s="241"/>
      <c r="F160" s="241"/>
      <c r="G160" s="199"/>
      <c r="H160" s="241"/>
      <c r="I160" s="241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241"/>
      <c r="C161" s="241"/>
      <c r="D161" s="199"/>
      <c r="E161" s="241"/>
      <c r="F161" s="241"/>
      <c r="G161" s="199"/>
      <c r="H161" s="241"/>
      <c r="I161" s="241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241"/>
      <c r="C162" s="241"/>
      <c r="D162" s="199"/>
      <c r="E162" s="241"/>
      <c r="F162" s="241"/>
      <c r="G162" s="199"/>
      <c r="H162" s="241"/>
      <c r="I162" s="241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241"/>
      <c r="C163" s="241"/>
      <c r="D163" s="199"/>
      <c r="E163" s="241"/>
      <c r="F163" s="241"/>
      <c r="G163" s="199"/>
      <c r="H163" s="241"/>
      <c r="I163" s="241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241"/>
      <c r="C164" s="241"/>
      <c r="D164" s="199"/>
      <c r="E164" s="241"/>
      <c r="F164" s="241"/>
      <c r="G164" s="199"/>
      <c r="H164" s="241"/>
      <c r="I164" s="241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241"/>
      <c r="C165" s="241"/>
      <c r="D165" s="199"/>
      <c r="E165" s="241"/>
      <c r="F165" s="241"/>
      <c r="G165" s="199"/>
      <c r="H165" s="241"/>
      <c r="I165" s="241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241"/>
      <c r="C166" s="241"/>
      <c r="D166" s="199"/>
      <c r="E166" s="241"/>
      <c r="F166" s="241"/>
      <c r="G166" s="199"/>
      <c r="H166" s="241"/>
      <c r="I166" s="241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241"/>
      <c r="C167" s="241"/>
      <c r="D167" s="199"/>
      <c r="E167" s="241"/>
      <c r="F167" s="241"/>
      <c r="G167" s="199"/>
      <c r="H167" s="241"/>
      <c r="I167" s="241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241"/>
      <c r="C168" s="241"/>
      <c r="D168" s="199"/>
      <c r="E168" s="241"/>
      <c r="F168" s="241"/>
      <c r="G168" s="199"/>
      <c r="H168" s="241"/>
      <c r="I168" s="241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241"/>
      <c r="C169" s="241"/>
      <c r="D169" s="199"/>
      <c r="E169" s="241"/>
      <c r="F169" s="241"/>
      <c r="G169" s="199"/>
      <c r="H169" s="241"/>
      <c r="I169" s="241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241"/>
      <c r="C170" s="241"/>
      <c r="D170" s="199"/>
      <c r="E170" s="241"/>
      <c r="F170" s="241"/>
      <c r="G170" s="199"/>
      <c r="H170" s="241"/>
      <c r="I170" s="241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241"/>
      <c r="C171" s="241"/>
      <c r="D171" s="199"/>
      <c r="E171" s="241"/>
      <c r="F171" s="241"/>
      <c r="G171" s="199"/>
      <c r="H171" s="241"/>
      <c r="I171" s="241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241"/>
      <c r="C172" s="241"/>
      <c r="D172" s="199"/>
      <c r="E172" s="241"/>
      <c r="F172" s="241"/>
      <c r="G172" s="199"/>
      <c r="H172" s="241"/>
      <c r="I172" s="241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241"/>
      <c r="C173" s="241"/>
      <c r="D173" s="199"/>
      <c r="E173" s="241"/>
      <c r="F173" s="241"/>
      <c r="G173" s="199"/>
      <c r="H173" s="241"/>
      <c r="I173" s="241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241"/>
      <c r="C174" s="241"/>
      <c r="D174" s="199"/>
      <c r="E174" s="241"/>
      <c r="F174" s="241"/>
      <c r="G174" s="199"/>
      <c r="H174" s="241"/>
      <c r="I174" s="241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241"/>
      <c r="C175" s="241"/>
      <c r="D175" s="199"/>
      <c r="E175" s="241"/>
      <c r="F175" s="241"/>
      <c r="G175" s="199"/>
      <c r="H175" s="241"/>
      <c r="I175" s="241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241"/>
      <c r="C176" s="241"/>
      <c r="D176" s="199"/>
      <c r="E176" s="241"/>
      <c r="F176" s="241"/>
      <c r="G176" s="199"/>
      <c r="H176" s="241"/>
      <c r="I176" s="241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241"/>
      <c r="C177" s="241"/>
      <c r="D177" s="199"/>
      <c r="E177" s="241"/>
      <c r="F177" s="241"/>
      <c r="G177" s="199"/>
      <c r="H177" s="241"/>
      <c r="I177" s="241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241"/>
      <c r="C178" s="241"/>
      <c r="D178" s="199"/>
      <c r="E178" s="241"/>
      <c r="F178" s="241"/>
      <c r="G178" s="199"/>
      <c r="H178" s="241"/>
      <c r="I178" s="241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241"/>
      <c r="C179" s="241"/>
      <c r="D179" s="199"/>
      <c r="E179" s="241"/>
      <c r="F179" s="241"/>
      <c r="G179" s="199"/>
      <c r="H179" s="241"/>
      <c r="I179" s="241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241"/>
      <c r="C180" s="241"/>
      <c r="D180" s="199"/>
      <c r="E180" s="241"/>
      <c r="F180" s="241"/>
      <c r="G180" s="199"/>
      <c r="H180" s="241"/>
      <c r="I180" s="241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241"/>
      <c r="C181" s="241"/>
      <c r="D181" s="199"/>
      <c r="E181" s="241"/>
      <c r="F181" s="241"/>
      <c r="G181" s="199"/>
      <c r="H181" s="241"/>
      <c r="I181" s="241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241"/>
      <c r="C182" s="241"/>
      <c r="D182" s="199"/>
      <c r="E182" s="241"/>
      <c r="F182" s="241"/>
      <c r="G182" s="199"/>
      <c r="H182" s="241"/>
      <c r="I182" s="241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241"/>
      <c r="C183" s="241"/>
      <c r="D183" s="199"/>
      <c r="E183" s="241"/>
      <c r="F183" s="241"/>
      <c r="G183" s="199"/>
      <c r="H183" s="241"/>
      <c r="I183" s="241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241"/>
      <c r="C184" s="241"/>
      <c r="D184" s="199"/>
      <c r="E184" s="241"/>
      <c r="F184" s="241"/>
      <c r="G184" s="199"/>
      <c r="H184" s="241"/>
      <c r="I184" s="241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241"/>
      <c r="C185" s="241"/>
      <c r="D185" s="199"/>
      <c r="E185" s="241"/>
      <c r="F185" s="241"/>
      <c r="G185" s="199"/>
      <c r="H185" s="241"/>
      <c r="I185" s="241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241"/>
      <c r="C186" s="241"/>
      <c r="D186" s="199"/>
      <c r="E186" s="241"/>
      <c r="F186" s="241"/>
      <c r="G186" s="199"/>
      <c r="H186" s="241"/>
      <c r="I186" s="241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241"/>
      <c r="C187" s="241"/>
      <c r="D187" s="199"/>
      <c r="E187" s="241"/>
      <c r="F187" s="241"/>
      <c r="G187" s="199"/>
      <c r="H187" s="241"/>
      <c r="I187" s="241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241"/>
      <c r="C188" s="241"/>
      <c r="D188" s="199"/>
      <c r="E188" s="241"/>
      <c r="F188" s="241"/>
      <c r="G188" s="199"/>
      <c r="H188" s="241"/>
      <c r="I188" s="241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241"/>
      <c r="C189" s="241"/>
      <c r="D189" s="199"/>
      <c r="E189" s="241"/>
      <c r="F189" s="241"/>
      <c r="G189" s="199"/>
      <c r="H189" s="241"/>
      <c r="I189" s="241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241"/>
      <c r="C190" s="241"/>
      <c r="D190" s="199"/>
      <c r="E190" s="241"/>
      <c r="F190" s="241"/>
      <c r="G190" s="199"/>
      <c r="H190" s="241"/>
      <c r="I190" s="241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241"/>
      <c r="C191" s="241"/>
      <c r="D191" s="199"/>
      <c r="E191" s="241"/>
      <c r="F191" s="241"/>
      <c r="G191" s="199"/>
      <c r="H191" s="241"/>
      <c r="I191" s="241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241"/>
      <c r="C192" s="241"/>
      <c r="D192" s="199"/>
      <c r="E192" s="241"/>
      <c r="F192" s="241"/>
      <c r="G192" s="199"/>
      <c r="H192" s="241"/>
      <c r="I192" s="241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241"/>
      <c r="C193" s="241"/>
      <c r="D193" s="199"/>
      <c r="E193" s="241"/>
      <c r="F193" s="241"/>
      <c r="G193" s="199"/>
      <c r="H193" s="241"/>
      <c r="I193" s="241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241"/>
      <c r="C194" s="241"/>
      <c r="D194" s="199"/>
      <c r="E194" s="241"/>
      <c r="F194" s="241"/>
      <c r="G194" s="199"/>
      <c r="H194" s="241"/>
      <c r="I194" s="241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241"/>
      <c r="C195" s="241"/>
      <c r="D195" s="199"/>
      <c r="E195" s="241"/>
      <c r="F195" s="241"/>
      <c r="G195" s="199"/>
      <c r="H195" s="241"/>
      <c r="I195" s="241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241"/>
      <c r="C196" s="241"/>
      <c r="D196" s="199"/>
      <c r="E196" s="241"/>
      <c r="F196" s="241"/>
      <c r="G196" s="199"/>
      <c r="H196" s="241"/>
      <c r="I196" s="241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241"/>
      <c r="C197" s="241"/>
      <c r="D197" s="199"/>
      <c r="E197" s="241"/>
      <c r="F197" s="241"/>
      <c r="G197" s="199"/>
      <c r="H197" s="241"/>
      <c r="I197" s="241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241"/>
      <c r="C198" s="241"/>
      <c r="D198" s="199"/>
      <c r="E198" s="241"/>
      <c r="F198" s="241"/>
      <c r="G198" s="199"/>
      <c r="H198" s="241"/>
      <c r="I198" s="241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241"/>
      <c r="C199" s="241"/>
      <c r="D199" s="199"/>
      <c r="E199" s="241"/>
      <c r="F199" s="241"/>
      <c r="G199" s="199"/>
      <c r="H199" s="241"/>
      <c r="I199" s="241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241"/>
      <c r="C200" s="241"/>
      <c r="D200" s="199"/>
      <c r="E200" s="241"/>
      <c r="F200" s="241"/>
      <c r="G200" s="199"/>
      <c r="H200" s="241"/>
      <c r="I200" s="241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241"/>
      <c r="C201" s="241"/>
      <c r="D201" s="199"/>
      <c r="E201" s="241"/>
      <c r="F201" s="241"/>
      <c r="G201" s="199"/>
      <c r="H201" s="241"/>
      <c r="I201" s="241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241"/>
      <c r="C202" s="241"/>
      <c r="D202" s="199"/>
      <c r="E202" s="241"/>
      <c r="F202" s="241"/>
      <c r="G202" s="199"/>
      <c r="H202" s="241"/>
      <c r="I202" s="241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241"/>
      <c r="C203" s="241"/>
      <c r="D203" s="199"/>
      <c r="E203" s="241"/>
      <c r="F203" s="241"/>
      <c r="G203" s="199"/>
      <c r="H203" s="241"/>
      <c r="I203" s="241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241"/>
      <c r="C204" s="241"/>
      <c r="D204" s="199"/>
      <c r="E204" s="241"/>
      <c r="F204" s="241"/>
      <c r="G204" s="199"/>
      <c r="H204" s="241"/>
      <c r="I204" s="241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241"/>
      <c r="C205" s="241"/>
      <c r="D205" s="199"/>
      <c r="E205" s="241"/>
      <c r="F205" s="241"/>
      <c r="G205" s="199"/>
      <c r="H205" s="241"/>
      <c r="I205" s="241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241"/>
      <c r="C206" s="241"/>
      <c r="D206" s="199"/>
      <c r="E206" s="241"/>
      <c r="F206" s="241"/>
      <c r="G206" s="199"/>
      <c r="H206" s="241"/>
      <c r="I206" s="241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241"/>
      <c r="C207" s="241"/>
      <c r="D207" s="199"/>
      <c r="E207" s="241"/>
      <c r="F207" s="241"/>
      <c r="G207" s="199"/>
      <c r="H207" s="241"/>
      <c r="I207" s="241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241"/>
      <c r="C208" s="241"/>
      <c r="D208" s="199"/>
      <c r="E208" s="241"/>
      <c r="F208" s="241"/>
      <c r="G208" s="199"/>
      <c r="H208" s="241"/>
      <c r="I208" s="241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241"/>
      <c r="C209" s="241"/>
      <c r="D209" s="199"/>
      <c r="E209" s="241"/>
      <c r="F209" s="241"/>
      <c r="G209" s="199"/>
      <c r="H209" s="241"/>
      <c r="I209" s="241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241"/>
      <c r="C210" s="241"/>
      <c r="D210" s="199"/>
      <c r="E210" s="241"/>
      <c r="F210" s="241"/>
      <c r="G210" s="199"/>
      <c r="H210" s="241"/>
      <c r="I210" s="241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241"/>
      <c r="C211" s="241"/>
      <c r="D211" s="199"/>
      <c r="E211" s="241"/>
      <c r="F211" s="241"/>
      <c r="G211" s="199"/>
      <c r="H211" s="241"/>
      <c r="I211" s="241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241"/>
      <c r="C212" s="241"/>
      <c r="D212" s="199"/>
      <c r="E212" s="241"/>
      <c r="F212" s="241"/>
      <c r="G212" s="199"/>
      <c r="H212" s="241"/>
      <c r="I212" s="241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241"/>
      <c r="C213" s="241"/>
      <c r="D213" s="199"/>
      <c r="E213" s="241"/>
      <c r="F213" s="241"/>
      <c r="G213" s="199"/>
      <c r="H213" s="241"/>
      <c r="I213" s="241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241"/>
      <c r="C214" s="241"/>
      <c r="D214" s="199"/>
      <c r="E214" s="241"/>
      <c r="F214" s="241"/>
      <c r="G214" s="199"/>
      <c r="H214" s="241"/>
      <c r="I214" s="241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241"/>
      <c r="C215" s="241"/>
      <c r="D215" s="199"/>
      <c r="E215" s="241"/>
      <c r="F215" s="241"/>
      <c r="G215" s="199"/>
      <c r="H215" s="241"/>
      <c r="I215" s="241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241"/>
      <c r="C216" s="241"/>
      <c r="D216" s="199"/>
      <c r="E216" s="241"/>
      <c r="F216" s="241"/>
      <c r="G216" s="199"/>
      <c r="H216" s="241"/>
      <c r="I216" s="241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241"/>
      <c r="C217" s="241"/>
      <c r="D217" s="199"/>
      <c r="E217" s="241"/>
      <c r="F217" s="241"/>
      <c r="G217" s="199"/>
      <c r="H217" s="241"/>
      <c r="I217" s="241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241"/>
      <c r="C218" s="241"/>
      <c r="D218" s="199"/>
      <c r="E218" s="241"/>
      <c r="F218" s="241"/>
      <c r="G218" s="199"/>
      <c r="H218" s="241"/>
      <c r="I218" s="241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241"/>
      <c r="C219" s="241"/>
      <c r="D219" s="199"/>
      <c r="E219" s="241"/>
      <c r="F219" s="241"/>
      <c r="G219" s="199"/>
      <c r="H219" s="241"/>
      <c r="I219" s="241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241"/>
      <c r="C220" s="241"/>
      <c r="D220" s="199"/>
      <c r="E220" s="241"/>
      <c r="F220" s="241"/>
      <c r="G220" s="199"/>
      <c r="H220" s="241"/>
      <c r="I220" s="241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241"/>
      <c r="C221" s="241"/>
      <c r="D221" s="199"/>
      <c r="E221" s="241"/>
      <c r="F221" s="241"/>
      <c r="G221" s="199"/>
      <c r="H221" s="241"/>
      <c r="I221" s="241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241"/>
      <c r="C222" s="241"/>
      <c r="D222" s="199"/>
      <c r="E222" s="241"/>
      <c r="F222" s="241"/>
      <c r="G222" s="199"/>
      <c r="H222" s="241"/>
      <c r="I222" s="241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241"/>
      <c r="C223" s="241"/>
      <c r="D223" s="199"/>
      <c r="E223" s="241"/>
      <c r="F223" s="241"/>
      <c r="G223" s="199"/>
      <c r="H223" s="241"/>
      <c r="I223" s="241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241"/>
      <c r="C224" s="241"/>
      <c r="D224" s="199"/>
      <c r="E224" s="241"/>
      <c r="F224" s="241"/>
      <c r="G224" s="199"/>
      <c r="H224" s="241"/>
      <c r="I224" s="241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241"/>
      <c r="C225" s="241"/>
      <c r="D225" s="199"/>
      <c r="E225" s="241"/>
      <c r="F225" s="241"/>
      <c r="G225" s="199"/>
      <c r="H225" s="241"/>
      <c r="I225" s="241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241"/>
      <c r="C226" s="241"/>
      <c r="D226" s="199"/>
      <c r="E226" s="241"/>
      <c r="F226" s="241"/>
      <c r="G226" s="199"/>
      <c r="H226" s="241"/>
      <c r="I226" s="241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241"/>
      <c r="C227" s="241"/>
      <c r="D227" s="199"/>
      <c r="E227" s="241"/>
      <c r="F227" s="241"/>
      <c r="G227" s="199"/>
      <c r="H227" s="241"/>
      <c r="I227" s="241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241"/>
      <c r="C228" s="241"/>
      <c r="D228" s="199"/>
      <c r="E228" s="241"/>
      <c r="F228" s="241"/>
      <c r="G228" s="199"/>
      <c r="H228" s="241"/>
      <c r="I228" s="241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241"/>
      <c r="C229" s="241"/>
      <c r="D229" s="199"/>
      <c r="E229" s="241"/>
      <c r="F229" s="241"/>
      <c r="G229" s="199"/>
      <c r="H229" s="241"/>
      <c r="I229" s="241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241"/>
      <c r="C230" s="241"/>
      <c r="D230" s="199"/>
      <c r="E230" s="241"/>
      <c r="F230" s="241"/>
      <c r="G230" s="199"/>
      <c r="H230" s="241"/>
      <c r="I230" s="241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241"/>
      <c r="C231" s="241"/>
      <c r="D231" s="199"/>
      <c r="E231" s="241"/>
      <c r="F231" s="241"/>
      <c r="G231" s="199"/>
      <c r="H231" s="241"/>
      <c r="I231" s="241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241"/>
      <c r="C232" s="241"/>
      <c r="D232" s="199"/>
      <c r="E232" s="241"/>
      <c r="F232" s="241"/>
      <c r="G232" s="199"/>
      <c r="H232" s="241"/>
      <c r="I232" s="241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241"/>
      <c r="C233" s="241"/>
      <c r="D233" s="199"/>
      <c r="E233" s="241"/>
      <c r="F233" s="241"/>
      <c r="G233" s="199"/>
      <c r="H233" s="241"/>
      <c r="I233" s="241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241"/>
      <c r="C234" s="241"/>
      <c r="D234" s="199"/>
      <c r="E234" s="241"/>
      <c r="F234" s="241"/>
      <c r="G234" s="199"/>
      <c r="H234" s="241"/>
      <c r="I234" s="241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241"/>
      <c r="C235" s="241"/>
      <c r="D235" s="199"/>
      <c r="E235" s="241"/>
      <c r="F235" s="241"/>
      <c r="G235" s="199"/>
      <c r="H235" s="241"/>
      <c r="I235" s="241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241"/>
      <c r="C236" s="241"/>
      <c r="D236" s="199"/>
      <c r="E236" s="241"/>
      <c r="F236" s="241"/>
      <c r="G236" s="199"/>
      <c r="H236" s="241"/>
      <c r="I236" s="241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241"/>
      <c r="C237" s="241"/>
      <c r="D237" s="199"/>
      <c r="E237" s="241"/>
      <c r="F237" s="241"/>
      <c r="G237" s="199"/>
      <c r="H237" s="241"/>
      <c r="I237" s="241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241"/>
      <c r="C238" s="241"/>
      <c r="D238" s="199"/>
      <c r="E238" s="241"/>
      <c r="F238" s="241"/>
      <c r="G238" s="199"/>
      <c r="H238" s="241"/>
      <c r="I238" s="241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241"/>
      <c r="C239" s="241"/>
      <c r="D239" s="199"/>
      <c r="E239" s="241"/>
      <c r="F239" s="241"/>
      <c r="G239" s="199"/>
      <c r="H239" s="241"/>
      <c r="I239" s="241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241"/>
      <c r="C240" s="241"/>
      <c r="D240" s="199"/>
      <c r="E240" s="241"/>
      <c r="F240" s="241"/>
      <c r="G240" s="199"/>
      <c r="H240" s="241"/>
      <c r="I240" s="241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241"/>
      <c r="C241" s="241"/>
      <c r="D241" s="199"/>
      <c r="E241" s="241"/>
      <c r="F241" s="241"/>
      <c r="G241" s="199"/>
      <c r="H241" s="241"/>
      <c r="I241" s="241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241"/>
      <c r="C242" s="241"/>
      <c r="D242" s="199"/>
      <c r="E242" s="241"/>
      <c r="F242" s="241"/>
      <c r="G242" s="199"/>
      <c r="H242" s="241"/>
      <c r="I242" s="241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241"/>
      <c r="C243" s="241"/>
      <c r="D243" s="199"/>
      <c r="E243" s="241"/>
      <c r="F243" s="241"/>
      <c r="G243" s="199"/>
      <c r="H243" s="241"/>
      <c r="I243" s="241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241"/>
      <c r="C244" s="241"/>
      <c r="D244" s="199"/>
      <c r="E244" s="241"/>
      <c r="F244" s="241"/>
      <c r="G244" s="199"/>
      <c r="H244" s="241"/>
      <c r="I244" s="241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241"/>
      <c r="C245" s="241"/>
      <c r="D245" s="199"/>
      <c r="E245" s="241"/>
      <c r="F245" s="241"/>
      <c r="G245" s="199"/>
      <c r="H245" s="241"/>
      <c r="I245" s="241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241"/>
      <c r="C246" s="241"/>
      <c r="D246" s="199"/>
      <c r="E246" s="241"/>
      <c r="F246" s="241"/>
      <c r="G246" s="199"/>
      <c r="H246" s="241"/>
      <c r="I246" s="241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241"/>
      <c r="C247" s="241"/>
      <c r="D247" s="199"/>
      <c r="E247" s="241"/>
      <c r="F247" s="241"/>
      <c r="G247" s="199"/>
      <c r="H247" s="241"/>
      <c r="I247" s="241"/>
      <c r="J247" s="113"/>
      <c r="K247" s="113"/>
      <c r="L247" s="113"/>
      <c r="M247" s="113"/>
      <c r="N247" s="113"/>
      <c r="O247" s="113"/>
      <c r="P247" s="113"/>
      <c r="Q247" s="113"/>
    </row>
  </sheetData>
  <mergeCells count="4">
    <mergeCell ref="B5:D5"/>
    <mergeCell ref="E5:G5"/>
    <mergeCell ref="A2:I2"/>
    <mergeCell ref="B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scale="91" orientation="landscape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Лист22">
    <tabColor indexed="55"/>
    <outlinePr applyStyles="1" summaryBelow="0"/>
    <pageSetUpPr fitToPage="1"/>
  </sheetPr>
  <dimension ref="A2:T247"/>
  <sheetViews>
    <sheetView workbookViewId="0">
      <selection activeCell="D4" sqref="D4"/>
    </sheetView>
  </sheetViews>
  <sheetFormatPr baseColWidth="10" defaultColWidth="9.1640625" defaultRowHeight="14"/>
  <cols>
    <col min="1" max="1" width="63.33203125" style="128" bestFit="1" customWidth="1"/>
    <col min="2" max="2" width="14.33203125" style="247" customWidth="1"/>
    <col min="3" max="3" width="15.1640625" style="247" customWidth="1"/>
    <col min="4" max="4" width="10.33203125" style="208" customWidth="1"/>
    <col min="5" max="5" width="8.83203125" style="128" hidden="1" customWidth="1"/>
    <col min="6" max="16384" width="9.1640625" style="128"/>
  </cols>
  <sheetData>
    <row r="2" spans="1:20" ht="39" customHeight="1">
      <c r="A2" s="264" t="s">
        <v>3</v>
      </c>
      <c r="B2" s="3"/>
      <c r="C2" s="3"/>
      <c r="D2" s="3"/>
      <c r="E2" s="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>
      <c r="A3" s="200"/>
    </row>
    <row r="4" spans="1:20" s="39" customFormat="1">
      <c r="B4" s="172"/>
      <c r="C4" s="172"/>
      <c r="D4" s="131" t="str">
        <f>VALVAL</f>
        <v>млрд. одиниць</v>
      </c>
    </row>
    <row r="5" spans="1:20" s="232" customFormat="1">
      <c r="A5" s="190"/>
      <c r="B5" s="69" t="s">
        <v>158</v>
      </c>
      <c r="C5" s="69" t="s">
        <v>161</v>
      </c>
      <c r="D5" s="6" t="s">
        <v>180</v>
      </c>
      <c r="E5" s="79" t="s">
        <v>50</v>
      </c>
    </row>
    <row r="6" spans="1:20" s="54" customFormat="1" ht="15">
      <c r="A6" s="175" t="s">
        <v>143</v>
      </c>
      <c r="B6" s="210">
        <f t="shared" ref="B6:D6" si="0">SUM(B$7+ B$8+ B$9)</f>
        <v>96.805254404830009</v>
      </c>
      <c r="C6" s="210">
        <f t="shared" si="0"/>
        <v>2832.0280370935197</v>
      </c>
      <c r="D6" s="151">
        <f t="shared" si="0"/>
        <v>1</v>
      </c>
      <c r="E6" s="188" t="s">
        <v>88</v>
      </c>
    </row>
    <row r="7" spans="1:20" s="141" customFormat="1">
      <c r="A7" s="130" t="s">
        <v>112</v>
      </c>
      <c r="B7" s="191">
        <v>9.7804293609900004</v>
      </c>
      <c r="C7" s="191">
        <v>286.12548291309997</v>
      </c>
      <c r="D7" s="133">
        <v>0.101032</v>
      </c>
      <c r="E7" s="159" t="s">
        <v>9</v>
      </c>
    </row>
    <row r="8" spans="1:20" s="141" customFormat="1">
      <c r="A8" s="130" t="s">
        <v>177</v>
      </c>
      <c r="B8" s="191">
        <v>37.104468943610001</v>
      </c>
      <c r="C8" s="191">
        <v>1085.4875285006201</v>
      </c>
      <c r="D8" s="133">
        <v>0.38329000000000002</v>
      </c>
      <c r="E8" s="159" t="s">
        <v>9</v>
      </c>
    </row>
    <row r="9" spans="1:20" s="141" customFormat="1">
      <c r="A9" s="130" t="s">
        <v>40</v>
      </c>
      <c r="B9" s="191">
        <v>49.920356100230002</v>
      </c>
      <c r="C9" s="191">
        <v>1460.4150256798</v>
      </c>
      <c r="D9" s="133">
        <v>0.51567799999999997</v>
      </c>
      <c r="E9" s="159" t="s">
        <v>9</v>
      </c>
    </row>
    <row r="10" spans="1:20">
      <c r="B10" s="241"/>
      <c r="C10" s="241"/>
      <c r="D10" s="199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  <c r="R10" s="113"/>
    </row>
    <row r="11" spans="1:20">
      <c r="B11" s="241"/>
      <c r="C11" s="241"/>
      <c r="D11" s="199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  <c r="R11" s="113"/>
    </row>
    <row r="12" spans="1:20">
      <c r="B12" s="241"/>
      <c r="C12" s="241"/>
      <c r="D12" s="199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</row>
    <row r="13" spans="1:20">
      <c r="B13" s="241"/>
      <c r="C13" s="241"/>
      <c r="D13" s="199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</row>
    <row r="14" spans="1:20">
      <c r="B14" s="241"/>
      <c r="C14" s="241"/>
      <c r="D14" s="199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  <c r="R14" s="113"/>
    </row>
    <row r="15" spans="1:20">
      <c r="B15" s="241"/>
      <c r="C15" s="241"/>
      <c r="D15" s="199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  <c r="R15" s="113"/>
    </row>
    <row r="16" spans="1:20">
      <c r="B16" s="241"/>
      <c r="C16" s="241"/>
      <c r="D16" s="199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  <c r="R16" s="113"/>
    </row>
    <row r="17" spans="2:18">
      <c r="B17" s="241"/>
      <c r="C17" s="241"/>
      <c r="D17" s="199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  <c r="R17" s="113"/>
    </row>
    <row r="18" spans="2:18">
      <c r="B18" s="241"/>
      <c r="C18" s="241"/>
      <c r="D18" s="199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</row>
    <row r="19" spans="2:18">
      <c r="B19" s="241"/>
      <c r="C19" s="241"/>
      <c r="D19" s="199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  <c r="R19" s="113"/>
    </row>
    <row r="20" spans="2:18">
      <c r="B20" s="241"/>
      <c r="C20" s="241"/>
      <c r="D20" s="199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  <c r="R20" s="113"/>
    </row>
    <row r="21" spans="2:18">
      <c r="B21" s="241"/>
      <c r="C21" s="241"/>
      <c r="D21" s="199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  <c r="R21" s="113"/>
    </row>
    <row r="22" spans="2:18">
      <c r="B22" s="241"/>
      <c r="C22" s="241"/>
      <c r="D22" s="19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113"/>
    </row>
    <row r="23" spans="2:18">
      <c r="B23" s="241"/>
      <c r="C23" s="241"/>
      <c r="D23" s="199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</row>
    <row r="24" spans="2:18">
      <c r="B24" s="241"/>
      <c r="C24" s="241"/>
      <c r="D24" s="199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  <c r="R24" s="113"/>
    </row>
    <row r="25" spans="2:18">
      <c r="B25" s="241"/>
      <c r="C25" s="241"/>
      <c r="D25" s="199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  <c r="R25" s="113"/>
    </row>
    <row r="26" spans="2:18">
      <c r="B26" s="241"/>
      <c r="C26" s="241"/>
      <c r="D26" s="199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  <c r="R26" s="113"/>
    </row>
    <row r="27" spans="2:18">
      <c r="B27" s="241"/>
      <c r="C27" s="241"/>
      <c r="D27" s="199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  <c r="R27" s="113"/>
    </row>
    <row r="28" spans="2:18">
      <c r="B28" s="241"/>
      <c r="C28" s="241"/>
      <c r="D28" s="19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  <c r="R28" s="113"/>
    </row>
    <row r="29" spans="2:18">
      <c r="B29" s="241"/>
      <c r="C29" s="241"/>
      <c r="D29" s="199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  <c r="R29" s="113"/>
    </row>
    <row r="30" spans="2:18">
      <c r="B30" s="241"/>
      <c r="C30" s="241"/>
      <c r="D30" s="19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  <c r="R30" s="113"/>
    </row>
    <row r="31" spans="2:18">
      <c r="B31" s="241"/>
      <c r="C31" s="241"/>
      <c r="D31" s="199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  <c r="R31" s="113"/>
    </row>
    <row r="32" spans="2:18">
      <c r="B32" s="241"/>
      <c r="C32" s="241"/>
      <c r="D32" s="19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</row>
    <row r="33" spans="2:18">
      <c r="B33" s="241"/>
      <c r="C33" s="241"/>
      <c r="D33" s="199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</row>
    <row r="34" spans="2:18">
      <c r="B34" s="241"/>
      <c r="C34" s="241"/>
      <c r="D34" s="19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</row>
    <row r="35" spans="2:18">
      <c r="B35" s="241"/>
      <c r="C35" s="241"/>
      <c r="D35" s="19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</row>
    <row r="36" spans="2:18"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</row>
    <row r="37" spans="2:18"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</row>
    <row r="38" spans="2:18"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</row>
    <row r="39" spans="2:18">
      <c r="B39" s="241"/>
      <c r="C39" s="241"/>
      <c r="D39" s="199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</row>
    <row r="40" spans="2:18">
      <c r="B40" s="241"/>
      <c r="C40" s="241"/>
      <c r="D40" s="199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</row>
    <row r="41" spans="2:18">
      <c r="B41" s="241"/>
      <c r="C41" s="241"/>
      <c r="D41" s="199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</row>
    <row r="42" spans="2:18">
      <c r="B42" s="241"/>
      <c r="C42" s="241"/>
      <c r="D42" s="199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</row>
    <row r="43" spans="2:18">
      <c r="B43" s="241"/>
      <c r="C43" s="241"/>
      <c r="D43" s="199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</row>
    <row r="44" spans="2:18">
      <c r="B44" s="241"/>
      <c r="C44" s="241"/>
      <c r="D44" s="199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</row>
    <row r="45" spans="2:18">
      <c r="B45" s="241"/>
      <c r="C45" s="241"/>
      <c r="D45" s="199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</row>
    <row r="46" spans="2:18">
      <c r="B46" s="241"/>
      <c r="C46" s="241"/>
      <c r="D46" s="199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</row>
    <row r="47" spans="2:18">
      <c r="B47" s="241"/>
      <c r="C47" s="241"/>
      <c r="D47" s="199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</row>
    <row r="48" spans="2:18">
      <c r="B48" s="241"/>
      <c r="C48" s="241"/>
      <c r="D48" s="199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</row>
    <row r="49" spans="2:18">
      <c r="B49" s="241"/>
      <c r="C49" s="241"/>
      <c r="D49" s="199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</row>
    <row r="50" spans="2:18">
      <c r="B50" s="241"/>
      <c r="C50" s="241"/>
      <c r="D50" s="199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</row>
    <row r="51" spans="2:18">
      <c r="B51" s="241"/>
      <c r="C51" s="241"/>
      <c r="D51" s="199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</row>
    <row r="52" spans="2:18">
      <c r="B52" s="241"/>
      <c r="C52" s="241"/>
      <c r="D52" s="199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</row>
    <row r="53" spans="2:18">
      <c r="B53" s="241"/>
      <c r="C53" s="241"/>
      <c r="D53" s="199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</row>
    <row r="54" spans="2:18">
      <c r="B54" s="241"/>
      <c r="C54" s="241"/>
      <c r="D54" s="199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</row>
    <row r="55" spans="2:18">
      <c r="B55" s="241"/>
      <c r="C55" s="241"/>
      <c r="D55" s="199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</row>
    <row r="56" spans="2:18">
      <c r="B56" s="241"/>
      <c r="C56" s="241"/>
      <c r="D56" s="199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</row>
    <row r="57" spans="2:18">
      <c r="B57" s="241"/>
      <c r="C57" s="241"/>
      <c r="D57" s="199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</row>
    <row r="58" spans="2:18">
      <c r="B58" s="241"/>
      <c r="C58" s="241"/>
      <c r="D58" s="199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</row>
    <row r="59" spans="2:18">
      <c r="B59" s="241"/>
      <c r="C59" s="241"/>
      <c r="D59" s="199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</row>
    <row r="60" spans="2:18">
      <c r="B60" s="241"/>
      <c r="C60" s="241"/>
      <c r="D60" s="199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</row>
    <row r="61" spans="2:18">
      <c r="B61" s="241"/>
      <c r="C61" s="241"/>
      <c r="D61" s="199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</row>
    <row r="62" spans="2:18">
      <c r="B62" s="241"/>
      <c r="C62" s="241"/>
      <c r="D62" s="199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</row>
    <row r="63" spans="2:18">
      <c r="B63" s="241"/>
      <c r="C63" s="241"/>
      <c r="D63" s="199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</row>
    <row r="64" spans="2:18">
      <c r="B64" s="241"/>
      <c r="C64" s="241"/>
      <c r="D64" s="199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</row>
    <row r="65" spans="2:18">
      <c r="B65" s="241"/>
      <c r="C65" s="241"/>
      <c r="D65" s="199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</row>
    <row r="66" spans="2:18">
      <c r="B66" s="241"/>
      <c r="C66" s="241"/>
      <c r="D66" s="199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</row>
    <row r="67" spans="2:18">
      <c r="B67" s="241"/>
      <c r="C67" s="241"/>
      <c r="D67" s="199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</row>
    <row r="68" spans="2:18">
      <c r="B68" s="241"/>
      <c r="C68" s="241"/>
      <c r="D68" s="199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</row>
    <row r="69" spans="2:18">
      <c r="B69" s="241"/>
      <c r="C69" s="241"/>
      <c r="D69" s="199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</row>
    <row r="70" spans="2:18">
      <c r="B70" s="241"/>
      <c r="C70" s="241"/>
      <c r="D70" s="199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</row>
    <row r="71" spans="2:18">
      <c r="B71" s="241"/>
      <c r="C71" s="241"/>
      <c r="D71" s="199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</row>
    <row r="72" spans="2:18">
      <c r="B72" s="241"/>
      <c r="C72" s="241"/>
      <c r="D72" s="199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</row>
    <row r="73" spans="2:18">
      <c r="B73" s="241"/>
      <c r="C73" s="241"/>
      <c r="D73" s="199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</row>
    <row r="74" spans="2:18">
      <c r="B74" s="241"/>
      <c r="C74" s="241"/>
      <c r="D74" s="199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</row>
    <row r="75" spans="2:18">
      <c r="B75" s="241"/>
      <c r="C75" s="241"/>
      <c r="D75" s="199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</row>
    <row r="76" spans="2:18">
      <c r="B76" s="241"/>
      <c r="C76" s="241"/>
      <c r="D76" s="199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</row>
    <row r="77" spans="2:18">
      <c r="B77" s="241"/>
      <c r="C77" s="241"/>
      <c r="D77" s="199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</row>
    <row r="78" spans="2:18">
      <c r="B78" s="241"/>
      <c r="C78" s="241"/>
      <c r="D78" s="199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</row>
    <row r="79" spans="2:18">
      <c r="B79" s="241"/>
      <c r="C79" s="241"/>
      <c r="D79" s="199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</row>
    <row r="80" spans="2:18">
      <c r="B80" s="241"/>
      <c r="C80" s="241"/>
      <c r="D80" s="199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</row>
    <row r="81" spans="2:18">
      <c r="B81" s="241"/>
      <c r="C81" s="241"/>
      <c r="D81" s="199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</row>
    <row r="82" spans="2:18">
      <c r="B82" s="241"/>
      <c r="C82" s="241"/>
      <c r="D82" s="199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</row>
    <row r="83" spans="2:18">
      <c r="B83" s="241"/>
      <c r="C83" s="241"/>
      <c r="D83" s="199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</row>
    <row r="84" spans="2:18">
      <c r="B84" s="241"/>
      <c r="C84" s="241"/>
      <c r="D84" s="199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</row>
    <row r="85" spans="2:18">
      <c r="B85" s="241"/>
      <c r="C85" s="241"/>
      <c r="D85" s="199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</row>
    <row r="86" spans="2:18">
      <c r="B86" s="241"/>
      <c r="C86" s="241"/>
      <c r="D86" s="199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</row>
    <row r="87" spans="2:18">
      <c r="B87" s="241"/>
      <c r="C87" s="241"/>
      <c r="D87" s="199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</row>
    <row r="88" spans="2:18">
      <c r="B88" s="241"/>
      <c r="C88" s="241"/>
      <c r="D88" s="199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</row>
    <row r="89" spans="2:18">
      <c r="B89" s="241"/>
      <c r="C89" s="241"/>
      <c r="D89" s="199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</row>
    <row r="90" spans="2:18">
      <c r="B90" s="241"/>
      <c r="C90" s="241"/>
      <c r="D90" s="199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</row>
    <row r="91" spans="2:18">
      <c r="B91" s="241"/>
      <c r="C91" s="241"/>
      <c r="D91" s="199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</row>
    <row r="92" spans="2:18">
      <c r="B92" s="241"/>
      <c r="C92" s="241"/>
      <c r="D92" s="199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</row>
    <row r="93" spans="2:18">
      <c r="B93" s="241"/>
      <c r="C93" s="241"/>
      <c r="D93" s="199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</row>
    <row r="94" spans="2:18">
      <c r="B94" s="241"/>
      <c r="C94" s="241"/>
      <c r="D94" s="199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</row>
    <row r="95" spans="2:18">
      <c r="B95" s="241"/>
      <c r="C95" s="241"/>
      <c r="D95" s="199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</row>
    <row r="96" spans="2:18">
      <c r="B96" s="241"/>
      <c r="C96" s="241"/>
      <c r="D96" s="199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</row>
    <row r="97" spans="2:18">
      <c r="B97" s="241"/>
      <c r="C97" s="241"/>
      <c r="D97" s="199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</row>
    <row r="98" spans="2:18">
      <c r="B98" s="241"/>
      <c r="C98" s="241"/>
      <c r="D98" s="199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</row>
    <row r="99" spans="2:18">
      <c r="B99" s="241"/>
      <c r="C99" s="241"/>
      <c r="D99" s="199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</row>
    <row r="100" spans="2:18">
      <c r="B100" s="241"/>
      <c r="C100" s="241"/>
      <c r="D100" s="199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</row>
    <row r="101" spans="2:18">
      <c r="B101" s="241"/>
      <c r="C101" s="241"/>
      <c r="D101" s="199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</row>
    <row r="102" spans="2:18">
      <c r="B102" s="241"/>
      <c r="C102" s="241"/>
      <c r="D102" s="199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</row>
    <row r="103" spans="2:18">
      <c r="B103" s="241"/>
      <c r="C103" s="241"/>
      <c r="D103" s="199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</row>
    <row r="104" spans="2:18">
      <c r="B104" s="241"/>
      <c r="C104" s="241"/>
      <c r="D104" s="199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</row>
    <row r="105" spans="2:18">
      <c r="B105" s="241"/>
      <c r="C105" s="241"/>
      <c r="D105" s="199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</row>
    <row r="106" spans="2:18">
      <c r="B106" s="241"/>
      <c r="C106" s="241"/>
      <c r="D106" s="199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</row>
    <row r="107" spans="2:18">
      <c r="B107" s="241"/>
      <c r="C107" s="241"/>
      <c r="D107" s="199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</row>
    <row r="108" spans="2:18">
      <c r="B108" s="241"/>
      <c r="C108" s="241"/>
      <c r="D108" s="199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</row>
    <row r="109" spans="2:18">
      <c r="B109" s="241"/>
      <c r="C109" s="241"/>
      <c r="D109" s="199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</row>
    <row r="110" spans="2:18">
      <c r="B110" s="241"/>
      <c r="C110" s="241"/>
      <c r="D110" s="199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</row>
    <row r="111" spans="2:18">
      <c r="B111" s="241"/>
      <c r="C111" s="241"/>
      <c r="D111" s="199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</row>
    <row r="112" spans="2:18">
      <c r="B112" s="241"/>
      <c r="C112" s="241"/>
      <c r="D112" s="199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</row>
    <row r="113" spans="2:18">
      <c r="B113" s="241"/>
      <c r="C113" s="241"/>
      <c r="D113" s="199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</row>
    <row r="114" spans="2:18">
      <c r="B114" s="241"/>
      <c r="C114" s="241"/>
      <c r="D114" s="199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</row>
    <row r="115" spans="2:18">
      <c r="B115" s="241"/>
      <c r="C115" s="241"/>
      <c r="D115" s="199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</row>
    <row r="116" spans="2:18">
      <c r="B116" s="241"/>
      <c r="C116" s="241"/>
      <c r="D116" s="199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</row>
    <row r="117" spans="2:18">
      <c r="B117" s="241"/>
      <c r="C117" s="241"/>
      <c r="D117" s="199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</row>
    <row r="118" spans="2:18">
      <c r="B118" s="241"/>
      <c r="C118" s="241"/>
      <c r="D118" s="199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</row>
    <row r="119" spans="2:18">
      <c r="B119" s="241"/>
      <c r="C119" s="241"/>
      <c r="D119" s="199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</row>
    <row r="120" spans="2:18">
      <c r="B120" s="241"/>
      <c r="C120" s="241"/>
      <c r="D120" s="199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</row>
    <row r="121" spans="2:18">
      <c r="B121" s="241"/>
      <c r="C121" s="241"/>
      <c r="D121" s="199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</row>
    <row r="122" spans="2:18">
      <c r="B122" s="241"/>
      <c r="C122" s="241"/>
      <c r="D122" s="199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</row>
    <row r="123" spans="2:18">
      <c r="B123" s="241"/>
      <c r="C123" s="241"/>
      <c r="D123" s="199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</row>
    <row r="124" spans="2:18">
      <c r="B124" s="241"/>
      <c r="C124" s="241"/>
      <c r="D124" s="199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</row>
    <row r="125" spans="2:18">
      <c r="B125" s="241"/>
      <c r="C125" s="241"/>
      <c r="D125" s="199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</row>
    <row r="126" spans="2:18">
      <c r="B126" s="241"/>
      <c r="C126" s="241"/>
      <c r="D126" s="199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</row>
    <row r="127" spans="2:18">
      <c r="B127" s="241"/>
      <c r="C127" s="241"/>
      <c r="D127" s="199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</row>
    <row r="128" spans="2:18">
      <c r="B128" s="241"/>
      <c r="C128" s="241"/>
      <c r="D128" s="199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</row>
    <row r="129" spans="2:18">
      <c r="B129" s="241"/>
      <c r="C129" s="241"/>
      <c r="D129" s="199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</row>
    <row r="130" spans="2:18">
      <c r="B130" s="241"/>
      <c r="C130" s="241"/>
      <c r="D130" s="199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</row>
    <row r="131" spans="2:18">
      <c r="B131" s="241"/>
      <c r="C131" s="241"/>
      <c r="D131" s="199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</row>
    <row r="132" spans="2:18">
      <c r="B132" s="241"/>
      <c r="C132" s="241"/>
      <c r="D132" s="199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</row>
    <row r="133" spans="2:18">
      <c r="B133" s="241"/>
      <c r="C133" s="241"/>
      <c r="D133" s="199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</row>
    <row r="134" spans="2:18">
      <c r="B134" s="241"/>
      <c r="C134" s="241"/>
      <c r="D134" s="199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</row>
    <row r="135" spans="2:18">
      <c r="B135" s="241"/>
      <c r="C135" s="241"/>
      <c r="D135" s="199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</row>
    <row r="136" spans="2:18">
      <c r="B136" s="241"/>
      <c r="C136" s="241"/>
      <c r="D136" s="199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</row>
    <row r="137" spans="2:18">
      <c r="B137" s="241"/>
      <c r="C137" s="241"/>
      <c r="D137" s="199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</row>
    <row r="138" spans="2:18">
      <c r="B138" s="241"/>
      <c r="C138" s="241"/>
      <c r="D138" s="199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</row>
    <row r="139" spans="2:18">
      <c r="B139" s="241"/>
      <c r="C139" s="241"/>
      <c r="D139" s="199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</row>
    <row r="140" spans="2:18">
      <c r="B140" s="241"/>
      <c r="C140" s="241"/>
      <c r="D140" s="199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</row>
    <row r="141" spans="2:18">
      <c r="B141" s="241"/>
      <c r="C141" s="241"/>
      <c r="D141" s="199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</row>
    <row r="142" spans="2:18">
      <c r="B142" s="241"/>
      <c r="C142" s="241"/>
      <c r="D142" s="199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</row>
    <row r="143" spans="2:18">
      <c r="B143" s="241"/>
      <c r="C143" s="241"/>
      <c r="D143" s="199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</row>
    <row r="144" spans="2:18">
      <c r="B144" s="241"/>
      <c r="C144" s="241"/>
      <c r="D144" s="199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</row>
    <row r="145" spans="2:18">
      <c r="B145" s="241"/>
      <c r="C145" s="241"/>
      <c r="D145" s="199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</row>
    <row r="146" spans="2:18">
      <c r="B146" s="241"/>
      <c r="C146" s="241"/>
      <c r="D146" s="199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</row>
    <row r="147" spans="2:18">
      <c r="B147" s="241"/>
      <c r="C147" s="241"/>
      <c r="D147" s="199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</row>
    <row r="148" spans="2:18">
      <c r="B148" s="241"/>
      <c r="C148" s="241"/>
      <c r="D148" s="199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</row>
    <row r="149" spans="2:18">
      <c r="B149" s="241"/>
      <c r="C149" s="241"/>
      <c r="D149" s="199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</row>
    <row r="150" spans="2:18">
      <c r="B150" s="241"/>
      <c r="C150" s="241"/>
      <c r="D150" s="199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</row>
    <row r="151" spans="2:18">
      <c r="B151" s="241"/>
      <c r="C151" s="241"/>
      <c r="D151" s="199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</row>
    <row r="152" spans="2:18">
      <c r="B152" s="241"/>
      <c r="C152" s="241"/>
      <c r="D152" s="199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</row>
    <row r="153" spans="2:18">
      <c r="B153" s="241"/>
      <c r="C153" s="241"/>
      <c r="D153" s="199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</row>
    <row r="154" spans="2:18">
      <c r="B154" s="241"/>
      <c r="C154" s="241"/>
      <c r="D154" s="199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</row>
    <row r="155" spans="2:18">
      <c r="B155" s="241"/>
      <c r="C155" s="241"/>
      <c r="D155" s="199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</row>
    <row r="156" spans="2:18">
      <c r="B156" s="241"/>
      <c r="C156" s="241"/>
      <c r="D156" s="199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</row>
    <row r="157" spans="2:18">
      <c r="B157" s="241"/>
      <c r="C157" s="241"/>
      <c r="D157" s="199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</row>
    <row r="158" spans="2:18">
      <c r="B158" s="241"/>
      <c r="C158" s="241"/>
      <c r="D158" s="199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</row>
    <row r="159" spans="2:18">
      <c r="B159" s="241"/>
      <c r="C159" s="241"/>
      <c r="D159" s="199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</row>
    <row r="160" spans="2:18">
      <c r="B160" s="241"/>
      <c r="C160" s="241"/>
      <c r="D160" s="199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</row>
    <row r="161" spans="2:18">
      <c r="B161" s="241"/>
      <c r="C161" s="241"/>
      <c r="D161" s="199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</row>
    <row r="162" spans="2:18">
      <c r="B162" s="241"/>
      <c r="C162" s="241"/>
      <c r="D162" s="199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</row>
    <row r="163" spans="2:18">
      <c r="B163" s="241"/>
      <c r="C163" s="241"/>
      <c r="D163" s="199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</row>
    <row r="164" spans="2:18">
      <c r="B164" s="241"/>
      <c r="C164" s="241"/>
      <c r="D164" s="199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</row>
    <row r="165" spans="2:18">
      <c r="B165" s="241"/>
      <c r="C165" s="241"/>
      <c r="D165" s="199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</row>
    <row r="166" spans="2:18">
      <c r="B166" s="241"/>
      <c r="C166" s="241"/>
      <c r="D166" s="199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</row>
    <row r="167" spans="2:18">
      <c r="B167" s="241"/>
      <c r="C167" s="241"/>
      <c r="D167" s="199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</row>
    <row r="168" spans="2:18">
      <c r="B168" s="241"/>
      <c r="C168" s="241"/>
      <c r="D168" s="199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</row>
    <row r="169" spans="2:18">
      <c r="B169" s="241"/>
      <c r="C169" s="241"/>
      <c r="D169" s="199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</row>
    <row r="170" spans="2:18">
      <c r="B170" s="241"/>
      <c r="C170" s="241"/>
      <c r="D170" s="199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</row>
    <row r="171" spans="2:18">
      <c r="B171" s="241"/>
      <c r="C171" s="241"/>
      <c r="D171" s="199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</row>
    <row r="172" spans="2:18">
      <c r="B172" s="241"/>
      <c r="C172" s="241"/>
      <c r="D172" s="199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</row>
    <row r="173" spans="2:18">
      <c r="B173" s="241"/>
      <c r="C173" s="241"/>
      <c r="D173" s="199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</row>
    <row r="174" spans="2:18">
      <c r="B174" s="241"/>
      <c r="C174" s="241"/>
      <c r="D174" s="199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</row>
    <row r="175" spans="2:18">
      <c r="B175" s="241"/>
      <c r="C175" s="241"/>
      <c r="D175" s="199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</row>
    <row r="176" spans="2:18">
      <c r="B176" s="241"/>
      <c r="C176" s="241"/>
      <c r="D176" s="199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</row>
    <row r="177" spans="2:18">
      <c r="B177" s="241"/>
      <c r="C177" s="241"/>
      <c r="D177" s="199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</row>
    <row r="178" spans="2:18">
      <c r="B178" s="241"/>
      <c r="C178" s="241"/>
      <c r="D178" s="199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</row>
    <row r="179" spans="2:18">
      <c r="B179" s="241"/>
      <c r="C179" s="241"/>
      <c r="D179" s="199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</row>
    <row r="180" spans="2:18">
      <c r="B180" s="241"/>
      <c r="C180" s="241"/>
      <c r="D180" s="199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</row>
    <row r="181" spans="2:18">
      <c r="B181" s="241"/>
      <c r="C181" s="241"/>
      <c r="D181" s="199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</row>
    <row r="182" spans="2:18">
      <c r="B182" s="241"/>
      <c r="C182" s="241"/>
      <c r="D182" s="199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</row>
    <row r="183" spans="2:18">
      <c r="B183" s="241"/>
      <c r="C183" s="241"/>
      <c r="D183" s="199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</row>
    <row r="184" spans="2:18">
      <c r="B184" s="241"/>
      <c r="C184" s="241"/>
      <c r="D184" s="199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</row>
    <row r="185" spans="2:18">
      <c r="B185" s="241"/>
      <c r="C185" s="241"/>
      <c r="D185" s="199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</row>
    <row r="186" spans="2:18">
      <c r="B186" s="241"/>
      <c r="C186" s="241"/>
      <c r="D186" s="199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</row>
    <row r="187" spans="2:18">
      <c r="B187" s="241"/>
      <c r="C187" s="241"/>
      <c r="D187" s="199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</row>
    <row r="188" spans="2:18">
      <c r="B188" s="241"/>
      <c r="C188" s="241"/>
      <c r="D188" s="199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</row>
    <row r="189" spans="2:18">
      <c r="B189" s="241"/>
      <c r="C189" s="241"/>
      <c r="D189" s="199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</row>
    <row r="190" spans="2:18">
      <c r="B190" s="241"/>
      <c r="C190" s="241"/>
      <c r="D190" s="199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</row>
    <row r="191" spans="2:18">
      <c r="B191" s="241"/>
      <c r="C191" s="241"/>
      <c r="D191" s="199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</row>
    <row r="192" spans="2:18">
      <c r="B192" s="241"/>
      <c r="C192" s="241"/>
      <c r="D192" s="199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</row>
    <row r="193" spans="2:18">
      <c r="B193" s="241"/>
      <c r="C193" s="241"/>
      <c r="D193" s="199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</row>
    <row r="194" spans="2:18">
      <c r="B194" s="241"/>
      <c r="C194" s="241"/>
      <c r="D194" s="199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</row>
    <row r="195" spans="2:18">
      <c r="B195" s="241"/>
      <c r="C195" s="241"/>
      <c r="D195" s="199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</row>
    <row r="196" spans="2:18">
      <c r="B196" s="241"/>
      <c r="C196" s="241"/>
      <c r="D196" s="199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</row>
    <row r="197" spans="2:18">
      <c r="B197" s="241"/>
      <c r="C197" s="241"/>
      <c r="D197" s="199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</row>
    <row r="198" spans="2:18">
      <c r="B198" s="241"/>
      <c r="C198" s="241"/>
      <c r="D198" s="199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</row>
    <row r="199" spans="2:18">
      <c r="B199" s="241"/>
      <c r="C199" s="241"/>
      <c r="D199" s="199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</row>
    <row r="200" spans="2:18">
      <c r="B200" s="241"/>
      <c r="C200" s="241"/>
      <c r="D200" s="199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</row>
    <row r="201" spans="2:18">
      <c r="B201" s="241"/>
      <c r="C201" s="241"/>
      <c r="D201" s="199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</row>
    <row r="202" spans="2:18">
      <c r="B202" s="241"/>
      <c r="C202" s="241"/>
      <c r="D202" s="199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</row>
    <row r="203" spans="2:18">
      <c r="B203" s="241"/>
      <c r="C203" s="241"/>
      <c r="D203" s="199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</row>
    <row r="204" spans="2:18">
      <c r="B204" s="241"/>
      <c r="C204" s="241"/>
      <c r="D204" s="199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</row>
    <row r="205" spans="2:18">
      <c r="B205" s="241"/>
      <c r="C205" s="241"/>
      <c r="D205" s="199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</row>
    <row r="206" spans="2:18">
      <c r="B206" s="241"/>
      <c r="C206" s="241"/>
      <c r="D206" s="199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</row>
    <row r="207" spans="2:18">
      <c r="B207" s="241"/>
      <c r="C207" s="241"/>
      <c r="D207" s="199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</row>
    <row r="208" spans="2:18">
      <c r="B208" s="241"/>
      <c r="C208" s="241"/>
      <c r="D208" s="199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</row>
    <row r="209" spans="2:18">
      <c r="B209" s="241"/>
      <c r="C209" s="241"/>
      <c r="D209" s="199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</row>
    <row r="210" spans="2:18">
      <c r="B210" s="241"/>
      <c r="C210" s="241"/>
      <c r="D210" s="199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</row>
    <row r="211" spans="2:18">
      <c r="B211" s="241"/>
      <c r="C211" s="241"/>
      <c r="D211" s="199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</row>
    <row r="212" spans="2:18">
      <c r="B212" s="241"/>
      <c r="C212" s="241"/>
      <c r="D212" s="199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</row>
    <row r="213" spans="2:18">
      <c r="B213" s="241"/>
      <c r="C213" s="241"/>
      <c r="D213" s="199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</row>
    <row r="214" spans="2:18">
      <c r="B214" s="241"/>
      <c r="C214" s="241"/>
      <c r="D214" s="199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</row>
    <row r="215" spans="2:18">
      <c r="B215" s="241"/>
      <c r="C215" s="241"/>
      <c r="D215" s="199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</row>
    <row r="216" spans="2:18">
      <c r="B216" s="241"/>
      <c r="C216" s="241"/>
      <c r="D216" s="199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</row>
    <row r="217" spans="2:18">
      <c r="B217" s="241"/>
      <c r="C217" s="241"/>
      <c r="D217" s="199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</row>
    <row r="218" spans="2:18">
      <c r="B218" s="241"/>
      <c r="C218" s="241"/>
      <c r="D218" s="199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</row>
    <row r="219" spans="2:18">
      <c r="B219" s="241"/>
      <c r="C219" s="241"/>
      <c r="D219" s="199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</row>
    <row r="220" spans="2:18">
      <c r="B220" s="241"/>
      <c r="C220" s="241"/>
      <c r="D220" s="199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</row>
    <row r="221" spans="2:18">
      <c r="B221" s="241"/>
      <c r="C221" s="241"/>
      <c r="D221" s="199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</row>
    <row r="222" spans="2:18">
      <c r="B222" s="241"/>
      <c r="C222" s="241"/>
      <c r="D222" s="199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</row>
    <row r="223" spans="2:18">
      <c r="B223" s="241"/>
      <c r="C223" s="241"/>
      <c r="D223" s="199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</row>
    <row r="224" spans="2:18">
      <c r="B224" s="241"/>
      <c r="C224" s="241"/>
      <c r="D224" s="199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</row>
    <row r="225" spans="2:18">
      <c r="B225" s="241"/>
      <c r="C225" s="241"/>
      <c r="D225" s="199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</row>
    <row r="226" spans="2:18">
      <c r="B226" s="241"/>
      <c r="C226" s="241"/>
      <c r="D226" s="199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</row>
    <row r="227" spans="2:18">
      <c r="B227" s="241"/>
      <c r="C227" s="241"/>
      <c r="D227" s="199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</row>
    <row r="228" spans="2:18">
      <c r="B228" s="241"/>
      <c r="C228" s="241"/>
      <c r="D228" s="199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</row>
    <row r="229" spans="2:18">
      <c r="B229" s="241"/>
      <c r="C229" s="241"/>
      <c r="D229" s="199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</row>
    <row r="230" spans="2:18">
      <c r="B230" s="241"/>
      <c r="C230" s="241"/>
      <c r="D230" s="199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</row>
    <row r="231" spans="2:18">
      <c r="B231" s="241"/>
      <c r="C231" s="241"/>
      <c r="D231" s="199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</row>
    <row r="232" spans="2:18">
      <c r="B232" s="241"/>
      <c r="C232" s="241"/>
      <c r="D232" s="199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</row>
    <row r="233" spans="2:18">
      <c r="B233" s="241"/>
      <c r="C233" s="241"/>
      <c r="D233" s="199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</row>
    <row r="234" spans="2:18">
      <c r="B234" s="241"/>
      <c r="C234" s="241"/>
      <c r="D234" s="199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</row>
    <row r="235" spans="2:18">
      <c r="B235" s="241"/>
      <c r="C235" s="241"/>
      <c r="D235" s="199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</row>
    <row r="236" spans="2:18">
      <c r="B236" s="241"/>
      <c r="C236" s="241"/>
      <c r="D236" s="199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</row>
    <row r="237" spans="2:18">
      <c r="B237" s="241"/>
      <c r="C237" s="241"/>
      <c r="D237" s="199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</row>
    <row r="238" spans="2:18">
      <c r="B238" s="241"/>
      <c r="C238" s="241"/>
      <c r="D238" s="199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</row>
    <row r="239" spans="2:18">
      <c r="B239" s="241"/>
      <c r="C239" s="241"/>
      <c r="D239" s="199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</row>
    <row r="240" spans="2:18">
      <c r="B240" s="241"/>
      <c r="C240" s="241"/>
      <c r="D240" s="199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</row>
    <row r="241" spans="2:18">
      <c r="B241" s="241"/>
      <c r="C241" s="241"/>
      <c r="D241" s="199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</row>
    <row r="242" spans="2:18">
      <c r="B242" s="241"/>
      <c r="C242" s="241"/>
      <c r="D242" s="199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</row>
    <row r="243" spans="2:18">
      <c r="B243" s="241"/>
      <c r="C243" s="241"/>
      <c r="D243" s="199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</row>
    <row r="244" spans="2:18">
      <c r="B244" s="241"/>
      <c r="C244" s="241"/>
      <c r="D244" s="199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</row>
    <row r="245" spans="2:18">
      <c r="B245" s="241"/>
      <c r="C245" s="241"/>
      <c r="D245" s="199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</row>
    <row r="246" spans="2:18">
      <c r="B246" s="241"/>
      <c r="C246" s="241"/>
      <c r="D246" s="199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</row>
    <row r="247" spans="2:18">
      <c r="B247" s="241"/>
      <c r="C247" s="241"/>
      <c r="D247" s="199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Лист38">
    <tabColor indexed="12"/>
    <outlinePr applyStyles="1" summaryBelow="0"/>
    <pageSetUpPr fitToPage="1"/>
  </sheetPr>
  <dimension ref="A3:T217"/>
  <sheetViews>
    <sheetView workbookViewId="0">
      <selection activeCell="D9" sqref="D9"/>
    </sheetView>
  </sheetViews>
  <sheetFormatPr baseColWidth="10" defaultColWidth="9.1640625" defaultRowHeight="14"/>
  <cols>
    <col min="1" max="1" width="56.6640625" style="128" bestFit="1" customWidth="1"/>
    <col min="2" max="2" width="13.83203125" style="247" bestFit="1" customWidth="1"/>
    <col min="3" max="3" width="14.6640625" style="247" bestFit="1" customWidth="1"/>
    <col min="4" max="4" width="17.5" style="247" bestFit="1" customWidth="1"/>
    <col min="5" max="5" width="15.5" style="247" bestFit="1" customWidth="1"/>
    <col min="6" max="6" width="16.33203125" style="128" hidden="1" customWidth="1"/>
    <col min="7" max="7" width="3.5" style="128" hidden="1" customWidth="1"/>
    <col min="8" max="8" width="2.33203125" style="128" hidden="1" customWidth="1"/>
    <col min="9" max="9" width="3.5" style="16" customWidth="1"/>
    <col min="10" max="10" width="2.5" style="16" customWidth="1"/>
    <col min="11" max="16384" width="9.1640625" style="128"/>
  </cols>
  <sheetData>
    <row r="3" spans="1:20" ht="19">
      <c r="A3" s="1" t="s">
        <v>147</v>
      </c>
      <c r="B3" s="1"/>
      <c r="C3" s="1"/>
      <c r="D3" s="1"/>
      <c r="E3" s="1"/>
      <c r="F3" s="82"/>
      <c r="G3" s="82"/>
      <c r="H3" s="82"/>
    </row>
    <row r="4" spans="1:20" ht="15.75" customHeight="1">
      <c r="A4" s="264" t="str">
        <f>" за станом на " &amp; STRPRESENTDATE</f>
        <v xml:space="preserve"> за станом на 31.03.2022</v>
      </c>
      <c r="B4" s="3"/>
      <c r="C4" s="3"/>
      <c r="D4" s="3"/>
      <c r="E4" s="3"/>
      <c r="F4" s="3"/>
      <c r="G4" s="3"/>
      <c r="H4" s="3"/>
      <c r="I4" s="252"/>
      <c r="J4" s="252"/>
      <c r="K4" s="113"/>
      <c r="L4" s="113"/>
      <c r="M4" s="113"/>
      <c r="N4" s="113"/>
      <c r="O4" s="113"/>
      <c r="P4" s="113"/>
      <c r="Q4" s="113"/>
      <c r="R4" s="113"/>
      <c r="S4" s="113"/>
      <c r="T4" s="113"/>
    </row>
    <row r="5" spans="1:20" ht="19">
      <c r="A5" s="1" t="s">
        <v>18</v>
      </c>
      <c r="B5" s="1"/>
      <c r="C5" s="1"/>
      <c r="D5" s="1"/>
      <c r="E5" s="1"/>
      <c r="F5" s="82"/>
      <c r="G5" s="82"/>
      <c r="H5" s="82"/>
    </row>
    <row r="6" spans="1:20">
      <c r="B6" s="241"/>
      <c r="C6" s="241"/>
      <c r="D6" s="241"/>
      <c r="E6" s="241"/>
      <c r="F6" s="113"/>
      <c r="G6" s="113"/>
      <c r="H6" s="113"/>
      <c r="I6" s="252"/>
      <c r="J6" s="252"/>
      <c r="K6" s="113"/>
      <c r="L6" s="113"/>
      <c r="M6" s="113"/>
      <c r="N6" s="113"/>
      <c r="O6" s="113"/>
      <c r="P6" s="113"/>
      <c r="Q6" s="113"/>
      <c r="R6" s="113"/>
    </row>
    <row r="7" spans="1:20" s="39" customFormat="1">
      <c r="B7" s="172"/>
      <c r="C7" s="172"/>
      <c r="D7" s="172"/>
      <c r="E7" s="172"/>
      <c r="I7" s="204"/>
      <c r="J7" s="204"/>
    </row>
    <row r="8" spans="1:20" s="17" customFormat="1" ht="35.25" customHeight="1">
      <c r="A8" s="38" t="s">
        <v>173</v>
      </c>
      <c r="B8" s="29" t="s">
        <v>7</v>
      </c>
      <c r="C8" s="29" t="s">
        <v>123</v>
      </c>
      <c r="D8" s="29" t="s">
        <v>113</v>
      </c>
      <c r="E8" s="29" t="str">
        <f xml:space="preserve"> "Сума боргу " &amp; VALVAL</f>
        <v>Сума боргу млрд. одиниць</v>
      </c>
      <c r="F8" s="179" t="s">
        <v>94</v>
      </c>
      <c r="G8" s="179" t="s">
        <v>52</v>
      </c>
      <c r="H8" s="179" t="s">
        <v>50</v>
      </c>
      <c r="I8" s="168"/>
      <c r="J8" s="168"/>
    </row>
    <row r="9" spans="1:20" s="141" customFormat="1" ht="16">
      <c r="A9" s="253" t="s">
        <v>147</v>
      </c>
      <c r="B9" s="254">
        <v>6.2939999999999996</v>
      </c>
      <c r="C9" s="254">
        <v>10.210000000000001</v>
      </c>
      <c r="D9" s="254">
        <v>8.2799999999999994</v>
      </c>
      <c r="E9" s="254">
        <v>2829317910.54</v>
      </c>
      <c r="F9" s="255">
        <v>0</v>
      </c>
      <c r="G9" s="255">
        <v>0</v>
      </c>
      <c r="H9" s="255">
        <v>3</v>
      </c>
      <c r="I9" s="252" t="str">
        <f t="shared" ref="I9:I53" si="0">IF(A9="","",A9 &amp; "; " &amp;B9 &amp; "%; "&amp;C9 &amp;"р.")</f>
        <v>Державний та гарантований державою борг України; 6,294%; 10,21р.</v>
      </c>
      <c r="J9" s="46">
        <f t="shared" ref="J9:J61" si="1">E9</f>
        <v>2829317910.54</v>
      </c>
    </row>
    <row r="10" spans="1:20" ht="16">
      <c r="A10" s="152" t="s">
        <v>19</v>
      </c>
      <c r="B10" s="34">
        <v>6.55</v>
      </c>
      <c r="C10" s="34">
        <v>10.37</v>
      </c>
      <c r="D10" s="34">
        <v>8.84</v>
      </c>
      <c r="E10" s="34">
        <v>2521786001.3800001</v>
      </c>
      <c r="F10" s="152">
        <v>0</v>
      </c>
      <c r="G10" s="152">
        <v>0</v>
      </c>
      <c r="H10" s="152">
        <v>2</v>
      </c>
      <c r="I10" s="252" t="str">
        <f t="shared" si="0"/>
        <v xml:space="preserve">    Державний борг; 6,55%; 10,37р.</v>
      </c>
      <c r="J10" s="46">
        <f t="shared" si="1"/>
        <v>2521786001.3800001</v>
      </c>
      <c r="K10" s="113"/>
      <c r="L10" s="113"/>
      <c r="M10" s="113"/>
      <c r="N10" s="113"/>
      <c r="O10" s="113"/>
      <c r="P10" s="113"/>
      <c r="Q10" s="113"/>
      <c r="R10" s="113"/>
    </row>
    <row r="11" spans="1:20" ht="16">
      <c r="A11" s="178" t="s">
        <v>76</v>
      </c>
      <c r="B11" s="62">
        <v>10.167</v>
      </c>
      <c r="C11" s="62">
        <v>6.19</v>
      </c>
      <c r="D11" s="62">
        <v>6.36</v>
      </c>
      <c r="E11" s="62">
        <v>1050627044.78</v>
      </c>
      <c r="F11" s="152">
        <v>1</v>
      </c>
      <c r="G11" s="152">
        <v>0</v>
      </c>
      <c r="H11" s="152">
        <v>0</v>
      </c>
      <c r="I11" s="252" t="str">
        <f t="shared" si="0"/>
        <v xml:space="preserve">      Державний внутрішній борг; 10,167%; 6,19р.</v>
      </c>
      <c r="J11" s="46">
        <f t="shared" si="1"/>
        <v>1050627044.78</v>
      </c>
      <c r="K11" s="113"/>
      <c r="L11" s="113"/>
      <c r="M11" s="113"/>
      <c r="N11" s="113"/>
      <c r="O11" s="113"/>
      <c r="P11" s="113"/>
      <c r="Q11" s="113"/>
      <c r="R11" s="113"/>
    </row>
    <row r="12" spans="1:20" ht="16">
      <c r="A12" s="152" t="s">
        <v>140</v>
      </c>
      <c r="B12" s="34">
        <v>10.176</v>
      </c>
      <c r="C12" s="34">
        <v>6.16</v>
      </c>
      <c r="D12" s="34">
        <v>6.36</v>
      </c>
      <c r="E12" s="34">
        <v>1048775509.46</v>
      </c>
      <c r="F12" s="152">
        <v>0</v>
      </c>
      <c r="G12" s="152">
        <v>0</v>
      </c>
      <c r="H12" s="152">
        <v>0</v>
      </c>
      <c r="I12" s="252" t="str">
        <f t="shared" si="0"/>
        <v xml:space="preserve">         в т.ч. ОВДП; 10,176%; 6,16р.</v>
      </c>
      <c r="J12" s="46">
        <f t="shared" si="1"/>
        <v>1048775509.46</v>
      </c>
      <c r="K12" s="113"/>
      <c r="L12" s="113"/>
      <c r="M12" s="113"/>
      <c r="N12" s="113"/>
      <c r="O12" s="113"/>
      <c r="P12" s="113"/>
      <c r="Q12" s="113"/>
      <c r="R12" s="113"/>
    </row>
    <row r="13" spans="1:20" ht="16">
      <c r="A13" s="152" t="s">
        <v>151</v>
      </c>
      <c r="B13" s="34">
        <v>0</v>
      </c>
      <c r="C13" s="34">
        <v>0</v>
      </c>
      <c r="D13" s="34">
        <v>0</v>
      </c>
      <c r="E13" s="34">
        <v>0</v>
      </c>
      <c r="F13" s="152">
        <v>0</v>
      </c>
      <c r="G13" s="152">
        <v>1</v>
      </c>
      <c r="H13" s="152">
        <v>0</v>
      </c>
      <c r="I13" s="252" t="str">
        <f t="shared" si="0"/>
        <v xml:space="preserve">            ОВДП (1 - місячні); 0%; 0р.</v>
      </c>
      <c r="J13" s="46">
        <f t="shared" si="1"/>
        <v>0</v>
      </c>
      <c r="K13" s="113"/>
      <c r="L13" s="113"/>
      <c r="M13" s="113"/>
      <c r="N13" s="113"/>
      <c r="O13" s="113"/>
      <c r="P13" s="113"/>
      <c r="Q13" s="113"/>
      <c r="R13" s="113"/>
    </row>
    <row r="14" spans="1:20" ht="16">
      <c r="A14" s="152" t="s">
        <v>202</v>
      </c>
      <c r="B14" s="34">
        <v>9.3539999999999992</v>
      </c>
      <c r="C14" s="34">
        <v>7.14</v>
      </c>
      <c r="D14" s="34">
        <v>3.36</v>
      </c>
      <c r="E14" s="34">
        <v>81333450</v>
      </c>
      <c r="F14" s="152">
        <v>0</v>
      </c>
      <c r="G14" s="152">
        <v>1</v>
      </c>
      <c r="H14" s="152">
        <v>0</v>
      </c>
      <c r="I14" s="252" t="str">
        <f t="shared" si="0"/>
        <v xml:space="preserve">            ОВДП (10 - річні); 9,354%; 7,14р.</v>
      </c>
      <c r="J14" s="46">
        <f t="shared" si="1"/>
        <v>81333450</v>
      </c>
      <c r="K14" s="113"/>
      <c r="L14" s="113"/>
      <c r="M14" s="113"/>
      <c r="N14" s="113"/>
      <c r="O14" s="113"/>
      <c r="P14" s="113"/>
      <c r="Q14" s="113"/>
      <c r="R14" s="113"/>
    </row>
    <row r="15" spans="1:20" ht="16">
      <c r="A15" s="152" t="s">
        <v>36</v>
      </c>
      <c r="B15" s="34">
        <v>11.252000000000001</v>
      </c>
      <c r="C15" s="34">
        <v>10.65</v>
      </c>
      <c r="D15" s="34">
        <v>4.79</v>
      </c>
      <c r="E15" s="34">
        <v>17533000</v>
      </c>
      <c r="F15" s="152">
        <v>0</v>
      </c>
      <c r="G15" s="152">
        <v>1</v>
      </c>
      <c r="H15" s="152">
        <v>0</v>
      </c>
      <c r="I15" s="252" t="str">
        <f t="shared" si="0"/>
        <v xml:space="preserve">            ОВДП (11 - річні); 11,252%; 10,65р.</v>
      </c>
      <c r="J15" s="46">
        <f t="shared" si="1"/>
        <v>17533000</v>
      </c>
      <c r="K15" s="113"/>
      <c r="L15" s="113"/>
      <c r="M15" s="113"/>
      <c r="N15" s="113"/>
      <c r="O15" s="113"/>
      <c r="P15" s="113"/>
      <c r="Q15" s="113"/>
      <c r="R15" s="113"/>
    </row>
    <row r="16" spans="1:20" ht="16">
      <c r="A16" s="152" t="s">
        <v>162</v>
      </c>
      <c r="B16" s="34">
        <v>3.7469999999999999</v>
      </c>
      <c r="C16" s="34">
        <v>0.86</v>
      </c>
      <c r="D16" s="34">
        <v>0.6</v>
      </c>
      <c r="E16" s="34">
        <v>100386300.84999999</v>
      </c>
      <c r="F16" s="152">
        <v>0</v>
      </c>
      <c r="G16" s="152">
        <v>1</v>
      </c>
      <c r="H16" s="152">
        <v>0</v>
      </c>
      <c r="I16" s="252" t="str">
        <f t="shared" si="0"/>
        <v xml:space="preserve">            ОВДП (12 - місячні); 3,747%; 0,86р.</v>
      </c>
      <c r="J16" s="46">
        <f t="shared" si="1"/>
        <v>100386300.84999999</v>
      </c>
      <c r="K16" s="113"/>
      <c r="L16" s="113"/>
      <c r="M16" s="113"/>
      <c r="N16" s="113"/>
      <c r="O16" s="113"/>
      <c r="P16" s="113"/>
      <c r="Q16" s="113"/>
      <c r="R16" s="113"/>
    </row>
    <row r="17" spans="1:18" ht="16">
      <c r="A17" s="152" t="s">
        <v>86</v>
      </c>
      <c r="B17" s="34">
        <v>8.5139999999999993</v>
      </c>
      <c r="C17" s="34">
        <v>12.07</v>
      </c>
      <c r="D17" s="34">
        <v>6.35</v>
      </c>
      <c r="E17" s="34">
        <v>36500000</v>
      </c>
      <c r="F17" s="152">
        <v>0</v>
      </c>
      <c r="G17" s="152">
        <v>1</v>
      </c>
      <c r="H17" s="152">
        <v>0</v>
      </c>
      <c r="I17" s="252" t="str">
        <f t="shared" si="0"/>
        <v xml:space="preserve">            ОВДП (12 - річні); 8,514%; 12,07р.</v>
      </c>
      <c r="J17" s="46">
        <f t="shared" si="1"/>
        <v>36500000</v>
      </c>
      <c r="K17" s="113"/>
      <c r="L17" s="113"/>
      <c r="M17" s="113"/>
      <c r="N17" s="113"/>
      <c r="O17" s="113"/>
      <c r="P17" s="113"/>
      <c r="Q17" s="113"/>
      <c r="R17" s="113"/>
    </row>
    <row r="18" spans="1:18" ht="16">
      <c r="A18" s="152" t="s">
        <v>137</v>
      </c>
      <c r="B18" s="34">
        <v>7.5970000000000004</v>
      </c>
      <c r="C18" s="34">
        <v>9.6999999999999993</v>
      </c>
      <c r="D18" s="34">
        <v>7.97</v>
      </c>
      <c r="E18" s="34">
        <v>28700001</v>
      </c>
      <c r="F18" s="152">
        <v>0</v>
      </c>
      <c r="G18" s="152">
        <v>1</v>
      </c>
      <c r="H18" s="152">
        <v>0</v>
      </c>
      <c r="I18" s="252" t="str">
        <f t="shared" si="0"/>
        <v xml:space="preserve">            ОВДП (13 - річні); 7,597%; 9,7р.</v>
      </c>
      <c r="J18" s="46">
        <f t="shared" si="1"/>
        <v>28700001</v>
      </c>
      <c r="K18" s="113"/>
      <c r="L18" s="113"/>
      <c r="M18" s="113"/>
      <c r="N18" s="113"/>
      <c r="O18" s="113"/>
      <c r="P18" s="113"/>
      <c r="Q18" s="113"/>
      <c r="R18" s="113"/>
    </row>
    <row r="19" spans="1:18" ht="16">
      <c r="A19" s="152" t="s">
        <v>194</v>
      </c>
      <c r="B19" s="34">
        <v>7.4379999999999997</v>
      </c>
      <c r="C19" s="34">
        <v>11.6</v>
      </c>
      <c r="D19" s="34">
        <v>8.84</v>
      </c>
      <c r="E19" s="34">
        <v>46900000</v>
      </c>
      <c r="F19" s="152">
        <v>0</v>
      </c>
      <c r="G19" s="152">
        <v>1</v>
      </c>
      <c r="H19" s="152">
        <v>0</v>
      </c>
      <c r="I19" s="252" t="str">
        <f t="shared" si="0"/>
        <v xml:space="preserve">            ОВДП (14 - річні); 7,438%; 11,6р.</v>
      </c>
      <c r="J19" s="46">
        <f t="shared" si="1"/>
        <v>46900000</v>
      </c>
      <c r="K19" s="113"/>
      <c r="L19" s="113"/>
      <c r="M19" s="113"/>
      <c r="N19" s="113"/>
      <c r="O19" s="113"/>
      <c r="P19" s="113"/>
      <c r="Q19" s="113"/>
      <c r="R19" s="113"/>
    </row>
    <row r="20" spans="1:18" ht="16">
      <c r="A20" s="152" t="s">
        <v>32</v>
      </c>
      <c r="B20" s="34">
        <v>9.0120000000000005</v>
      </c>
      <c r="C20" s="34">
        <v>14.49</v>
      </c>
      <c r="D20" s="34">
        <v>10.75</v>
      </c>
      <c r="E20" s="34">
        <v>137101957</v>
      </c>
      <c r="F20" s="152">
        <v>0</v>
      </c>
      <c r="G20" s="152">
        <v>1</v>
      </c>
      <c r="H20" s="152">
        <v>0</v>
      </c>
      <c r="I20" s="252" t="str">
        <f t="shared" si="0"/>
        <v xml:space="preserve">            ОВДП (15 - річні); 9,012%; 14,49р.</v>
      </c>
      <c r="J20" s="46">
        <f t="shared" si="1"/>
        <v>137101957</v>
      </c>
      <c r="K20" s="113"/>
      <c r="L20" s="113"/>
      <c r="M20" s="113"/>
      <c r="N20" s="113"/>
      <c r="O20" s="113"/>
      <c r="P20" s="113"/>
      <c r="Q20" s="113"/>
      <c r="R20" s="113"/>
    </row>
    <row r="21" spans="1:18" ht="16">
      <c r="A21" s="152" t="s">
        <v>81</v>
      </c>
      <c r="B21" s="34">
        <v>8.5749999999999993</v>
      </c>
      <c r="C21" s="34">
        <v>15.85</v>
      </c>
      <c r="D21" s="34">
        <v>11.36</v>
      </c>
      <c r="E21" s="34">
        <v>12097744</v>
      </c>
      <c r="F21" s="152">
        <v>0</v>
      </c>
      <c r="G21" s="152">
        <v>1</v>
      </c>
      <c r="H21" s="152">
        <v>0</v>
      </c>
      <c r="I21" s="252" t="str">
        <f t="shared" si="0"/>
        <v xml:space="preserve">            ОВДП (16 - річні); 8,575%; 15,85р.</v>
      </c>
      <c r="J21" s="46">
        <f t="shared" si="1"/>
        <v>12097744</v>
      </c>
      <c r="K21" s="113"/>
      <c r="L21" s="113"/>
      <c r="M21" s="113"/>
      <c r="N21" s="113"/>
      <c r="O21" s="113"/>
      <c r="P21" s="113"/>
      <c r="Q21" s="113"/>
      <c r="R21" s="113"/>
    </row>
    <row r="22" spans="1:18" ht="16">
      <c r="A22" s="178" t="s">
        <v>127</v>
      </c>
      <c r="B22" s="62">
        <v>8.3650000000000002</v>
      </c>
      <c r="C22" s="62">
        <v>16.850000000000001</v>
      </c>
      <c r="D22" s="62">
        <v>12.36</v>
      </c>
      <c r="E22" s="62">
        <v>12097744</v>
      </c>
      <c r="F22" s="152">
        <v>0</v>
      </c>
      <c r="G22" s="152">
        <v>1</v>
      </c>
      <c r="H22" s="152">
        <v>0</v>
      </c>
      <c r="I22" s="252" t="str">
        <f t="shared" si="0"/>
        <v xml:space="preserve">            ОВДП (17 - річні); 8,365%; 16,85р.</v>
      </c>
      <c r="J22" s="46">
        <f t="shared" si="1"/>
        <v>12097744</v>
      </c>
      <c r="K22" s="113"/>
      <c r="L22" s="113"/>
      <c r="M22" s="113"/>
      <c r="N22" s="113"/>
      <c r="O22" s="113"/>
      <c r="P22" s="113"/>
      <c r="Q22" s="113"/>
      <c r="R22" s="113"/>
    </row>
    <row r="23" spans="1:18" ht="16">
      <c r="A23" s="152" t="s">
        <v>16</v>
      </c>
      <c r="B23" s="34">
        <v>8.6489999999999991</v>
      </c>
      <c r="C23" s="34">
        <v>1.1399999999999999</v>
      </c>
      <c r="D23" s="34">
        <v>0.35</v>
      </c>
      <c r="E23" s="34">
        <v>84525126.519999996</v>
      </c>
      <c r="F23" s="152">
        <v>0</v>
      </c>
      <c r="G23" s="152">
        <v>1</v>
      </c>
      <c r="H23" s="152">
        <v>0</v>
      </c>
      <c r="I23" s="252" t="str">
        <f t="shared" si="0"/>
        <v xml:space="preserve">            ОВДП (18 - місячні); 8,649%; 1,14р.</v>
      </c>
      <c r="J23" s="46">
        <f t="shared" si="1"/>
        <v>84525126.519999996</v>
      </c>
      <c r="K23" s="113"/>
      <c r="L23" s="113"/>
      <c r="M23" s="113"/>
      <c r="N23" s="113"/>
      <c r="O23" s="113"/>
      <c r="P23" s="113"/>
      <c r="Q23" s="113"/>
      <c r="R23" s="113"/>
    </row>
    <row r="24" spans="1:18" ht="16">
      <c r="A24" s="152" t="s">
        <v>187</v>
      </c>
      <c r="B24" s="34">
        <v>8.9879999999999995</v>
      </c>
      <c r="C24" s="34">
        <v>13.73</v>
      </c>
      <c r="D24" s="34">
        <v>10.25</v>
      </c>
      <c r="E24" s="34">
        <v>16038086</v>
      </c>
      <c r="F24" s="152">
        <v>0</v>
      </c>
      <c r="G24" s="152">
        <v>1</v>
      </c>
      <c r="H24" s="152">
        <v>0</v>
      </c>
      <c r="I24" s="252" t="str">
        <f t="shared" si="0"/>
        <v xml:space="preserve">            ОВДП (18 - річні); 8,988%; 13,73р.</v>
      </c>
      <c r="J24" s="46">
        <f t="shared" si="1"/>
        <v>16038086</v>
      </c>
      <c r="K24" s="113"/>
      <c r="L24" s="113"/>
      <c r="M24" s="113"/>
      <c r="N24" s="113"/>
      <c r="O24" s="113"/>
      <c r="P24" s="113"/>
      <c r="Q24" s="113"/>
      <c r="R24" s="113"/>
    </row>
    <row r="25" spans="1:18" ht="16">
      <c r="A25" s="178" t="s">
        <v>178</v>
      </c>
      <c r="B25" s="62">
        <v>15.9</v>
      </c>
      <c r="C25" s="62">
        <v>18.850000000000001</v>
      </c>
      <c r="D25" s="62">
        <v>14.36</v>
      </c>
      <c r="E25" s="62">
        <v>12097744</v>
      </c>
      <c r="F25" s="152">
        <v>0</v>
      </c>
      <c r="G25" s="152">
        <v>1</v>
      </c>
      <c r="H25" s="152">
        <v>0</v>
      </c>
      <c r="I25" s="252" t="str">
        <f t="shared" si="0"/>
        <v xml:space="preserve">            ОВДП (19 - річні); 15,9%; 18,85р.</v>
      </c>
      <c r="J25" s="46">
        <f t="shared" si="1"/>
        <v>12097744</v>
      </c>
      <c r="K25" s="113"/>
      <c r="L25" s="113"/>
      <c r="M25" s="113"/>
      <c r="N25" s="113"/>
      <c r="O25" s="113"/>
      <c r="P25" s="113"/>
      <c r="Q25" s="113"/>
      <c r="R25" s="113"/>
    </row>
    <row r="26" spans="1:18" ht="16">
      <c r="A26" s="178" t="s">
        <v>191</v>
      </c>
      <c r="B26" s="62">
        <v>8.4830000000000005</v>
      </c>
      <c r="C26" s="62">
        <v>1.47</v>
      </c>
      <c r="D26" s="62">
        <v>1.1599999999999999</v>
      </c>
      <c r="E26" s="62">
        <v>37320084.090000004</v>
      </c>
      <c r="F26" s="152">
        <v>0</v>
      </c>
      <c r="G26" s="152">
        <v>1</v>
      </c>
      <c r="H26" s="152">
        <v>0</v>
      </c>
      <c r="I26" s="252" t="str">
        <f t="shared" si="0"/>
        <v xml:space="preserve">            ОВДП (2 - річні); 8,483%; 1,47р.</v>
      </c>
      <c r="J26" s="46">
        <f t="shared" si="1"/>
        <v>37320084.090000004</v>
      </c>
      <c r="K26" s="113"/>
      <c r="L26" s="113"/>
      <c r="M26" s="113"/>
      <c r="N26" s="113"/>
      <c r="O26" s="113"/>
      <c r="P26" s="113"/>
      <c r="Q26" s="113"/>
      <c r="R26" s="113"/>
    </row>
    <row r="27" spans="1:18" ht="16">
      <c r="A27" s="152" t="s">
        <v>138</v>
      </c>
      <c r="B27" s="34">
        <v>15.9</v>
      </c>
      <c r="C27" s="34">
        <v>19.850000000000001</v>
      </c>
      <c r="D27" s="34">
        <v>15.36</v>
      </c>
      <c r="E27" s="34">
        <v>12097744</v>
      </c>
      <c r="F27" s="152">
        <v>0</v>
      </c>
      <c r="G27" s="152">
        <v>1</v>
      </c>
      <c r="H27" s="152">
        <v>0</v>
      </c>
      <c r="I27" s="252" t="str">
        <f t="shared" si="0"/>
        <v xml:space="preserve">            ОВДП (20 - річні); 15,9%; 19,85р.</v>
      </c>
      <c r="J27" s="46">
        <f t="shared" si="1"/>
        <v>12097744</v>
      </c>
      <c r="K27" s="113"/>
      <c r="L27" s="113"/>
      <c r="M27" s="113"/>
      <c r="N27" s="113"/>
      <c r="O27" s="113"/>
      <c r="P27" s="113"/>
      <c r="Q27" s="113"/>
      <c r="R27" s="113"/>
    </row>
    <row r="28" spans="1:18" ht="16">
      <c r="A28" s="152" t="s">
        <v>195</v>
      </c>
      <c r="B28" s="34">
        <v>15.9</v>
      </c>
      <c r="C28" s="34">
        <v>20.85</v>
      </c>
      <c r="D28" s="34">
        <v>16.36</v>
      </c>
      <c r="E28" s="34">
        <v>12097744</v>
      </c>
      <c r="F28" s="152">
        <v>0</v>
      </c>
      <c r="G28" s="152">
        <v>1</v>
      </c>
      <c r="H28" s="152">
        <v>0</v>
      </c>
      <c r="I28" s="252" t="str">
        <f t="shared" si="0"/>
        <v xml:space="preserve">            ОВДП (21 - річні); 15,9%; 20,85р.</v>
      </c>
      <c r="J28" s="46">
        <f t="shared" si="1"/>
        <v>12097744</v>
      </c>
      <c r="K28" s="113"/>
      <c r="L28" s="113"/>
      <c r="M28" s="113"/>
      <c r="N28" s="113"/>
      <c r="O28" s="113"/>
      <c r="P28" s="113"/>
      <c r="Q28" s="113"/>
      <c r="R28" s="113"/>
    </row>
    <row r="29" spans="1:18" ht="16">
      <c r="A29" s="152" t="s">
        <v>33</v>
      </c>
      <c r="B29" s="34">
        <v>15.9</v>
      </c>
      <c r="C29" s="34">
        <v>21.85</v>
      </c>
      <c r="D29" s="34">
        <v>17.36</v>
      </c>
      <c r="E29" s="34">
        <v>12097744</v>
      </c>
      <c r="F29" s="152">
        <v>0</v>
      </c>
      <c r="G29" s="152">
        <v>1</v>
      </c>
      <c r="H29" s="152">
        <v>0</v>
      </c>
      <c r="I29" s="252" t="str">
        <f t="shared" si="0"/>
        <v xml:space="preserve">            ОВДП (22 - річні); 15,9%; 21,85р.</v>
      </c>
      <c r="J29" s="46">
        <f t="shared" si="1"/>
        <v>12097744</v>
      </c>
      <c r="K29" s="113"/>
      <c r="L29" s="113"/>
      <c r="M29" s="113"/>
      <c r="N29" s="113"/>
      <c r="O29" s="113"/>
      <c r="P29" s="113"/>
      <c r="Q29" s="113"/>
      <c r="R29" s="113"/>
    </row>
    <row r="30" spans="1:18" ht="16">
      <c r="A30" s="152" t="s">
        <v>82</v>
      </c>
      <c r="B30" s="34">
        <v>15.9</v>
      </c>
      <c r="C30" s="34">
        <v>22.85</v>
      </c>
      <c r="D30" s="34">
        <v>18.36</v>
      </c>
      <c r="E30" s="34">
        <v>12097744</v>
      </c>
      <c r="F30" s="152">
        <v>0</v>
      </c>
      <c r="G30" s="152">
        <v>1</v>
      </c>
      <c r="H30" s="152">
        <v>0</v>
      </c>
      <c r="I30" s="252" t="str">
        <f t="shared" si="0"/>
        <v xml:space="preserve">            ОВДП (23 - річні); 15,9%; 22,85р.</v>
      </c>
      <c r="J30" s="46">
        <f t="shared" si="1"/>
        <v>12097744</v>
      </c>
      <c r="K30" s="113"/>
      <c r="L30" s="113"/>
      <c r="M30" s="113"/>
      <c r="N30" s="113"/>
      <c r="O30" s="113"/>
      <c r="P30" s="113"/>
      <c r="Q30" s="113"/>
      <c r="R30" s="113"/>
    </row>
    <row r="31" spans="1:18" ht="16">
      <c r="A31" s="152" t="s">
        <v>128</v>
      </c>
      <c r="B31" s="34">
        <v>15.9</v>
      </c>
      <c r="C31" s="34">
        <v>23.85</v>
      </c>
      <c r="D31" s="34">
        <v>19.36</v>
      </c>
      <c r="E31" s="34">
        <v>12097744</v>
      </c>
      <c r="F31" s="152">
        <v>0</v>
      </c>
      <c r="G31" s="152">
        <v>1</v>
      </c>
      <c r="H31" s="152">
        <v>0</v>
      </c>
      <c r="I31" s="252" t="str">
        <f t="shared" si="0"/>
        <v xml:space="preserve">            ОВДП (24 - річні); 15,9%; 23,85р.</v>
      </c>
      <c r="J31" s="46">
        <f t="shared" si="1"/>
        <v>12097744</v>
      </c>
      <c r="K31" s="113"/>
      <c r="L31" s="113"/>
      <c r="M31" s="113"/>
      <c r="N31" s="113"/>
      <c r="O31" s="113"/>
      <c r="P31" s="113"/>
      <c r="Q31" s="113"/>
      <c r="R31" s="113"/>
    </row>
    <row r="32" spans="1:18" ht="16">
      <c r="A32" s="152" t="s">
        <v>189</v>
      </c>
      <c r="B32" s="34">
        <v>15.9</v>
      </c>
      <c r="C32" s="34">
        <v>24.85</v>
      </c>
      <c r="D32" s="34">
        <v>20.36</v>
      </c>
      <c r="E32" s="34">
        <v>12097744</v>
      </c>
      <c r="F32" s="152">
        <v>0</v>
      </c>
      <c r="G32" s="152">
        <v>1</v>
      </c>
      <c r="H32" s="152">
        <v>0</v>
      </c>
      <c r="I32" s="252" t="str">
        <f t="shared" si="0"/>
        <v xml:space="preserve">            ОВДП (25 - річні); 15,9%; 24,85р.</v>
      </c>
      <c r="J32" s="46">
        <f t="shared" si="1"/>
        <v>12097744</v>
      </c>
      <c r="K32" s="113"/>
      <c r="L32" s="113"/>
      <c r="M32" s="113"/>
      <c r="N32" s="113"/>
      <c r="O32" s="113"/>
      <c r="P32" s="113"/>
      <c r="Q32" s="113"/>
      <c r="R32" s="113"/>
    </row>
    <row r="33" spans="1:18" ht="16">
      <c r="A33" s="152" t="s">
        <v>25</v>
      </c>
      <c r="B33" s="34">
        <v>15.9</v>
      </c>
      <c r="C33" s="34">
        <v>25.85</v>
      </c>
      <c r="D33" s="34">
        <v>21.36</v>
      </c>
      <c r="E33" s="34">
        <v>12097744</v>
      </c>
      <c r="F33" s="152">
        <v>0</v>
      </c>
      <c r="G33" s="152">
        <v>1</v>
      </c>
      <c r="H33" s="152">
        <v>0</v>
      </c>
      <c r="I33" s="252" t="str">
        <f t="shared" si="0"/>
        <v xml:space="preserve">            ОВДП (26 - річні); 15,9%; 25,85р.</v>
      </c>
      <c r="J33" s="46">
        <f t="shared" si="1"/>
        <v>12097744</v>
      </c>
      <c r="K33" s="113"/>
      <c r="L33" s="113"/>
      <c r="M33" s="113"/>
      <c r="N33" s="113"/>
      <c r="O33" s="113"/>
      <c r="P33" s="113"/>
      <c r="Q33" s="113"/>
      <c r="R33" s="113"/>
    </row>
    <row r="34" spans="1:18" ht="16">
      <c r="A34" s="152" t="s">
        <v>75</v>
      </c>
      <c r="B34" s="34">
        <v>15.9</v>
      </c>
      <c r="C34" s="34">
        <v>26.85</v>
      </c>
      <c r="D34" s="34">
        <v>22.36</v>
      </c>
      <c r="E34" s="34">
        <v>12097744</v>
      </c>
      <c r="F34" s="152">
        <v>0</v>
      </c>
      <c r="G34" s="152">
        <v>1</v>
      </c>
      <c r="H34" s="152">
        <v>0</v>
      </c>
      <c r="I34" s="252" t="str">
        <f t="shared" si="0"/>
        <v xml:space="preserve">            ОВДП (27 - річні); 15,9%; 26,85р.</v>
      </c>
      <c r="J34" s="46">
        <f t="shared" si="1"/>
        <v>12097744</v>
      </c>
      <c r="K34" s="113"/>
      <c r="L34" s="113"/>
      <c r="M34" s="113"/>
      <c r="N34" s="113"/>
      <c r="O34" s="113"/>
      <c r="P34" s="113"/>
      <c r="Q34" s="113"/>
      <c r="R34" s="113"/>
    </row>
    <row r="35" spans="1:18" ht="16">
      <c r="A35" s="152" t="s">
        <v>121</v>
      </c>
      <c r="B35" s="34">
        <v>15.9</v>
      </c>
      <c r="C35" s="34">
        <v>27.85</v>
      </c>
      <c r="D35" s="34">
        <v>23.36</v>
      </c>
      <c r="E35" s="34">
        <v>12097744</v>
      </c>
      <c r="F35" s="152">
        <v>0</v>
      </c>
      <c r="G35" s="152">
        <v>1</v>
      </c>
      <c r="H35" s="152">
        <v>0</v>
      </c>
      <c r="I35" s="252" t="str">
        <f t="shared" si="0"/>
        <v xml:space="preserve">            ОВДП (28 - річні); 15,9%; 27,85р.</v>
      </c>
      <c r="J35" s="46">
        <f t="shared" si="1"/>
        <v>12097744</v>
      </c>
      <c r="K35" s="113"/>
      <c r="L35" s="113"/>
      <c r="M35" s="113"/>
      <c r="N35" s="113"/>
      <c r="O35" s="113"/>
      <c r="P35" s="113"/>
      <c r="Q35" s="113"/>
      <c r="R35" s="113"/>
    </row>
    <row r="36" spans="1:18" ht="16">
      <c r="A36" s="152" t="s">
        <v>183</v>
      </c>
      <c r="B36" s="34">
        <v>15.9</v>
      </c>
      <c r="C36" s="34">
        <v>28.85</v>
      </c>
      <c r="D36" s="34">
        <v>24.36</v>
      </c>
      <c r="E36" s="34">
        <v>12097744</v>
      </c>
      <c r="F36" s="152">
        <v>0</v>
      </c>
      <c r="G36" s="152">
        <v>1</v>
      </c>
      <c r="H36" s="152">
        <v>0</v>
      </c>
      <c r="I36" s="252" t="str">
        <f t="shared" si="0"/>
        <v xml:space="preserve">            ОВДП (29 - річні); 15,9%; 28,85р.</v>
      </c>
      <c r="J36" s="46">
        <f t="shared" si="1"/>
        <v>12097744</v>
      </c>
      <c r="K36" s="113"/>
      <c r="L36" s="113"/>
      <c r="M36" s="113"/>
      <c r="N36" s="113"/>
      <c r="O36" s="113"/>
      <c r="P36" s="113"/>
      <c r="Q36" s="113"/>
      <c r="R36" s="113"/>
    </row>
    <row r="37" spans="1:18" ht="16">
      <c r="A37" s="152" t="s">
        <v>5</v>
      </c>
      <c r="B37" s="34">
        <v>0</v>
      </c>
      <c r="C37" s="34">
        <v>0</v>
      </c>
      <c r="D37" s="34">
        <v>0</v>
      </c>
      <c r="E37" s="34">
        <v>0</v>
      </c>
      <c r="F37" s="152">
        <v>0</v>
      </c>
      <c r="G37" s="152">
        <v>1</v>
      </c>
      <c r="H37" s="152">
        <v>0</v>
      </c>
      <c r="I37" s="252" t="str">
        <f t="shared" si="0"/>
        <v xml:space="preserve">            ОВДП (3 - місячні); 0%; 0р.</v>
      </c>
      <c r="J37" s="46">
        <f t="shared" si="1"/>
        <v>0</v>
      </c>
      <c r="K37" s="113"/>
      <c r="L37" s="113"/>
      <c r="M37" s="113"/>
      <c r="N37" s="113"/>
      <c r="O37" s="113"/>
      <c r="P37" s="113"/>
      <c r="Q37" s="113"/>
      <c r="R37" s="113"/>
    </row>
    <row r="38" spans="1:18" ht="16">
      <c r="A38" s="152" t="s">
        <v>29</v>
      </c>
      <c r="B38" s="34">
        <v>14.183999999999999</v>
      </c>
      <c r="C38" s="34">
        <v>1.93</v>
      </c>
      <c r="D38" s="34">
        <v>1.01</v>
      </c>
      <c r="E38" s="34">
        <v>63126091</v>
      </c>
      <c r="F38" s="152">
        <v>0</v>
      </c>
      <c r="G38" s="152">
        <v>1</v>
      </c>
      <c r="H38" s="152">
        <v>0</v>
      </c>
      <c r="I38" s="252" t="str">
        <f t="shared" si="0"/>
        <v xml:space="preserve">            ОВДП (3 - річні); 14,184%; 1,93р.</v>
      </c>
      <c r="J38" s="46">
        <f t="shared" si="1"/>
        <v>63126091</v>
      </c>
      <c r="K38" s="113"/>
      <c r="L38" s="113"/>
      <c r="M38" s="113"/>
      <c r="N38" s="113"/>
      <c r="O38" s="113"/>
      <c r="P38" s="113"/>
      <c r="Q38" s="113"/>
      <c r="R38" s="113"/>
    </row>
    <row r="39" spans="1:18" ht="16">
      <c r="A39" s="152" t="s">
        <v>145</v>
      </c>
      <c r="B39" s="34">
        <v>15.9</v>
      </c>
      <c r="C39" s="34">
        <v>29.85</v>
      </c>
      <c r="D39" s="34">
        <v>25.36</v>
      </c>
      <c r="E39" s="34">
        <v>12097751</v>
      </c>
      <c r="F39" s="152">
        <v>0</v>
      </c>
      <c r="G39" s="152">
        <v>1</v>
      </c>
      <c r="H39" s="152">
        <v>0</v>
      </c>
      <c r="I39" s="252" t="str">
        <f t="shared" si="0"/>
        <v xml:space="preserve">            ОВДП (30 - річні); 15,9%; 29,85р.</v>
      </c>
      <c r="J39" s="46">
        <f t="shared" si="1"/>
        <v>12097751</v>
      </c>
      <c r="K39" s="113"/>
      <c r="L39" s="113"/>
      <c r="M39" s="113"/>
      <c r="N39" s="113"/>
      <c r="O39" s="113"/>
      <c r="P39" s="113"/>
      <c r="Q39" s="113"/>
      <c r="R39" s="113"/>
    </row>
    <row r="40" spans="1:18" ht="16">
      <c r="A40" s="152" t="s">
        <v>79</v>
      </c>
      <c r="B40" s="34">
        <v>10.385999999999999</v>
      </c>
      <c r="C40" s="34">
        <v>3</v>
      </c>
      <c r="D40" s="34">
        <v>1.65</v>
      </c>
      <c r="E40" s="34">
        <v>42151357</v>
      </c>
      <c r="F40" s="152">
        <v>0</v>
      </c>
      <c r="G40" s="152">
        <v>1</v>
      </c>
      <c r="H40" s="152">
        <v>0</v>
      </c>
      <c r="I40" s="252" t="str">
        <f t="shared" si="0"/>
        <v xml:space="preserve">            ОВДП (4 - річні); 10,386%; 3р.</v>
      </c>
      <c r="J40" s="46">
        <f t="shared" si="1"/>
        <v>42151357</v>
      </c>
      <c r="K40" s="113"/>
      <c r="L40" s="113"/>
      <c r="M40" s="113"/>
      <c r="N40" s="113"/>
      <c r="O40" s="113"/>
      <c r="P40" s="113"/>
      <c r="Q40" s="113"/>
      <c r="R40" s="113"/>
    </row>
    <row r="41" spans="1:18" ht="16">
      <c r="A41" s="152" t="s">
        <v>125</v>
      </c>
      <c r="B41" s="34">
        <v>13.85</v>
      </c>
      <c r="C41" s="34">
        <v>3.24</v>
      </c>
      <c r="D41" s="34">
        <v>1.62</v>
      </c>
      <c r="E41" s="34">
        <v>52467790</v>
      </c>
      <c r="F41" s="152">
        <v>0</v>
      </c>
      <c r="G41" s="152">
        <v>1</v>
      </c>
      <c r="H41" s="152">
        <v>0</v>
      </c>
      <c r="I41" s="252" t="str">
        <f t="shared" si="0"/>
        <v xml:space="preserve">            ОВДП (5 - річні); 13,85%; 3,24р.</v>
      </c>
      <c r="J41" s="46">
        <f t="shared" si="1"/>
        <v>52467790</v>
      </c>
      <c r="K41" s="113"/>
      <c r="L41" s="113"/>
      <c r="M41" s="113"/>
      <c r="N41" s="113"/>
      <c r="O41" s="113"/>
      <c r="P41" s="113"/>
      <c r="Q41" s="113"/>
      <c r="R41" s="113"/>
    </row>
    <row r="42" spans="1:18" ht="16">
      <c r="A42" s="152" t="s">
        <v>39</v>
      </c>
      <c r="B42" s="34">
        <v>4.1630000000000003</v>
      </c>
      <c r="C42" s="34">
        <v>0.39</v>
      </c>
      <c r="D42" s="34">
        <v>0.13</v>
      </c>
      <c r="E42" s="34">
        <v>37261745</v>
      </c>
      <c r="F42" s="152">
        <v>0</v>
      </c>
      <c r="G42" s="152">
        <v>1</v>
      </c>
      <c r="H42" s="152">
        <v>0</v>
      </c>
      <c r="I42" s="252" t="str">
        <f t="shared" si="0"/>
        <v xml:space="preserve">            ОВДП (6 - місячні); 4,163%; 0,39р.</v>
      </c>
      <c r="J42" s="46">
        <f t="shared" si="1"/>
        <v>37261745</v>
      </c>
      <c r="K42" s="113"/>
      <c r="L42" s="113"/>
      <c r="M42" s="113"/>
      <c r="N42" s="113"/>
      <c r="O42" s="113"/>
      <c r="P42" s="113"/>
      <c r="Q42" s="113"/>
      <c r="R42" s="113"/>
    </row>
    <row r="43" spans="1:18" ht="16">
      <c r="A43" s="152" t="s">
        <v>114</v>
      </c>
      <c r="B43" s="34">
        <v>15.84</v>
      </c>
      <c r="C43" s="34">
        <v>5.14</v>
      </c>
      <c r="D43" s="34">
        <v>2.91</v>
      </c>
      <c r="E43" s="34">
        <v>41080407</v>
      </c>
      <c r="F43" s="152">
        <v>0</v>
      </c>
      <c r="G43" s="152">
        <v>1</v>
      </c>
      <c r="H43" s="152">
        <v>0</v>
      </c>
      <c r="I43" s="252" t="str">
        <f t="shared" si="0"/>
        <v xml:space="preserve">            ОВДП (6 - річні); 15,84%; 5,14р.</v>
      </c>
      <c r="J43" s="46">
        <f t="shared" si="1"/>
        <v>41080407</v>
      </c>
      <c r="K43" s="113"/>
      <c r="L43" s="113"/>
      <c r="M43" s="113"/>
      <c r="N43" s="113"/>
      <c r="O43" s="113"/>
      <c r="P43" s="113"/>
      <c r="Q43" s="113"/>
      <c r="R43" s="113"/>
    </row>
    <row r="44" spans="1:18" ht="16">
      <c r="A44" s="152" t="s">
        <v>176</v>
      </c>
      <c r="B44" s="34">
        <v>9.3989999999999991</v>
      </c>
      <c r="C44" s="34">
        <v>5.26</v>
      </c>
      <c r="D44" s="34">
        <v>4.26</v>
      </c>
      <c r="E44" s="34">
        <v>21481691</v>
      </c>
      <c r="F44" s="152">
        <v>0</v>
      </c>
      <c r="G44" s="152">
        <v>1</v>
      </c>
      <c r="H44" s="152">
        <v>0</v>
      </c>
      <c r="I44" s="252" t="str">
        <f t="shared" si="0"/>
        <v xml:space="preserve">            ОВДП (7 - річні); 9,399%; 5,26р.</v>
      </c>
      <c r="J44" s="46">
        <f t="shared" si="1"/>
        <v>21481691</v>
      </c>
      <c r="K44" s="113"/>
      <c r="L44" s="113"/>
      <c r="M44" s="113"/>
      <c r="N44" s="113"/>
      <c r="O44" s="113"/>
      <c r="P44" s="113"/>
      <c r="Q44" s="113"/>
      <c r="R44" s="113"/>
    </row>
    <row r="45" spans="1:18" ht="16">
      <c r="A45" s="152" t="s">
        <v>14</v>
      </c>
      <c r="B45" s="34">
        <v>13.356</v>
      </c>
      <c r="C45" s="34">
        <v>7.38</v>
      </c>
      <c r="D45" s="34">
        <v>1</v>
      </c>
      <c r="E45" s="34">
        <v>17500000</v>
      </c>
      <c r="F45" s="152">
        <v>0</v>
      </c>
      <c r="G45" s="152">
        <v>1</v>
      </c>
      <c r="H45" s="152">
        <v>0</v>
      </c>
      <c r="I45" s="252" t="str">
        <f t="shared" si="0"/>
        <v xml:space="preserve">            ОВДП (8 - річні); 13,356%; 7,38р.</v>
      </c>
      <c r="J45" s="46">
        <f t="shared" si="1"/>
        <v>17500000</v>
      </c>
      <c r="K45" s="113"/>
      <c r="L45" s="113"/>
      <c r="M45" s="113"/>
      <c r="N45" s="113"/>
      <c r="O45" s="113"/>
      <c r="P45" s="113"/>
      <c r="Q45" s="113"/>
      <c r="R45" s="113"/>
    </row>
    <row r="46" spans="1:18" ht="16">
      <c r="A46" s="152" t="s">
        <v>122</v>
      </c>
      <c r="B46" s="34">
        <v>0</v>
      </c>
      <c r="C46" s="34">
        <v>0</v>
      </c>
      <c r="D46" s="34">
        <v>0</v>
      </c>
      <c r="E46" s="34">
        <v>0</v>
      </c>
      <c r="F46" s="152">
        <v>0</v>
      </c>
      <c r="G46" s="152">
        <v>1</v>
      </c>
      <c r="H46" s="152">
        <v>0</v>
      </c>
      <c r="I46" s="252" t="str">
        <f t="shared" si="0"/>
        <v xml:space="preserve">            ОВДП (9 - місячні); 0%; 0р.</v>
      </c>
      <c r="J46" s="46">
        <f t="shared" si="1"/>
        <v>0</v>
      </c>
      <c r="K46" s="113"/>
      <c r="L46" s="113"/>
      <c r="M46" s="113"/>
      <c r="N46" s="113"/>
      <c r="O46" s="113"/>
      <c r="P46" s="113"/>
      <c r="Q46" s="113"/>
      <c r="R46" s="113"/>
    </row>
    <row r="47" spans="1:18" ht="16">
      <c r="A47" s="152" t="s">
        <v>64</v>
      </c>
      <c r="B47" s="34">
        <v>12.132999999999999</v>
      </c>
      <c r="C47" s="34">
        <v>6.99</v>
      </c>
      <c r="D47" s="34">
        <v>2.65</v>
      </c>
      <c r="E47" s="34">
        <v>18000000</v>
      </c>
      <c r="F47" s="152">
        <v>0</v>
      </c>
      <c r="G47" s="152">
        <v>1</v>
      </c>
      <c r="H47" s="152">
        <v>0</v>
      </c>
      <c r="I47" s="252" t="str">
        <f t="shared" si="0"/>
        <v xml:space="preserve">            ОВДП (9 - річні); 12,133%; 6,99р.</v>
      </c>
      <c r="J47" s="46">
        <f t="shared" si="1"/>
        <v>18000000</v>
      </c>
      <c r="K47" s="113"/>
      <c r="L47" s="113"/>
      <c r="M47" s="113"/>
      <c r="N47" s="113"/>
      <c r="O47" s="113"/>
      <c r="P47" s="113"/>
      <c r="Q47" s="113"/>
      <c r="R47" s="113"/>
    </row>
    <row r="48" spans="1:18" ht="16">
      <c r="A48" s="152" t="s">
        <v>27</v>
      </c>
      <c r="B48" s="34">
        <v>0</v>
      </c>
      <c r="C48" s="34">
        <v>0</v>
      </c>
      <c r="D48" s="34">
        <v>0</v>
      </c>
      <c r="E48" s="34">
        <v>0</v>
      </c>
      <c r="F48" s="152">
        <v>0</v>
      </c>
      <c r="G48" s="152">
        <v>1</v>
      </c>
      <c r="H48" s="152">
        <v>0</v>
      </c>
      <c r="I48" s="252" t="str">
        <f t="shared" si="0"/>
        <v xml:space="preserve">            Казначейські зобов'язання; 0%; 0р.</v>
      </c>
      <c r="J48" s="46">
        <f t="shared" si="1"/>
        <v>0</v>
      </c>
      <c r="K48" s="113"/>
      <c r="L48" s="113"/>
      <c r="M48" s="113"/>
      <c r="N48" s="113"/>
      <c r="O48" s="113"/>
      <c r="P48" s="113"/>
      <c r="Q48" s="113"/>
      <c r="R48" s="113"/>
    </row>
    <row r="49" spans="1:18" ht="16">
      <c r="A49" s="152" t="s">
        <v>53</v>
      </c>
      <c r="B49" s="34">
        <v>3.968</v>
      </c>
      <c r="C49" s="34">
        <v>15.92</v>
      </c>
      <c r="D49" s="34">
        <v>10.61</v>
      </c>
      <c r="E49" s="34">
        <v>1471158956.5999999</v>
      </c>
      <c r="F49" s="152">
        <v>1</v>
      </c>
      <c r="G49" s="152">
        <v>0</v>
      </c>
      <c r="H49" s="152">
        <v>0</v>
      </c>
      <c r="I49" s="252" t="str">
        <f t="shared" si="0"/>
        <v xml:space="preserve">      Державний зовнішній борг; 3,968%; 15,92р.</v>
      </c>
      <c r="J49" s="46">
        <f t="shared" si="1"/>
        <v>1471158956.5999999</v>
      </c>
      <c r="K49" s="113"/>
      <c r="L49" s="113"/>
      <c r="M49" s="113"/>
      <c r="N49" s="113"/>
      <c r="O49" s="113"/>
      <c r="P49" s="113"/>
      <c r="Q49" s="113"/>
      <c r="R49" s="113"/>
    </row>
    <row r="50" spans="1:18" ht="16">
      <c r="A50" s="152" t="s">
        <v>205</v>
      </c>
      <c r="B50" s="34">
        <v>7.141</v>
      </c>
      <c r="C50" s="34">
        <v>14.59</v>
      </c>
      <c r="D50" s="34">
        <v>9.75</v>
      </c>
      <c r="E50" s="34">
        <v>665671529.59000003</v>
      </c>
      <c r="F50" s="152">
        <v>0</v>
      </c>
      <c r="G50" s="152">
        <v>0</v>
      </c>
      <c r="H50" s="152">
        <v>0</v>
      </c>
      <c r="I50" s="252" t="str">
        <f t="shared" si="0"/>
        <v xml:space="preserve">         в т.ч. ОЗДП; 7,141%; 14,59р.</v>
      </c>
      <c r="J50" s="46">
        <f t="shared" si="1"/>
        <v>665671529.59000003</v>
      </c>
      <c r="K50" s="113"/>
      <c r="L50" s="113"/>
      <c r="M50" s="113"/>
      <c r="N50" s="113"/>
      <c r="O50" s="113"/>
      <c r="P50" s="113"/>
      <c r="Q50" s="113"/>
      <c r="R50" s="113"/>
    </row>
    <row r="51" spans="1:18" ht="16">
      <c r="A51" s="152" t="s">
        <v>61</v>
      </c>
      <c r="B51" s="34">
        <v>4.1929999999999996</v>
      </c>
      <c r="C51" s="34">
        <v>8.52</v>
      </c>
      <c r="D51" s="34">
        <v>3.69</v>
      </c>
      <c r="E51" s="34">
        <v>307531909.16000003</v>
      </c>
      <c r="F51" s="152">
        <v>0</v>
      </c>
      <c r="G51" s="152">
        <v>0</v>
      </c>
      <c r="H51" s="152">
        <v>2</v>
      </c>
      <c r="I51" s="252" t="str">
        <f t="shared" si="0"/>
        <v xml:space="preserve">   Гарантований борг; 4,193%; 8,52р.</v>
      </c>
      <c r="J51" s="46">
        <f t="shared" si="1"/>
        <v>307531909.16000003</v>
      </c>
      <c r="K51" s="113"/>
      <c r="L51" s="113"/>
      <c r="M51" s="113"/>
      <c r="N51" s="113"/>
      <c r="O51" s="113"/>
      <c r="P51" s="113"/>
      <c r="Q51" s="113"/>
      <c r="R51" s="113"/>
    </row>
    <row r="52" spans="1:18" ht="16">
      <c r="A52" s="152" t="s">
        <v>30</v>
      </c>
      <c r="B52" s="34">
        <v>11.346</v>
      </c>
      <c r="C52" s="34">
        <v>4.24</v>
      </c>
      <c r="D52" s="34">
        <v>2.79</v>
      </c>
      <c r="E52" s="34">
        <v>49534192.850000001</v>
      </c>
      <c r="F52" s="152">
        <v>1</v>
      </c>
      <c r="G52" s="152">
        <v>0</v>
      </c>
      <c r="H52" s="152">
        <v>0</v>
      </c>
      <c r="I52" s="252" t="str">
        <f t="shared" si="0"/>
        <v xml:space="preserve">      Гарантований внутрішній борг; 11,346%; 4,24р.</v>
      </c>
      <c r="J52" s="46">
        <f t="shared" si="1"/>
        <v>49534192.850000001</v>
      </c>
      <c r="K52" s="113"/>
      <c r="L52" s="113"/>
      <c r="M52" s="113"/>
      <c r="N52" s="113"/>
      <c r="O52" s="113"/>
      <c r="P52" s="113"/>
      <c r="Q52" s="113"/>
      <c r="R52" s="113"/>
    </row>
    <row r="53" spans="1:18" ht="16">
      <c r="A53" s="152" t="s">
        <v>104</v>
      </c>
      <c r="B53" s="34">
        <v>10.138</v>
      </c>
      <c r="C53" s="34">
        <v>4.34</v>
      </c>
      <c r="D53" s="34">
        <v>2.4500000000000002</v>
      </c>
      <c r="E53" s="34">
        <v>16928416.600000001</v>
      </c>
      <c r="F53" s="152">
        <v>0</v>
      </c>
      <c r="G53" s="152">
        <v>0</v>
      </c>
      <c r="H53" s="152">
        <v>0</v>
      </c>
      <c r="I53" s="252" t="str">
        <f t="shared" si="0"/>
        <v xml:space="preserve">         в т.ч. Облігації; 10,138%; 4,34р.</v>
      </c>
      <c r="J53" s="46">
        <f t="shared" si="1"/>
        <v>16928416.600000001</v>
      </c>
      <c r="K53" s="113"/>
      <c r="L53" s="113"/>
      <c r="M53" s="113"/>
      <c r="N53" s="113"/>
      <c r="O53" s="113"/>
      <c r="P53" s="113"/>
      <c r="Q53" s="113"/>
      <c r="R53" s="113"/>
    </row>
    <row r="54" spans="1:18" ht="16">
      <c r="A54" s="152" t="s">
        <v>71</v>
      </c>
      <c r="B54" s="34">
        <v>2.819</v>
      </c>
      <c r="C54" s="34">
        <v>9.89</v>
      </c>
      <c r="D54" s="34">
        <v>3.86</v>
      </c>
      <c r="E54" s="34">
        <v>257997716.31</v>
      </c>
      <c r="F54" s="152">
        <v>1</v>
      </c>
      <c r="G54" s="152">
        <v>0</v>
      </c>
      <c r="H54" s="152">
        <v>0</v>
      </c>
      <c r="I54" s="252"/>
      <c r="J54" s="46">
        <f t="shared" si="1"/>
        <v>257997716.31</v>
      </c>
      <c r="K54" s="113"/>
      <c r="L54" s="113"/>
      <c r="M54" s="113"/>
      <c r="N54" s="113"/>
      <c r="O54" s="113"/>
      <c r="P54" s="113"/>
      <c r="Q54" s="113"/>
      <c r="R54" s="113"/>
    </row>
    <row r="55" spans="1:18" ht="16">
      <c r="A55" s="152" t="s">
        <v>205</v>
      </c>
      <c r="B55" s="34">
        <v>6.5880000000000001</v>
      </c>
      <c r="C55" s="34">
        <v>5.58</v>
      </c>
      <c r="D55" s="34">
        <v>5.01</v>
      </c>
      <c r="E55" s="34">
        <v>44613722.5</v>
      </c>
      <c r="F55" s="152">
        <v>0</v>
      </c>
      <c r="G55" s="152">
        <v>0</v>
      </c>
      <c r="H55" s="152">
        <v>0</v>
      </c>
      <c r="I55" s="252"/>
      <c r="J55" s="46">
        <f t="shared" si="1"/>
        <v>44613722.5</v>
      </c>
      <c r="K55" s="113"/>
      <c r="L55" s="113"/>
      <c r="M55" s="113"/>
      <c r="N55" s="113"/>
      <c r="O55" s="113"/>
      <c r="P55" s="113"/>
      <c r="Q55" s="113"/>
      <c r="R55" s="113"/>
    </row>
    <row r="56" spans="1:18">
      <c r="B56" s="241"/>
      <c r="C56" s="241"/>
      <c r="D56" s="241"/>
      <c r="E56" s="241"/>
      <c r="F56" s="113"/>
      <c r="G56" s="113"/>
      <c r="H56" s="113"/>
      <c r="I56" s="252"/>
      <c r="J56" s="46">
        <f t="shared" si="1"/>
        <v>0</v>
      </c>
      <c r="K56" s="113"/>
      <c r="L56" s="113"/>
      <c r="M56" s="113"/>
      <c r="N56" s="113"/>
      <c r="O56" s="113"/>
      <c r="P56" s="113"/>
      <c r="Q56" s="113"/>
      <c r="R56" s="113"/>
    </row>
    <row r="57" spans="1:18">
      <c r="B57" s="241"/>
      <c r="C57" s="241"/>
      <c r="D57" s="241"/>
      <c r="E57" s="241"/>
      <c r="F57" s="113"/>
      <c r="G57" s="113"/>
      <c r="H57" s="113"/>
      <c r="I57" s="252"/>
      <c r="J57" s="46">
        <f t="shared" si="1"/>
        <v>0</v>
      </c>
      <c r="K57" s="113"/>
      <c r="L57" s="113"/>
      <c r="M57" s="113"/>
      <c r="N57" s="113"/>
      <c r="O57" s="113"/>
      <c r="P57" s="113"/>
      <c r="Q57" s="113"/>
      <c r="R57" s="113"/>
    </row>
    <row r="58" spans="1:18">
      <c r="B58" s="241"/>
      <c r="C58" s="241"/>
      <c r="D58" s="241"/>
      <c r="E58" s="241"/>
      <c r="F58" s="113"/>
      <c r="G58" s="113"/>
      <c r="H58" s="113"/>
      <c r="I58" s="252"/>
      <c r="J58" s="46">
        <f t="shared" si="1"/>
        <v>0</v>
      </c>
      <c r="K58" s="113"/>
      <c r="L58" s="113"/>
      <c r="M58" s="113"/>
      <c r="N58" s="113"/>
      <c r="O58" s="113"/>
      <c r="P58" s="113"/>
      <c r="Q58" s="113"/>
      <c r="R58" s="113"/>
    </row>
    <row r="59" spans="1:18">
      <c r="B59" s="241"/>
      <c r="C59" s="241"/>
      <c r="D59" s="241"/>
      <c r="E59" s="241"/>
      <c r="F59" s="113"/>
      <c r="G59" s="113"/>
      <c r="H59" s="113"/>
      <c r="I59" s="252"/>
      <c r="J59" s="46">
        <f t="shared" si="1"/>
        <v>0</v>
      </c>
      <c r="K59" s="113"/>
      <c r="L59" s="113"/>
      <c r="M59" s="113"/>
      <c r="N59" s="113"/>
      <c r="O59" s="113"/>
      <c r="P59" s="113"/>
      <c r="Q59" s="113"/>
      <c r="R59" s="113"/>
    </row>
    <row r="60" spans="1:18">
      <c r="B60" s="241"/>
      <c r="C60" s="241"/>
      <c r="D60" s="241"/>
      <c r="E60" s="241"/>
      <c r="F60" s="113"/>
      <c r="G60" s="113"/>
      <c r="H60" s="113"/>
      <c r="I60" s="252"/>
      <c r="J60" s="46">
        <f t="shared" si="1"/>
        <v>0</v>
      </c>
      <c r="K60" s="113"/>
      <c r="L60" s="113"/>
      <c r="M60" s="113"/>
      <c r="N60" s="113"/>
      <c r="O60" s="113"/>
      <c r="P60" s="113"/>
      <c r="Q60" s="113"/>
      <c r="R60" s="113"/>
    </row>
    <row r="61" spans="1:18">
      <c r="B61" s="241"/>
      <c r="C61" s="241"/>
      <c r="D61" s="241"/>
      <c r="E61" s="241"/>
      <c r="F61" s="113"/>
      <c r="G61" s="113"/>
      <c r="H61" s="113"/>
      <c r="I61" s="252"/>
      <c r="J61" s="46">
        <f t="shared" si="1"/>
        <v>0</v>
      </c>
      <c r="K61" s="113"/>
      <c r="L61" s="113"/>
      <c r="M61" s="113"/>
      <c r="N61" s="113"/>
      <c r="O61" s="113"/>
      <c r="P61" s="113"/>
      <c r="Q61" s="113"/>
      <c r="R61" s="113"/>
    </row>
    <row r="62" spans="1:18">
      <c r="B62" s="241"/>
      <c r="C62" s="241"/>
      <c r="D62" s="241"/>
      <c r="E62" s="241"/>
      <c r="F62" s="113"/>
      <c r="G62" s="113"/>
      <c r="H62" s="113"/>
      <c r="I62" s="252"/>
      <c r="J62" s="252"/>
      <c r="K62" s="113"/>
      <c r="L62" s="113"/>
      <c r="M62" s="113"/>
      <c r="N62" s="113"/>
      <c r="O62" s="113"/>
      <c r="P62" s="113"/>
      <c r="Q62" s="113"/>
      <c r="R62" s="113"/>
    </row>
    <row r="63" spans="1:18">
      <c r="B63" s="241"/>
      <c r="C63" s="241"/>
      <c r="D63" s="241"/>
      <c r="E63" s="241"/>
      <c r="F63" s="113"/>
      <c r="G63" s="113"/>
      <c r="H63" s="113"/>
      <c r="I63" s="252"/>
      <c r="J63" s="252"/>
      <c r="K63" s="113"/>
      <c r="L63" s="113"/>
      <c r="M63" s="113"/>
      <c r="N63" s="113"/>
      <c r="O63" s="113"/>
      <c r="P63" s="113"/>
      <c r="Q63" s="113"/>
      <c r="R63" s="113"/>
    </row>
    <row r="64" spans="1:18">
      <c r="B64" s="241"/>
      <c r="C64" s="241"/>
      <c r="D64" s="241"/>
      <c r="E64" s="241"/>
      <c r="F64" s="113"/>
      <c r="G64" s="113"/>
      <c r="H64" s="113"/>
      <c r="I64" s="252"/>
      <c r="J64" s="252"/>
      <c r="K64" s="113"/>
      <c r="L64" s="113"/>
      <c r="M64" s="113"/>
      <c r="N64" s="113"/>
      <c r="O64" s="113"/>
      <c r="P64" s="113"/>
      <c r="Q64" s="113"/>
      <c r="R64" s="113"/>
    </row>
    <row r="65" spans="2:18">
      <c r="B65" s="241"/>
      <c r="C65" s="241"/>
      <c r="D65" s="241"/>
      <c r="E65" s="241"/>
      <c r="F65" s="113"/>
      <c r="G65" s="113"/>
      <c r="H65" s="113"/>
      <c r="I65" s="252"/>
      <c r="J65" s="252"/>
      <c r="K65" s="113"/>
      <c r="L65" s="113"/>
      <c r="M65" s="113"/>
      <c r="N65" s="113"/>
      <c r="O65" s="113"/>
      <c r="P65" s="113"/>
      <c r="Q65" s="113"/>
      <c r="R65" s="113"/>
    </row>
    <row r="66" spans="2:18">
      <c r="B66" s="241"/>
      <c r="C66" s="241"/>
      <c r="D66" s="241"/>
      <c r="E66" s="241"/>
      <c r="F66" s="113"/>
      <c r="G66" s="113"/>
      <c r="H66" s="113"/>
      <c r="I66" s="252"/>
      <c r="J66" s="252"/>
      <c r="K66" s="113"/>
      <c r="L66" s="113"/>
      <c r="M66" s="113"/>
      <c r="N66" s="113"/>
      <c r="O66" s="113"/>
      <c r="P66" s="113"/>
      <c r="Q66" s="113"/>
      <c r="R66" s="113"/>
    </row>
    <row r="67" spans="2:18">
      <c r="B67" s="241"/>
      <c r="C67" s="241"/>
      <c r="D67" s="241"/>
      <c r="E67" s="241"/>
      <c r="F67" s="113"/>
      <c r="G67" s="113"/>
      <c r="H67" s="113"/>
      <c r="I67" s="252"/>
      <c r="J67" s="252"/>
      <c r="K67" s="113"/>
      <c r="L67" s="113"/>
      <c r="M67" s="113"/>
      <c r="N67" s="113"/>
      <c r="O67" s="113"/>
      <c r="P67" s="113"/>
      <c r="Q67" s="113"/>
      <c r="R67" s="113"/>
    </row>
    <row r="68" spans="2:18">
      <c r="B68" s="241"/>
      <c r="C68" s="241"/>
      <c r="D68" s="241"/>
      <c r="E68" s="241"/>
      <c r="F68" s="113"/>
      <c r="G68" s="113"/>
      <c r="H68" s="113"/>
      <c r="I68" s="252"/>
      <c r="J68" s="252"/>
      <c r="K68" s="113"/>
      <c r="L68" s="113"/>
      <c r="M68" s="113"/>
      <c r="N68" s="113"/>
      <c r="O68" s="113"/>
      <c r="P68" s="113"/>
      <c r="Q68" s="113"/>
      <c r="R68" s="113"/>
    </row>
    <row r="69" spans="2:18">
      <c r="B69" s="241"/>
      <c r="C69" s="241"/>
      <c r="D69" s="241"/>
      <c r="E69" s="241"/>
      <c r="F69" s="113"/>
      <c r="G69" s="113"/>
      <c r="H69" s="113"/>
      <c r="I69" s="252"/>
      <c r="J69" s="252"/>
      <c r="K69" s="113"/>
      <c r="L69" s="113"/>
      <c r="M69" s="113"/>
      <c r="N69" s="113"/>
      <c r="O69" s="113"/>
      <c r="P69" s="113"/>
      <c r="Q69" s="113"/>
      <c r="R69" s="113"/>
    </row>
    <row r="70" spans="2:18">
      <c r="B70" s="241"/>
      <c r="C70" s="241"/>
      <c r="D70" s="241"/>
      <c r="E70" s="241"/>
      <c r="F70" s="113"/>
      <c r="G70" s="113"/>
      <c r="H70" s="113"/>
      <c r="I70" s="252"/>
      <c r="J70" s="252"/>
      <c r="K70" s="113"/>
      <c r="L70" s="113"/>
      <c r="M70" s="113"/>
      <c r="N70" s="113"/>
      <c r="O70" s="113"/>
      <c r="P70" s="113"/>
      <c r="Q70" s="113"/>
      <c r="R70" s="113"/>
    </row>
    <row r="71" spans="2:18">
      <c r="B71" s="241"/>
      <c r="C71" s="241"/>
      <c r="D71" s="241"/>
      <c r="E71" s="241"/>
      <c r="F71" s="113"/>
      <c r="G71" s="113"/>
      <c r="H71" s="113"/>
      <c r="I71" s="252"/>
      <c r="J71" s="252"/>
      <c r="K71" s="113"/>
      <c r="L71" s="113"/>
      <c r="M71" s="113"/>
      <c r="N71" s="113"/>
      <c r="O71" s="113"/>
      <c r="P71" s="113"/>
      <c r="Q71" s="113"/>
      <c r="R71" s="113"/>
    </row>
    <row r="72" spans="2:18">
      <c r="B72" s="241"/>
      <c r="C72" s="241"/>
      <c r="D72" s="241"/>
      <c r="E72" s="241"/>
      <c r="F72" s="113"/>
      <c r="G72" s="113"/>
      <c r="H72" s="113"/>
      <c r="I72" s="252"/>
      <c r="J72" s="252"/>
      <c r="K72" s="113"/>
      <c r="L72" s="113"/>
      <c r="M72" s="113"/>
      <c r="N72" s="113"/>
      <c r="O72" s="113"/>
      <c r="P72" s="113"/>
      <c r="Q72" s="113"/>
      <c r="R72" s="113"/>
    </row>
    <row r="73" spans="2:18">
      <c r="B73" s="241"/>
      <c r="C73" s="241"/>
      <c r="D73" s="241"/>
      <c r="E73" s="241"/>
      <c r="F73" s="113"/>
      <c r="G73" s="113"/>
      <c r="H73" s="113"/>
      <c r="I73" s="252"/>
      <c r="J73" s="252"/>
      <c r="K73" s="113"/>
      <c r="L73" s="113"/>
      <c r="M73" s="113"/>
      <c r="N73" s="113"/>
      <c r="O73" s="113"/>
      <c r="P73" s="113"/>
      <c r="Q73" s="113"/>
      <c r="R73" s="113"/>
    </row>
    <row r="74" spans="2:18">
      <c r="B74" s="241"/>
      <c r="C74" s="241"/>
      <c r="D74" s="241"/>
      <c r="E74" s="241"/>
      <c r="F74" s="113"/>
      <c r="G74" s="113"/>
      <c r="H74" s="113"/>
      <c r="I74" s="252"/>
      <c r="J74" s="252"/>
      <c r="K74" s="113"/>
      <c r="L74" s="113"/>
      <c r="M74" s="113"/>
      <c r="N74" s="113"/>
      <c r="O74" s="113"/>
      <c r="P74" s="113"/>
      <c r="Q74" s="113"/>
      <c r="R74" s="113"/>
    </row>
    <row r="75" spans="2:18">
      <c r="B75" s="241"/>
      <c r="C75" s="241"/>
      <c r="D75" s="241"/>
      <c r="E75" s="241"/>
      <c r="F75" s="113"/>
      <c r="G75" s="113"/>
      <c r="H75" s="113"/>
      <c r="I75" s="252"/>
      <c r="J75" s="252"/>
      <c r="K75" s="113"/>
      <c r="L75" s="113"/>
      <c r="M75" s="113"/>
      <c r="N75" s="113"/>
      <c r="O75" s="113"/>
      <c r="P75" s="113"/>
      <c r="Q75" s="113"/>
      <c r="R75" s="113"/>
    </row>
    <row r="76" spans="2:18">
      <c r="B76" s="241"/>
      <c r="C76" s="241"/>
      <c r="D76" s="241"/>
      <c r="E76" s="241"/>
      <c r="F76" s="113"/>
      <c r="G76" s="113"/>
      <c r="H76" s="113"/>
      <c r="I76" s="252"/>
      <c r="J76" s="252"/>
      <c r="K76" s="113"/>
      <c r="L76" s="113"/>
      <c r="M76" s="113"/>
      <c r="N76" s="113"/>
      <c r="O76" s="113"/>
      <c r="P76" s="113"/>
      <c r="Q76" s="113"/>
      <c r="R76" s="113"/>
    </row>
    <row r="77" spans="2:18">
      <c r="B77" s="241"/>
      <c r="C77" s="241"/>
      <c r="D77" s="241"/>
      <c r="E77" s="241"/>
      <c r="F77" s="113"/>
      <c r="G77" s="113"/>
      <c r="H77" s="113"/>
      <c r="I77" s="252"/>
      <c r="J77" s="252"/>
      <c r="K77" s="113"/>
      <c r="L77" s="113"/>
      <c r="M77" s="113"/>
      <c r="N77" s="113"/>
      <c r="O77" s="113"/>
      <c r="P77" s="113"/>
      <c r="Q77" s="113"/>
      <c r="R77" s="113"/>
    </row>
    <row r="78" spans="2:18">
      <c r="B78" s="241"/>
      <c r="C78" s="241"/>
      <c r="D78" s="241"/>
      <c r="E78" s="241"/>
      <c r="F78" s="113"/>
      <c r="G78" s="113"/>
      <c r="H78" s="113"/>
      <c r="I78" s="252"/>
      <c r="J78" s="252"/>
      <c r="K78" s="113"/>
      <c r="L78" s="113"/>
      <c r="M78" s="113"/>
      <c r="N78" s="113"/>
      <c r="O78" s="113"/>
      <c r="P78" s="113"/>
      <c r="Q78" s="113"/>
      <c r="R78" s="113"/>
    </row>
    <row r="79" spans="2:18">
      <c r="B79" s="241"/>
      <c r="C79" s="241"/>
      <c r="D79" s="241"/>
      <c r="E79" s="241"/>
      <c r="F79" s="113"/>
      <c r="G79" s="113"/>
      <c r="H79" s="113"/>
      <c r="I79" s="252"/>
      <c r="J79" s="252"/>
      <c r="K79" s="113"/>
      <c r="L79" s="113"/>
      <c r="M79" s="113"/>
      <c r="N79" s="113"/>
      <c r="O79" s="113"/>
      <c r="P79" s="113"/>
      <c r="Q79" s="113"/>
      <c r="R79" s="113"/>
    </row>
    <row r="80" spans="2:18">
      <c r="B80" s="241"/>
      <c r="C80" s="241"/>
      <c r="D80" s="241"/>
      <c r="E80" s="241"/>
      <c r="F80" s="113"/>
      <c r="G80" s="113"/>
      <c r="H80" s="113"/>
      <c r="I80" s="252"/>
      <c r="J80" s="252"/>
      <c r="K80" s="113"/>
      <c r="L80" s="113"/>
      <c r="M80" s="113"/>
      <c r="N80" s="113"/>
      <c r="O80" s="113"/>
      <c r="P80" s="113"/>
      <c r="Q80" s="113"/>
      <c r="R80" s="113"/>
    </row>
    <row r="81" spans="2:18">
      <c r="B81" s="241"/>
      <c r="C81" s="241"/>
      <c r="D81" s="241"/>
      <c r="E81" s="241"/>
      <c r="F81" s="113"/>
      <c r="G81" s="113"/>
      <c r="H81" s="113"/>
      <c r="I81" s="252"/>
      <c r="J81" s="252"/>
      <c r="K81" s="113"/>
      <c r="L81" s="113"/>
      <c r="M81" s="113"/>
      <c r="N81" s="113"/>
      <c r="O81" s="113"/>
      <c r="P81" s="113"/>
      <c r="Q81" s="113"/>
      <c r="R81" s="113"/>
    </row>
    <row r="82" spans="2:18">
      <c r="B82" s="241"/>
      <c r="C82" s="241"/>
      <c r="D82" s="241"/>
      <c r="E82" s="241"/>
      <c r="F82" s="113"/>
      <c r="G82" s="113"/>
      <c r="H82" s="113"/>
      <c r="I82" s="252"/>
      <c r="J82" s="252"/>
      <c r="K82" s="113"/>
      <c r="L82" s="113"/>
      <c r="M82" s="113"/>
      <c r="N82" s="113"/>
      <c r="O82" s="113"/>
      <c r="P82" s="113"/>
      <c r="Q82" s="113"/>
      <c r="R82" s="113"/>
    </row>
    <row r="83" spans="2:18">
      <c r="B83" s="241"/>
      <c r="C83" s="241"/>
      <c r="D83" s="241"/>
      <c r="E83" s="241"/>
      <c r="F83" s="113"/>
      <c r="G83" s="113"/>
      <c r="H83" s="113"/>
      <c r="I83" s="252"/>
      <c r="J83" s="252"/>
      <c r="K83" s="113"/>
      <c r="L83" s="113"/>
      <c r="M83" s="113"/>
      <c r="N83" s="113"/>
      <c r="O83" s="113"/>
      <c r="P83" s="113"/>
      <c r="Q83" s="113"/>
      <c r="R83" s="113"/>
    </row>
    <row r="84" spans="2:18">
      <c r="B84" s="241"/>
      <c r="C84" s="241"/>
      <c r="D84" s="241"/>
      <c r="E84" s="241"/>
      <c r="F84" s="113"/>
      <c r="G84" s="113"/>
      <c r="H84" s="113"/>
      <c r="I84" s="252"/>
      <c r="J84" s="252"/>
      <c r="K84" s="113"/>
      <c r="L84" s="113"/>
      <c r="M84" s="113"/>
      <c r="N84" s="113"/>
      <c r="O84" s="113"/>
      <c r="P84" s="113"/>
      <c r="Q84" s="113"/>
      <c r="R84" s="113"/>
    </row>
    <row r="85" spans="2:18">
      <c r="B85" s="241"/>
      <c r="C85" s="241"/>
      <c r="D85" s="241"/>
      <c r="E85" s="241"/>
      <c r="F85" s="113"/>
      <c r="G85" s="113"/>
      <c r="H85" s="113"/>
      <c r="I85" s="252"/>
      <c r="J85" s="252"/>
      <c r="K85" s="113"/>
      <c r="L85" s="113"/>
      <c r="M85" s="113"/>
      <c r="N85" s="113"/>
      <c r="O85" s="113"/>
      <c r="P85" s="113"/>
      <c r="Q85" s="113"/>
      <c r="R85" s="113"/>
    </row>
    <row r="86" spans="2:18">
      <c r="B86" s="241"/>
      <c r="C86" s="241"/>
      <c r="D86" s="241"/>
      <c r="E86" s="241"/>
      <c r="F86" s="113"/>
      <c r="G86" s="113"/>
      <c r="H86" s="113"/>
      <c r="I86" s="252"/>
      <c r="J86" s="252"/>
      <c r="K86" s="113"/>
      <c r="L86" s="113"/>
      <c r="M86" s="113"/>
      <c r="N86" s="113"/>
      <c r="O86" s="113"/>
      <c r="P86" s="113"/>
      <c r="Q86" s="113"/>
      <c r="R86" s="113"/>
    </row>
    <row r="87" spans="2:18">
      <c r="B87" s="241"/>
      <c r="C87" s="241"/>
      <c r="D87" s="241"/>
      <c r="E87" s="241"/>
      <c r="F87" s="113"/>
      <c r="G87" s="113"/>
      <c r="H87" s="113"/>
      <c r="I87" s="252"/>
      <c r="J87" s="252"/>
      <c r="K87" s="113"/>
      <c r="L87" s="113"/>
      <c r="M87" s="113"/>
      <c r="N87" s="113"/>
      <c r="O87" s="113"/>
      <c r="P87" s="113"/>
      <c r="Q87" s="113"/>
      <c r="R87" s="113"/>
    </row>
    <row r="88" spans="2:18">
      <c r="B88" s="241"/>
      <c r="C88" s="241"/>
      <c r="D88" s="241"/>
      <c r="E88" s="241"/>
      <c r="F88" s="113"/>
      <c r="G88" s="113"/>
      <c r="H88" s="113"/>
      <c r="I88" s="252"/>
      <c r="J88" s="252"/>
      <c r="K88" s="113"/>
      <c r="L88" s="113"/>
      <c r="M88" s="113"/>
      <c r="N88" s="113"/>
      <c r="O88" s="113"/>
      <c r="P88" s="113"/>
      <c r="Q88" s="113"/>
      <c r="R88" s="113"/>
    </row>
    <row r="89" spans="2:18">
      <c r="B89" s="241"/>
      <c r="C89" s="241"/>
      <c r="D89" s="241"/>
      <c r="E89" s="241"/>
      <c r="F89" s="113"/>
      <c r="G89" s="113"/>
      <c r="H89" s="113"/>
      <c r="I89" s="252"/>
      <c r="J89" s="252"/>
      <c r="K89" s="113"/>
      <c r="L89" s="113"/>
      <c r="M89" s="113"/>
      <c r="N89" s="113"/>
      <c r="O89" s="113"/>
      <c r="P89" s="113"/>
      <c r="Q89" s="113"/>
      <c r="R89" s="113"/>
    </row>
    <row r="90" spans="2:18">
      <c r="B90" s="241"/>
      <c r="C90" s="241"/>
      <c r="D90" s="241"/>
      <c r="E90" s="241"/>
      <c r="F90" s="113"/>
      <c r="G90" s="113"/>
      <c r="H90" s="113"/>
      <c r="I90" s="252"/>
      <c r="J90" s="252"/>
      <c r="K90" s="113"/>
      <c r="L90" s="113"/>
      <c r="M90" s="113"/>
      <c r="N90" s="113"/>
      <c r="O90" s="113"/>
      <c r="P90" s="113"/>
      <c r="Q90" s="113"/>
      <c r="R90" s="113"/>
    </row>
    <row r="91" spans="2:18">
      <c r="B91" s="241"/>
      <c r="C91" s="241"/>
      <c r="D91" s="241"/>
      <c r="E91" s="241"/>
      <c r="F91" s="113"/>
      <c r="G91" s="113"/>
      <c r="H91" s="113"/>
      <c r="I91" s="252"/>
      <c r="J91" s="252"/>
      <c r="K91" s="113"/>
      <c r="L91" s="113"/>
      <c r="M91" s="113"/>
      <c r="N91" s="113"/>
      <c r="O91" s="113"/>
      <c r="P91" s="113"/>
      <c r="Q91" s="113"/>
      <c r="R91" s="113"/>
    </row>
    <row r="92" spans="2:18">
      <c r="B92" s="241"/>
      <c r="C92" s="241"/>
      <c r="D92" s="241"/>
      <c r="E92" s="241"/>
      <c r="F92" s="113"/>
      <c r="G92" s="113"/>
      <c r="H92" s="113"/>
      <c r="I92" s="252"/>
      <c r="J92" s="252"/>
      <c r="K92" s="113"/>
      <c r="L92" s="113"/>
      <c r="M92" s="113"/>
      <c r="N92" s="113"/>
      <c r="O92" s="113"/>
      <c r="P92" s="113"/>
      <c r="Q92" s="113"/>
      <c r="R92" s="113"/>
    </row>
    <row r="93" spans="2:18">
      <c r="B93" s="241"/>
      <c r="C93" s="241"/>
      <c r="D93" s="241"/>
      <c r="E93" s="241"/>
      <c r="F93" s="113"/>
      <c r="G93" s="113"/>
      <c r="H93" s="113"/>
      <c r="I93" s="252"/>
      <c r="J93" s="252"/>
      <c r="K93" s="113"/>
      <c r="L93" s="113"/>
      <c r="M93" s="113"/>
      <c r="N93" s="113"/>
      <c r="O93" s="113"/>
      <c r="P93" s="113"/>
      <c r="Q93" s="113"/>
      <c r="R93" s="113"/>
    </row>
    <row r="94" spans="2:18">
      <c r="B94" s="241"/>
      <c r="C94" s="241"/>
      <c r="D94" s="241"/>
      <c r="E94" s="241"/>
      <c r="F94" s="113"/>
      <c r="G94" s="113"/>
      <c r="H94" s="113"/>
      <c r="I94" s="252"/>
      <c r="J94" s="252"/>
      <c r="K94" s="113"/>
      <c r="L94" s="113"/>
      <c r="M94" s="113"/>
      <c r="N94" s="113"/>
      <c r="O94" s="113"/>
      <c r="P94" s="113"/>
      <c r="Q94" s="113"/>
      <c r="R94" s="113"/>
    </row>
    <row r="95" spans="2:18">
      <c r="B95" s="241"/>
      <c r="C95" s="241"/>
      <c r="D95" s="241"/>
      <c r="E95" s="241"/>
      <c r="F95" s="113"/>
      <c r="G95" s="113"/>
      <c r="H95" s="113"/>
      <c r="I95" s="252"/>
      <c r="J95" s="252"/>
      <c r="K95" s="113"/>
      <c r="L95" s="113"/>
      <c r="M95" s="113"/>
      <c r="N95" s="113"/>
      <c r="O95" s="113"/>
      <c r="P95" s="113"/>
      <c r="Q95" s="113"/>
      <c r="R95" s="113"/>
    </row>
    <row r="96" spans="2:18">
      <c r="B96" s="241"/>
      <c r="C96" s="241"/>
      <c r="D96" s="241"/>
      <c r="E96" s="241"/>
      <c r="F96" s="113"/>
      <c r="G96" s="113"/>
      <c r="H96" s="113"/>
      <c r="I96" s="252"/>
      <c r="J96" s="252"/>
      <c r="K96" s="113"/>
      <c r="L96" s="113"/>
      <c r="M96" s="113"/>
      <c r="N96" s="113"/>
      <c r="O96" s="113"/>
      <c r="P96" s="113"/>
      <c r="Q96" s="113"/>
      <c r="R96" s="113"/>
    </row>
    <row r="97" spans="2:18">
      <c r="B97" s="241"/>
      <c r="C97" s="241"/>
      <c r="D97" s="241"/>
      <c r="E97" s="241"/>
      <c r="F97" s="113"/>
      <c r="G97" s="113"/>
      <c r="H97" s="113"/>
      <c r="I97" s="252"/>
      <c r="J97" s="252"/>
      <c r="K97" s="113"/>
      <c r="L97" s="113"/>
      <c r="M97" s="113"/>
      <c r="N97" s="113"/>
      <c r="O97" s="113"/>
      <c r="P97" s="113"/>
      <c r="Q97" s="113"/>
      <c r="R97" s="113"/>
    </row>
    <row r="98" spans="2:18">
      <c r="B98" s="241"/>
      <c r="C98" s="241"/>
      <c r="D98" s="241"/>
      <c r="E98" s="241"/>
      <c r="F98" s="113"/>
      <c r="G98" s="113"/>
      <c r="H98" s="113"/>
      <c r="I98" s="252"/>
      <c r="J98" s="252"/>
      <c r="K98" s="113"/>
      <c r="L98" s="113"/>
      <c r="M98" s="113"/>
      <c r="N98" s="113"/>
      <c r="O98" s="113"/>
      <c r="P98" s="113"/>
      <c r="Q98" s="113"/>
      <c r="R98" s="113"/>
    </row>
    <row r="99" spans="2:18">
      <c r="B99" s="241"/>
      <c r="C99" s="241"/>
      <c r="D99" s="241"/>
      <c r="E99" s="241"/>
      <c r="F99" s="113"/>
      <c r="G99" s="113"/>
      <c r="H99" s="113"/>
      <c r="I99" s="252"/>
      <c r="J99" s="252"/>
      <c r="K99" s="113"/>
      <c r="L99" s="113"/>
      <c r="M99" s="113"/>
      <c r="N99" s="113"/>
      <c r="O99" s="113"/>
      <c r="P99" s="113"/>
      <c r="Q99" s="113"/>
      <c r="R99" s="113"/>
    </row>
    <row r="100" spans="2:18">
      <c r="B100" s="241"/>
      <c r="C100" s="241"/>
      <c r="D100" s="241"/>
      <c r="E100" s="241"/>
      <c r="F100" s="113"/>
      <c r="G100" s="113"/>
      <c r="H100" s="113"/>
      <c r="I100" s="252"/>
      <c r="J100" s="252"/>
      <c r="K100" s="113"/>
      <c r="L100" s="113"/>
      <c r="M100" s="113"/>
      <c r="N100" s="113"/>
      <c r="O100" s="113"/>
      <c r="P100" s="113"/>
      <c r="Q100" s="113"/>
      <c r="R100" s="113"/>
    </row>
    <row r="101" spans="2:18">
      <c r="B101" s="241"/>
      <c r="C101" s="241"/>
      <c r="D101" s="241"/>
      <c r="E101" s="241"/>
      <c r="F101" s="113"/>
      <c r="G101" s="113"/>
      <c r="H101" s="113"/>
      <c r="I101" s="252"/>
      <c r="J101" s="252"/>
      <c r="K101" s="113"/>
      <c r="L101" s="113"/>
      <c r="M101" s="113"/>
      <c r="N101" s="113"/>
      <c r="O101" s="113"/>
      <c r="P101" s="113"/>
      <c r="Q101" s="113"/>
      <c r="R101" s="113"/>
    </row>
    <row r="102" spans="2:18">
      <c r="B102" s="241"/>
      <c r="C102" s="241"/>
      <c r="D102" s="241"/>
      <c r="E102" s="241"/>
      <c r="F102" s="113"/>
      <c r="G102" s="113"/>
      <c r="H102" s="113"/>
      <c r="I102" s="252"/>
      <c r="J102" s="252"/>
      <c r="K102" s="113"/>
      <c r="L102" s="113"/>
      <c r="M102" s="113"/>
      <c r="N102" s="113"/>
      <c r="O102" s="113"/>
      <c r="P102" s="113"/>
      <c r="Q102" s="113"/>
      <c r="R102" s="113"/>
    </row>
    <row r="103" spans="2:18">
      <c r="B103" s="241"/>
      <c r="C103" s="241"/>
      <c r="D103" s="241"/>
      <c r="E103" s="241"/>
      <c r="F103" s="113"/>
      <c r="G103" s="113"/>
      <c r="H103" s="113"/>
      <c r="I103" s="252"/>
      <c r="J103" s="252"/>
      <c r="K103" s="113"/>
      <c r="L103" s="113"/>
      <c r="M103" s="113"/>
      <c r="N103" s="113"/>
      <c r="O103" s="113"/>
      <c r="P103" s="113"/>
      <c r="Q103" s="113"/>
      <c r="R103" s="113"/>
    </row>
    <row r="104" spans="2:18">
      <c r="B104" s="241"/>
      <c r="C104" s="241"/>
      <c r="D104" s="241"/>
      <c r="E104" s="241"/>
      <c r="F104" s="113"/>
      <c r="G104" s="113"/>
      <c r="H104" s="113"/>
      <c r="I104" s="252"/>
      <c r="J104" s="252"/>
      <c r="K104" s="113"/>
      <c r="L104" s="113"/>
      <c r="M104" s="113"/>
      <c r="N104" s="113"/>
      <c r="O104" s="113"/>
      <c r="P104" s="113"/>
      <c r="Q104" s="113"/>
      <c r="R104" s="113"/>
    </row>
    <row r="105" spans="2:18">
      <c r="B105" s="241"/>
      <c r="C105" s="241"/>
      <c r="D105" s="241"/>
      <c r="E105" s="241"/>
      <c r="F105" s="113"/>
      <c r="G105" s="113"/>
      <c r="H105" s="113"/>
      <c r="I105" s="252"/>
      <c r="J105" s="252"/>
      <c r="K105" s="113"/>
      <c r="L105" s="113"/>
      <c r="M105" s="113"/>
      <c r="N105" s="113"/>
      <c r="O105" s="113"/>
      <c r="P105" s="113"/>
      <c r="Q105" s="113"/>
      <c r="R105" s="113"/>
    </row>
    <row r="106" spans="2:18">
      <c r="B106" s="241"/>
      <c r="C106" s="241"/>
      <c r="D106" s="241"/>
      <c r="E106" s="241"/>
      <c r="F106" s="113"/>
      <c r="G106" s="113"/>
      <c r="H106" s="113"/>
      <c r="I106" s="252"/>
      <c r="J106" s="252"/>
      <c r="K106" s="113"/>
      <c r="L106" s="113"/>
      <c r="M106" s="113"/>
      <c r="N106" s="113"/>
      <c r="O106" s="113"/>
      <c r="P106" s="113"/>
      <c r="Q106" s="113"/>
      <c r="R106" s="113"/>
    </row>
    <row r="107" spans="2:18">
      <c r="B107" s="241"/>
      <c r="C107" s="241"/>
      <c r="D107" s="241"/>
      <c r="E107" s="241"/>
      <c r="F107" s="113"/>
      <c r="G107" s="113"/>
      <c r="H107" s="113"/>
      <c r="I107" s="252"/>
      <c r="J107" s="252"/>
      <c r="K107" s="113"/>
      <c r="L107" s="113"/>
      <c r="M107" s="113"/>
      <c r="N107" s="113"/>
      <c r="O107" s="113"/>
      <c r="P107" s="113"/>
      <c r="Q107" s="113"/>
      <c r="R107" s="113"/>
    </row>
    <row r="108" spans="2:18">
      <c r="B108" s="241"/>
      <c r="C108" s="241"/>
      <c r="D108" s="241"/>
      <c r="E108" s="241"/>
      <c r="F108" s="113"/>
      <c r="G108" s="113"/>
      <c r="H108" s="113"/>
      <c r="I108" s="252"/>
      <c r="J108" s="252"/>
      <c r="K108" s="113"/>
      <c r="L108" s="113"/>
      <c r="M108" s="113"/>
      <c r="N108" s="113"/>
      <c r="O108" s="113"/>
      <c r="P108" s="113"/>
      <c r="Q108" s="113"/>
      <c r="R108" s="113"/>
    </row>
    <row r="109" spans="2:18">
      <c r="B109" s="241"/>
      <c r="C109" s="241"/>
      <c r="D109" s="241"/>
      <c r="E109" s="241"/>
      <c r="F109" s="113"/>
      <c r="G109" s="113"/>
      <c r="H109" s="113"/>
      <c r="I109" s="252"/>
      <c r="J109" s="252"/>
      <c r="K109" s="113"/>
      <c r="L109" s="113"/>
      <c r="M109" s="113"/>
      <c r="N109" s="113"/>
      <c r="O109" s="113"/>
      <c r="P109" s="113"/>
      <c r="Q109" s="113"/>
      <c r="R109" s="113"/>
    </row>
    <row r="110" spans="2:18">
      <c r="B110" s="241"/>
      <c r="C110" s="241"/>
      <c r="D110" s="241"/>
      <c r="E110" s="241"/>
      <c r="F110" s="113"/>
      <c r="G110" s="113"/>
      <c r="H110" s="113"/>
      <c r="I110" s="252"/>
      <c r="J110" s="252"/>
      <c r="K110" s="113"/>
      <c r="L110" s="113"/>
      <c r="M110" s="113"/>
      <c r="N110" s="113"/>
      <c r="O110" s="113"/>
      <c r="P110" s="113"/>
      <c r="Q110" s="113"/>
      <c r="R110" s="113"/>
    </row>
    <row r="111" spans="2:18">
      <c r="B111" s="241"/>
      <c r="C111" s="241"/>
      <c r="D111" s="241"/>
      <c r="E111" s="241"/>
      <c r="F111" s="113"/>
      <c r="G111" s="113"/>
      <c r="H111" s="113"/>
      <c r="I111" s="252"/>
      <c r="J111" s="252"/>
      <c r="K111" s="113"/>
      <c r="L111" s="113"/>
      <c r="M111" s="113"/>
      <c r="N111" s="113"/>
      <c r="O111" s="113"/>
      <c r="P111" s="113"/>
      <c r="Q111" s="113"/>
      <c r="R111" s="113"/>
    </row>
    <row r="112" spans="2:18">
      <c r="B112" s="241"/>
      <c r="C112" s="241"/>
      <c r="D112" s="241"/>
      <c r="E112" s="241"/>
      <c r="F112" s="113"/>
      <c r="G112" s="113"/>
      <c r="H112" s="113"/>
      <c r="I112" s="252"/>
      <c r="J112" s="252"/>
      <c r="K112" s="113"/>
      <c r="L112" s="113"/>
      <c r="M112" s="113"/>
      <c r="N112" s="113"/>
      <c r="O112" s="113"/>
      <c r="P112" s="113"/>
      <c r="Q112" s="113"/>
      <c r="R112" s="113"/>
    </row>
    <row r="113" spans="2:18">
      <c r="B113" s="241"/>
      <c r="C113" s="241"/>
      <c r="D113" s="241"/>
      <c r="E113" s="241"/>
      <c r="F113" s="113"/>
      <c r="G113" s="113"/>
      <c r="H113" s="113"/>
      <c r="I113" s="252"/>
      <c r="J113" s="252"/>
      <c r="K113" s="113"/>
      <c r="L113" s="113"/>
      <c r="M113" s="113"/>
      <c r="N113" s="113"/>
      <c r="O113" s="113"/>
      <c r="P113" s="113"/>
      <c r="Q113" s="113"/>
      <c r="R113" s="113"/>
    </row>
    <row r="114" spans="2:18">
      <c r="B114" s="241"/>
      <c r="C114" s="241"/>
      <c r="D114" s="241"/>
      <c r="E114" s="241"/>
      <c r="F114" s="113"/>
      <c r="G114" s="113"/>
      <c r="H114" s="113"/>
      <c r="I114" s="252"/>
      <c r="J114" s="252"/>
      <c r="K114" s="113"/>
      <c r="L114" s="113"/>
      <c r="M114" s="113"/>
      <c r="N114" s="113"/>
      <c r="O114" s="113"/>
      <c r="P114" s="113"/>
      <c r="Q114" s="113"/>
      <c r="R114" s="113"/>
    </row>
    <row r="115" spans="2:18">
      <c r="B115" s="241"/>
      <c r="C115" s="241"/>
      <c r="D115" s="241"/>
      <c r="E115" s="241"/>
      <c r="F115" s="113"/>
      <c r="G115" s="113"/>
      <c r="H115" s="113"/>
      <c r="I115" s="252"/>
      <c r="J115" s="252"/>
      <c r="K115" s="113"/>
      <c r="L115" s="113"/>
      <c r="M115" s="113"/>
      <c r="N115" s="113"/>
      <c r="O115" s="113"/>
      <c r="P115" s="113"/>
      <c r="Q115" s="113"/>
      <c r="R115" s="113"/>
    </row>
    <row r="116" spans="2:18">
      <c r="B116" s="241"/>
      <c r="C116" s="241"/>
      <c r="D116" s="241"/>
      <c r="E116" s="241"/>
      <c r="F116" s="113"/>
      <c r="G116" s="113"/>
      <c r="H116" s="113"/>
      <c r="I116" s="252"/>
      <c r="J116" s="252"/>
      <c r="K116" s="113"/>
      <c r="L116" s="113"/>
      <c r="M116" s="113"/>
      <c r="N116" s="113"/>
      <c r="O116" s="113"/>
      <c r="P116" s="113"/>
      <c r="Q116" s="113"/>
      <c r="R116" s="113"/>
    </row>
    <row r="117" spans="2:18">
      <c r="B117" s="241"/>
      <c r="C117" s="241"/>
      <c r="D117" s="241"/>
      <c r="E117" s="241"/>
      <c r="F117" s="113"/>
      <c r="G117" s="113"/>
      <c r="H117" s="113"/>
      <c r="I117" s="252"/>
      <c r="J117" s="252"/>
      <c r="K117" s="113"/>
      <c r="L117" s="113"/>
      <c r="M117" s="113"/>
      <c r="N117" s="113"/>
      <c r="O117" s="113"/>
      <c r="P117" s="113"/>
      <c r="Q117" s="113"/>
      <c r="R117" s="113"/>
    </row>
    <row r="118" spans="2:18">
      <c r="B118" s="241"/>
      <c r="C118" s="241"/>
      <c r="D118" s="241"/>
      <c r="E118" s="241"/>
      <c r="F118" s="113"/>
      <c r="G118" s="113"/>
      <c r="H118" s="113"/>
      <c r="I118" s="252"/>
      <c r="J118" s="252"/>
      <c r="K118" s="113"/>
      <c r="L118" s="113"/>
      <c r="M118" s="113"/>
      <c r="N118" s="113"/>
      <c r="O118" s="113"/>
      <c r="P118" s="113"/>
      <c r="Q118" s="113"/>
      <c r="R118" s="113"/>
    </row>
    <row r="119" spans="2:18">
      <c r="B119" s="241"/>
      <c r="C119" s="241"/>
      <c r="D119" s="241"/>
      <c r="E119" s="241"/>
      <c r="F119" s="113"/>
      <c r="G119" s="113"/>
      <c r="H119" s="113"/>
      <c r="I119" s="252"/>
      <c r="J119" s="252"/>
      <c r="K119" s="113"/>
      <c r="L119" s="113"/>
      <c r="M119" s="113"/>
      <c r="N119" s="113"/>
      <c r="O119" s="113"/>
      <c r="P119" s="113"/>
      <c r="Q119" s="113"/>
      <c r="R119" s="113"/>
    </row>
    <row r="120" spans="2:18">
      <c r="B120" s="241"/>
      <c r="C120" s="241"/>
      <c r="D120" s="241"/>
      <c r="E120" s="241"/>
      <c r="F120" s="113"/>
      <c r="G120" s="113"/>
      <c r="H120" s="113"/>
      <c r="I120" s="252"/>
      <c r="J120" s="252"/>
      <c r="K120" s="113"/>
      <c r="L120" s="113"/>
      <c r="M120" s="113"/>
      <c r="N120" s="113"/>
      <c r="O120" s="113"/>
      <c r="P120" s="113"/>
      <c r="Q120" s="113"/>
      <c r="R120" s="113"/>
    </row>
    <row r="121" spans="2:18">
      <c r="B121" s="241"/>
      <c r="C121" s="241"/>
      <c r="D121" s="241"/>
      <c r="E121" s="241"/>
      <c r="F121" s="113"/>
      <c r="G121" s="113"/>
      <c r="H121" s="113"/>
      <c r="I121" s="252"/>
      <c r="J121" s="252"/>
      <c r="K121" s="113"/>
      <c r="L121" s="113"/>
      <c r="M121" s="113"/>
      <c r="N121" s="113"/>
      <c r="O121" s="113"/>
      <c r="P121" s="113"/>
      <c r="Q121" s="113"/>
      <c r="R121" s="113"/>
    </row>
    <row r="122" spans="2:18">
      <c r="B122" s="241"/>
      <c r="C122" s="241"/>
      <c r="D122" s="241"/>
      <c r="E122" s="241"/>
      <c r="F122" s="113"/>
      <c r="G122" s="113"/>
      <c r="H122" s="113"/>
      <c r="I122" s="252"/>
      <c r="J122" s="252"/>
      <c r="K122" s="113"/>
      <c r="L122" s="113"/>
      <c r="M122" s="113"/>
      <c r="N122" s="113"/>
      <c r="O122" s="113"/>
      <c r="P122" s="113"/>
      <c r="Q122" s="113"/>
      <c r="R122" s="113"/>
    </row>
    <row r="123" spans="2:18">
      <c r="B123" s="241"/>
      <c r="C123" s="241"/>
      <c r="D123" s="241"/>
      <c r="E123" s="241"/>
      <c r="F123" s="113"/>
      <c r="G123" s="113"/>
      <c r="H123" s="113"/>
      <c r="I123" s="252"/>
      <c r="J123" s="252"/>
      <c r="K123" s="113"/>
      <c r="L123" s="113"/>
      <c r="M123" s="113"/>
      <c r="N123" s="113"/>
      <c r="O123" s="113"/>
      <c r="P123" s="113"/>
      <c r="Q123" s="113"/>
      <c r="R123" s="113"/>
    </row>
    <row r="124" spans="2:18">
      <c r="B124" s="241"/>
      <c r="C124" s="241"/>
      <c r="D124" s="241"/>
      <c r="E124" s="241"/>
      <c r="F124" s="113"/>
      <c r="G124" s="113"/>
      <c r="H124" s="113"/>
      <c r="I124" s="252"/>
      <c r="J124" s="252"/>
      <c r="K124" s="113"/>
      <c r="L124" s="113"/>
      <c r="M124" s="113"/>
      <c r="N124" s="113"/>
      <c r="O124" s="113"/>
      <c r="P124" s="113"/>
      <c r="Q124" s="113"/>
      <c r="R124" s="113"/>
    </row>
    <row r="125" spans="2:18">
      <c r="B125" s="241"/>
      <c r="C125" s="241"/>
      <c r="D125" s="241"/>
      <c r="E125" s="241"/>
      <c r="F125" s="113"/>
      <c r="G125" s="113"/>
      <c r="H125" s="113"/>
      <c r="I125" s="252"/>
      <c r="J125" s="252"/>
      <c r="K125" s="113"/>
      <c r="L125" s="113"/>
      <c r="M125" s="113"/>
      <c r="N125" s="113"/>
      <c r="O125" s="113"/>
      <c r="P125" s="113"/>
      <c r="Q125" s="113"/>
      <c r="R125" s="113"/>
    </row>
    <row r="126" spans="2:18">
      <c r="B126" s="241"/>
      <c r="C126" s="241"/>
      <c r="D126" s="241"/>
      <c r="E126" s="241"/>
      <c r="F126" s="113"/>
      <c r="G126" s="113"/>
      <c r="H126" s="113"/>
      <c r="I126" s="252"/>
      <c r="J126" s="252"/>
      <c r="K126" s="113"/>
      <c r="L126" s="113"/>
      <c r="M126" s="113"/>
      <c r="N126" s="113"/>
      <c r="O126" s="113"/>
      <c r="P126" s="113"/>
      <c r="Q126" s="113"/>
      <c r="R126" s="113"/>
    </row>
    <row r="127" spans="2:18">
      <c r="B127" s="241"/>
      <c r="C127" s="241"/>
      <c r="D127" s="241"/>
      <c r="E127" s="241"/>
      <c r="F127" s="113"/>
      <c r="G127" s="113"/>
      <c r="H127" s="113"/>
      <c r="I127" s="252"/>
      <c r="J127" s="252"/>
      <c r="K127" s="113"/>
      <c r="L127" s="113"/>
      <c r="M127" s="113"/>
      <c r="N127" s="113"/>
      <c r="O127" s="113"/>
      <c r="P127" s="113"/>
      <c r="Q127" s="113"/>
      <c r="R127" s="113"/>
    </row>
    <row r="128" spans="2:18">
      <c r="B128" s="241"/>
      <c r="C128" s="241"/>
      <c r="D128" s="241"/>
      <c r="E128" s="241"/>
      <c r="F128" s="113"/>
      <c r="G128" s="113"/>
      <c r="H128" s="113"/>
      <c r="I128" s="252"/>
      <c r="J128" s="252"/>
      <c r="K128" s="113"/>
      <c r="L128" s="113"/>
      <c r="M128" s="113"/>
      <c r="N128" s="113"/>
      <c r="O128" s="113"/>
      <c r="P128" s="113"/>
      <c r="Q128" s="113"/>
      <c r="R128" s="113"/>
    </row>
    <row r="129" spans="2:18">
      <c r="B129" s="241"/>
      <c r="C129" s="241"/>
      <c r="D129" s="241"/>
      <c r="E129" s="241"/>
      <c r="F129" s="113"/>
      <c r="G129" s="113"/>
      <c r="H129" s="113"/>
      <c r="I129" s="252"/>
      <c r="J129" s="252"/>
      <c r="K129" s="113"/>
      <c r="L129" s="113"/>
      <c r="M129" s="113"/>
      <c r="N129" s="113"/>
      <c r="O129" s="113"/>
      <c r="P129" s="113"/>
      <c r="Q129" s="113"/>
      <c r="R129" s="113"/>
    </row>
    <row r="130" spans="2:18">
      <c r="B130" s="241"/>
      <c r="C130" s="241"/>
      <c r="D130" s="241"/>
      <c r="E130" s="241"/>
      <c r="F130" s="113"/>
      <c r="G130" s="113"/>
      <c r="H130" s="113"/>
      <c r="I130" s="252"/>
      <c r="J130" s="252"/>
      <c r="K130" s="113"/>
      <c r="L130" s="113"/>
      <c r="M130" s="113"/>
      <c r="N130" s="113"/>
      <c r="O130" s="113"/>
      <c r="P130" s="113"/>
      <c r="Q130" s="113"/>
      <c r="R130" s="113"/>
    </row>
    <row r="131" spans="2:18">
      <c r="B131" s="241"/>
      <c r="C131" s="241"/>
      <c r="D131" s="241"/>
      <c r="E131" s="241"/>
      <c r="F131" s="113"/>
      <c r="G131" s="113"/>
      <c r="H131" s="113"/>
      <c r="I131" s="252"/>
      <c r="J131" s="252"/>
      <c r="K131" s="113"/>
      <c r="L131" s="113"/>
      <c r="M131" s="113"/>
      <c r="N131" s="113"/>
      <c r="O131" s="113"/>
      <c r="P131" s="113"/>
      <c r="Q131" s="113"/>
      <c r="R131" s="113"/>
    </row>
    <row r="132" spans="2:18">
      <c r="B132" s="241"/>
      <c r="C132" s="241"/>
      <c r="D132" s="241"/>
      <c r="E132" s="241"/>
      <c r="F132" s="113"/>
      <c r="G132" s="113"/>
      <c r="H132" s="113"/>
      <c r="I132" s="252"/>
      <c r="J132" s="252"/>
      <c r="K132" s="113"/>
      <c r="L132" s="113"/>
      <c r="M132" s="113"/>
      <c r="N132" s="113"/>
      <c r="O132" s="113"/>
      <c r="P132" s="113"/>
      <c r="Q132" s="113"/>
      <c r="R132" s="113"/>
    </row>
    <row r="133" spans="2:18">
      <c r="B133" s="241"/>
      <c r="C133" s="241"/>
      <c r="D133" s="241"/>
      <c r="E133" s="241"/>
      <c r="F133" s="113"/>
      <c r="G133" s="113"/>
      <c r="H133" s="113"/>
      <c r="I133" s="252"/>
      <c r="J133" s="252"/>
      <c r="K133" s="113"/>
      <c r="L133" s="113"/>
      <c r="M133" s="113"/>
      <c r="N133" s="113"/>
      <c r="O133" s="113"/>
      <c r="P133" s="113"/>
      <c r="Q133" s="113"/>
      <c r="R133" s="113"/>
    </row>
    <row r="134" spans="2:18">
      <c r="B134" s="241"/>
      <c r="C134" s="241"/>
      <c r="D134" s="241"/>
      <c r="E134" s="241"/>
      <c r="F134" s="113"/>
      <c r="G134" s="113"/>
      <c r="H134" s="113"/>
      <c r="I134" s="252"/>
      <c r="J134" s="252"/>
      <c r="K134" s="113"/>
      <c r="L134" s="113"/>
      <c r="M134" s="113"/>
      <c r="N134" s="113"/>
      <c r="O134" s="113"/>
      <c r="P134" s="113"/>
      <c r="Q134" s="113"/>
      <c r="R134" s="113"/>
    </row>
    <row r="135" spans="2:18">
      <c r="B135" s="241"/>
      <c r="C135" s="241"/>
      <c r="D135" s="241"/>
      <c r="E135" s="241"/>
      <c r="F135" s="113"/>
      <c r="G135" s="113"/>
      <c r="H135" s="113"/>
      <c r="I135" s="252"/>
      <c r="J135" s="252"/>
      <c r="K135" s="113"/>
      <c r="L135" s="113"/>
      <c r="M135" s="113"/>
      <c r="N135" s="113"/>
      <c r="O135" s="113"/>
      <c r="P135" s="113"/>
      <c r="Q135" s="113"/>
      <c r="R135" s="113"/>
    </row>
    <row r="136" spans="2:18">
      <c r="B136" s="241"/>
      <c r="C136" s="241"/>
      <c r="D136" s="241"/>
      <c r="E136" s="241"/>
      <c r="F136" s="113"/>
      <c r="G136" s="113"/>
      <c r="H136" s="113"/>
      <c r="I136" s="252"/>
      <c r="J136" s="252"/>
      <c r="K136" s="113"/>
      <c r="L136" s="113"/>
      <c r="M136" s="113"/>
      <c r="N136" s="113"/>
      <c r="O136" s="113"/>
      <c r="P136" s="113"/>
      <c r="Q136" s="113"/>
      <c r="R136" s="113"/>
    </row>
    <row r="137" spans="2:18">
      <c r="B137" s="241"/>
      <c r="C137" s="241"/>
      <c r="D137" s="241"/>
      <c r="E137" s="241"/>
      <c r="F137" s="113"/>
      <c r="G137" s="113"/>
      <c r="H137" s="113"/>
      <c r="I137" s="252"/>
      <c r="J137" s="252"/>
      <c r="K137" s="113"/>
      <c r="L137" s="113"/>
      <c r="M137" s="113"/>
      <c r="N137" s="113"/>
      <c r="O137" s="113"/>
      <c r="P137" s="113"/>
      <c r="Q137" s="113"/>
      <c r="R137" s="113"/>
    </row>
    <row r="138" spans="2:18">
      <c r="B138" s="241"/>
      <c r="C138" s="241"/>
      <c r="D138" s="241"/>
      <c r="E138" s="241"/>
      <c r="F138" s="113"/>
      <c r="G138" s="113"/>
      <c r="H138" s="113"/>
      <c r="I138" s="252"/>
      <c r="J138" s="252"/>
      <c r="K138" s="113"/>
      <c r="L138" s="113"/>
      <c r="M138" s="113"/>
      <c r="N138" s="113"/>
      <c r="O138" s="113"/>
      <c r="P138" s="113"/>
      <c r="Q138" s="113"/>
      <c r="R138" s="113"/>
    </row>
    <row r="139" spans="2:18">
      <c r="B139" s="241"/>
      <c r="C139" s="241"/>
      <c r="D139" s="241"/>
      <c r="E139" s="241"/>
      <c r="F139" s="113"/>
      <c r="G139" s="113"/>
      <c r="H139" s="113"/>
      <c r="I139" s="252"/>
      <c r="J139" s="252"/>
      <c r="K139" s="113"/>
      <c r="L139" s="113"/>
      <c r="M139" s="113"/>
      <c r="N139" s="113"/>
      <c r="O139" s="113"/>
      <c r="P139" s="113"/>
      <c r="Q139" s="113"/>
      <c r="R139" s="113"/>
    </row>
    <row r="140" spans="2:18">
      <c r="B140" s="241"/>
      <c r="C140" s="241"/>
      <c r="D140" s="241"/>
      <c r="E140" s="241"/>
      <c r="F140" s="113"/>
      <c r="G140" s="113"/>
      <c r="H140" s="113"/>
      <c r="I140" s="252"/>
      <c r="J140" s="252"/>
      <c r="K140" s="113"/>
      <c r="L140" s="113"/>
      <c r="M140" s="113"/>
      <c r="N140" s="113"/>
      <c r="O140" s="113"/>
      <c r="P140" s="113"/>
      <c r="Q140" s="113"/>
      <c r="R140" s="113"/>
    </row>
    <row r="141" spans="2:18">
      <c r="B141" s="241"/>
      <c r="C141" s="241"/>
      <c r="D141" s="241"/>
      <c r="E141" s="241"/>
      <c r="F141" s="113"/>
      <c r="G141" s="113"/>
      <c r="H141" s="113"/>
      <c r="I141" s="252"/>
      <c r="J141" s="252"/>
      <c r="K141" s="113"/>
      <c r="L141" s="113"/>
      <c r="M141" s="113"/>
      <c r="N141" s="113"/>
      <c r="O141" s="113"/>
      <c r="P141" s="113"/>
      <c r="Q141" s="113"/>
      <c r="R141" s="113"/>
    </row>
    <row r="142" spans="2:18">
      <c r="B142" s="241"/>
      <c r="C142" s="241"/>
      <c r="D142" s="241"/>
      <c r="E142" s="241"/>
      <c r="F142" s="113"/>
      <c r="G142" s="113"/>
      <c r="H142" s="113"/>
      <c r="I142" s="252"/>
      <c r="J142" s="252"/>
      <c r="K142" s="113"/>
      <c r="L142" s="113"/>
      <c r="M142" s="113"/>
      <c r="N142" s="113"/>
      <c r="O142" s="113"/>
      <c r="P142" s="113"/>
      <c r="Q142" s="113"/>
      <c r="R142" s="113"/>
    </row>
    <row r="143" spans="2:18">
      <c r="B143" s="241"/>
      <c r="C143" s="241"/>
      <c r="D143" s="241"/>
      <c r="E143" s="241"/>
      <c r="F143" s="113"/>
      <c r="G143" s="113"/>
      <c r="H143" s="113"/>
      <c r="I143" s="252"/>
      <c r="J143" s="252"/>
      <c r="K143" s="113"/>
      <c r="L143" s="113"/>
      <c r="M143" s="113"/>
      <c r="N143" s="113"/>
      <c r="O143" s="113"/>
      <c r="P143" s="113"/>
      <c r="Q143" s="113"/>
      <c r="R143" s="113"/>
    </row>
    <row r="144" spans="2:18">
      <c r="B144" s="241"/>
      <c r="C144" s="241"/>
      <c r="D144" s="241"/>
      <c r="E144" s="241"/>
      <c r="F144" s="113"/>
      <c r="G144" s="113"/>
      <c r="H144" s="113"/>
      <c r="I144" s="252"/>
      <c r="J144" s="252"/>
      <c r="K144" s="113"/>
      <c r="L144" s="113"/>
      <c r="M144" s="113"/>
      <c r="N144" s="113"/>
      <c r="O144" s="113"/>
      <c r="P144" s="113"/>
      <c r="Q144" s="113"/>
      <c r="R144" s="113"/>
    </row>
    <row r="145" spans="2:18">
      <c r="B145" s="241"/>
      <c r="C145" s="241"/>
      <c r="D145" s="241"/>
      <c r="E145" s="241"/>
      <c r="F145" s="113"/>
      <c r="G145" s="113"/>
      <c r="H145" s="113"/>
      <c r="I145" s="252"/>
      <c r="J145" s="252"/>
      <c r="K145" s="113"/>
      <c r="L145" s="113"/>
      <c r="M145" s="113"/>
      <c r="N145" s="113"/>
      <c r="O145" s="113"/>
      <c r="P145" s="113"/>
      <c r="Q145" s="113"/>
      <c r="R145" s="113"/>
    </row>
    <row r="146" spans="2:18">
      <c r="B146" s="241"/>
      <c r="C146" s="241"/>
      <c r="D146" s="241"/>
      <c r="E146" s="241"/>
      <c r="F146" s="113"/>
      <c r="G146" s="113"/>
      <c r="H146" s="113"/>
      <c r="I146" s="252"/>
      <c r="J146" s="252"/>
      <c r="K146" s="113"/>
      <c r="L146" s="113"/>
      <c r="M146" s="113"/>
      <c r="N146" s="113"/>
      <c r="O146" s="113"/>
      <c r="P146" s="113"/>
      <c r="Q146" s="113"/>
      <c r="R146" s="113"/>
    </row>
    <row r="147" spans="2:18">
      <c r="B147" s="241"/>
      <c r="C147" s="241"/>
      <c r="D147" s="241"/>
      <c r="E147" s="241"/>
      <c r="F147" s="113"/>
      <c r="G147" s="113"/>
      <c r="H147" s="113"/>
      <c r="I147" s="252"/>
      <c r="J147" s="252"/>
      <c r="K147" s="113"/>
      <c r="L147" s="113"/>
      <c r="M147" s="113"/>
      <c r="N147" s="113"/>
      <c r="O147" s="113"/>
      <c r="P147" s="113"/>
      <c r="Q147" s="113"/>
      <c r="R147" s="113"/>
    </row>
    <row r="148" spans="2:18">
      <c r="B148" s="241"/>
      <c r="C148" s="241"/>
      <c r="D148" s="241"/>
      <c r="E148" s="241"/>
      <c r="F148" s="113"/>
      <c r="G148" s="113"/>
      <c r="H148" s="113"/>
      <c r="I148" s="252"/>
      <c r="J148" s="252"/>
      <c r="K148" s="113"/>
      <c r="L148" s="113"/>
      <c r="M148" s="113"/>
      <c r="N148" s="113"/>
      <c r="O148" s="113"/>
      <c r="P148" s="113"/>
      <c r="Q148" s="113"/>
      <c r="R148" s="113"/>
    </row>
    <row r="149" spans="2:18">
      <c r="B149" s="241"/>
      <c r="C149" s="241"/>
      <c r="D149" s="241"/>
      <c r="E149" s="241"/>
      <c r="F149" s="113"/>
      <c r="G149" s="113"/>
      <c r="H149" s="113"/>
      <c r="I149" s="252"/>
      <c r="J149" s="252"/>
      <c r="K149" s="113"/>
      <c r="L149" s="113"/>
      <c r="M149" s="113"/>
      <c r="N149" s="113"/>
      <c r="O149" s="113"/>
      <c r="P149" s="113"/>
      <c r="Q149" s="113"/>
      <c r="R149" s="113"/>
    </row>
    <row r="150" spans="2:18">
      <c r="B150" s="241"/>
      <c r="C150" s="241"/>
      <c r="D150" s="241"/>
      <c r="E150" s="241"/>
      <c r="F150" s="113"/>
      <c r="G150" s="113"/>
      <c r="H150" s="113"/>
      <c r="I150" s="252"/>
      <c r="J150" s="252"/>
      <c r="K150" s="113"/>
      <c r="L150" s="113"/>
      <c r="M150" s="113"/>
      <c r="N150" s="113"/>
      <c r="O150" s="113"/>
      <c r="P150" s="113"/>
      <c r="Q150" s="113"/>
      <c r="R150" s="113"/>
    </row>
    <row r="151" spans="2:18">
      <c r="B151" s="241"/>
      <c r="C151" s="241"/>
      <c r="D151" s="241"/>
      <c r="E151" s="241"/>
      <c r="F151" s="113"/>
      <c r="G151" s="113"/>
      <c r="H151" s="113"/>
      <c r="I151" s="252"/>
      <c r="J151" s="252"/>
      <c r="K151" s="113"/>
      <c r="L151" s="113"/>
      <c r="M151" s="113"/>
      <c r="N151" s="113"/>
      <c r="O151" s="113"/>
      <c r="P151" s="113"/>
      <c r="Q151" s="113"/>
      <c r="R151" s="113"/>
    </row>
    <row r="152" spans="2:18">
      <c r="B152" s="241"/>
      <c r="C152" s="241"/>
      <c r="D152" s="241"/>
      <c r="E152" s="241"/>
      <c r="F152" s="113"/>
      <c r="G152" s="113"/>
      <c r="H152" s="113"/>
      <c r="I152" s="252"/>
      <c r="J152" s="252"/>
      <c r="K152" s="113"/>
      <c r="L152" s="113"/>
      <c r="M152" s="113"/>
      <c r="N152" s="113"/>
      <c r="O152" s="113"/>
      <c r="P152" s="113"/>
      <c r="Q152" s="113"/>
      <c r="R152" s="113"/>
    </row>
    <row r="153" spans="2:18">
      <c r="B153" s="241"/>
      <c r="C153" s="241"/>
      <c r="D153" s="241"/>
      <c r="E153" s="241"/>
      <c r="F153" s="113"/>
      <c r="G153" s="113"/>
      <c r="H153" s="113"/>
      <c r="I153" s="252"/>
      <c r="J153" s="252"/>
      <c r="K153" s="113"/>
      <c r="L153" s="113"/>
      <c r="M153" s="113"/>
      <c r="N153" s="113"/>
      <c r="O153" s="113"/>
      <c r="P153" s="113"/>
      <c r="Q153" s="113"/>
      <c r="R153" s="113"/>
    </row>
    <row r="154" spans="2:18">
      <c r="B154" s="241"/>
      <c r="C154" s="241"/>
      <c r="D154" s="241"/>
      <c r="E154" s="241"/>
      <c r="F154" s="113"/>
      <c r="G154" s="113"/>
      <c r="H154" s="113"/>
      <c r="I154" s="252"/>
      <c r="J154" s="252"/>
      <c r="K154" s="113"/>
      <c r="L154" s="113"/>
      <c r="M154" s="113"/>
      <c r="N154" s="113"/>
      <c r="O154" s="113"/>
      <c r="P154" s="113"/>
      <c r="Q154" s="113"/>
      <c r="R154" s="113"/>
    </row>
    <row r="155" spans="2:18">
      <c r="B155" s="241"/>
      <c r="C155" s="241"/>
      <c r="D155" s="241"/>
      <c r="E155" s="241"/>
      <c r="F155" s="113"/>
      <c r="G155" s="113"/>
      <c r="H155" s="113"/>
      <c r="I155" s="252"/>
      <c r="J155" s="252"/>
      <c r="K155" s="113"/>
      <c r="L155" s="113"/>
      <c r="M155" s="113"/>
      <c r="N155" s="113"/>
      <c r="O155" s="113"/>
      <c r="P155" s="113"/>
      <c r="Q155" s="113"/>
      <c r="R155" s="113"/>
    </row>
    <row r="156" spans="2:18">
      <c r="B156" s="241"/>
      <c r="C156" s="241"/>
      <c r="D156" s="241"/>
      <c r="E156" s="241"/>
      <c r="F156" s="113"/>
      <c r="G156" s="113"/>
      <c r="H156" s="113"/>
      <c r="I156" s="252"/>
      <c r="J156" s="252"/>
      <c r="K156" s="113"/>
      <c r="L156" s="113"/>
      <c r="M156" s="113"/>
      <c r="N156" s="113"/>
      <c r="O156" s="113"/>
      <c r="P156" s="113"/>
      <c r="Q156" s="113"/>
      <c r="R156" s="113"/>
    </row>
    <row r="157" spans="2:18">
      <c r="B157" s="241"/>
      <c r="C157" s="241"/>
      <c r="D157" s="241"/>
      <c r="E157" s="241"/>
      <c r="F157" s="113"/>
      <c r="G157" s="113"/>
      <c r="H157" s="113"/>
      <c r="I157" s="252"/>
      <c r="J157" s="252"/>
      <c r="K157" s="113"/>
      <c r="L157" s="113"/>
      <c r="M157" s="113"/>
      <c r="N157" s="113"/>
      <c r="O157" s="113"/>
      <c r="P157" s="113"/>
      <c r="Q157" s="113"/>
      <c r="R157" s="113"/>
    </row>
    <row r="158" spans="2:18">
      <c r="B158" s="241"/>
      <c r="C158" s="241"/>
      <c r="D158" s="241"/>
      <c r="E158" s="241"/>
      <c r="F158" s="113"/>
      <c r="G158" s="113"/>
      <c r="H158" s="113"/>
      <c r="I158" s="252"/>
      <c r="J158" s="252"/>
      <c r="K158" s="113"/>
      <c r="L158" s="113"/>
      <c r="M158" s="113"/>
      <c r="N158" s="113"/>
      <c r="O158" s="113"/>
      <c r="P158" s="113"/>
      <c r="Q158" s="113"/>
      <c r="R158" s="113"/>
    </row>
    <row r="159" spans="2:18">
      <c r="B159" s="241"/>
      <c r="C159" s="241"/>
      <c r="D159" s="241"/>
      <c r="E159" s="241"/>
      <c r="F159" s="113"/>
      <c r="G159" s="113"/>
      <c r="H159" s="113"/>
      <c r="I159" s="252"/>
      <c r="J159" s="252"/>
      <c r="K159" s="113"/>
      <c r="L159" s="113"/>
      <c r="M159" s="113"/>
      <c r="N159" s="113"/>
      <c r="O159" s="113"/>
      <c r="P159" s="113"/>
      <c r="Q159" s="113"/>
      <c r="R159" s="113"/>
    </row>
    <row r="160" spans="2:18">
      <c r="B160" s="241"/>
      <c r="C160" s="241"/>
      <c r="D160" s="241"/>
      <c r="E160" s="241"/>
      <c r="F160" s="113"/>
      <c r="G160" s="113"/>
      <c r="H160" s="113"/>
      <c r="I160" s="252"/>
      <c r="J160" s="252"/>
      <c r="K160" s="113"/>
      <c r="L160" s="113"/>
      <c r="M160" s="113"/>
      <c r="N160" s="113"/>
      <c r="O160" s="113"/>
      <c r="P160" s="113"/>
      <c r="Q160" s="113"/>
      <c r="R160" s="113"/>
    </row>
    <row r="161" spans="2:18">
      <c r="B161" s="241"/>
      <c r="C161" s="241"/>
      <c r="D161" s="241"/>
      <c r="E161" s="241"/>
      <c r="F161" s="113"/>
      <c r="G161" s="113"/>
      <c r="H161" s="113"/>
      <c r="I161" s="252"/>
      <c r="J161" s="252"/>
      <c r="K161" s="113"/>
      <c r="L161" s="113"/>
      <c r="M161" s="113"/>
      <c r="N161" s="113"/>
      <c r="O161" s="113"/>
      <c r="P161" s="113"/>
      <c r="Q161" s="113"/>
      <c r="R161" s="113"/>
    </row>
    <row r="162" spans="2:18">
      <c r="B162" s="241"/>
      <c r="C162" s="241"/>
      <c r="D162" s="241"/>
      <c r="E162" s="241"/>
      <c r="F162" s="113"/>
      <c r="G162" s="113"/>
      <c r="H162" s="113"/>
      <c r="I162" s="252"/>
      <c r="J162" s="252"/>
      <c r="K162" s="113"/>
      <c r="L162" s="113"/>
      <c r="M162" s="113"/>
      <c r="N162" s="113"/>
      <c r="O162" s="113"/>
      <c r="P162" s="113"/>
      <c r="Q162" s="113"/>
      <c r="R162" s="113"/>
    </row>
    <row r="163" spans="2:18">
      <c r="B163" s="241"/>
      <c r="C163" s="241"/>
      <c r="D163" s="241"/>
      <c r="E163" s="241"/>
      <c r="F163" s="113"/>
      <c r="G163" s="113"/>
      <c r="H163" s="113"/>
      <c r="I163" s="252"/>
      <c r="J163" s="252"/>
      <c r="K163" s="113"/>
      <c r="L163" s="113"/>
      <c r="M163" s="113"/>
      <c r="N163" s="113"/>
      <c r="O163" s="113"/>
      <c r="P163" s="113"/>
      <c r="Q163" s="113"/>
      <c r="R163" s="113"/>
    </row>
    <row r="164" spans="2:18">
      <c r="B164" s="241"/>
      <c r="C164" s="241"/>
      <c r="D164" s="241"/>
      <c r="E164" s="241"/>
      <c r="F164" s="113"/>
      <c r="G164" s="113"/>
      <c r="H164" s="113"/>
      <c r="I164" s="252"/>
      <c r="J164" s="252"/>
      <c r="K164" s="113"/>
      <c r="L164" s="113"/>
      <c r="M164" s="113"/>
      <c r="N164" s="113"/>
      <c r="O164" s="113"/>
      <c r="P164" s="113"/>
      <c r="Q164" s="113"/>
      <c r="R164" s="113"/>
    </row>
    <row r="165" spans="2:18">
      <c r="B165" s="241"/>
      <c r="C165" s="241"/>
      <c r="D165" s="241"/>
      <c r="E165" s="241"/>
      <c r="F165" s="113"/>
      <c r="G165" s="113"/>
      <c r="H165" s="113"/>
      <c r="I165" s="252"/>
      <c r="J165" s="252"/>
      <c r="K165" s="113"/>
      <c r="L165" s="113"/>
      <c r="M165" s="113"/>
      <c r="N165" s="113"/>
      <c r="O165" s="113"/>
      <c r="P165" s="113"/>
      <c r="Q165" s="113"/>
      <c r="R165" s="113"/>
    </row>
    <row r="166" spans="2:18">
      <c r="B166" s="241"/>
      <c r="C166" s="241"/>
      <c r="D166" s="241"/>
      <c r="E166" s="241"/>
      <c r="F166" s="113"/>
      <c r="G166" s="113"/>
      <c r="H166" s="113"/>
      <c r="I166" s="252"/>
      <c r="J166" s="252"/>
      <c r="K166" s="113"/>
      <c r="L166" s="113"/>
      <c r="M166" s="113"/>
      <c r="N166" s="113"/>
      <c r="O166" s="113"/>
      <c r="P166" s="113"/>
      <c r="Q166" s="113"/>
      <c r="R166" s="113"/>
    </row>
    <row r="167" spans="2:18">
      <c r="B167" s="241"/>
      <c r="C167" s="241"/>
      <c r="D167" s="241"/>
      <c r="E167" s="241"/>
      <c r="F167" s="113"/>
      <c r="G167" s="113"/>
      <c r="H167" s="113"/>
      <c r="I167" s="252"/>
      <c r="J167" s="252"/>
      <c r="K167" s="113"/>
      <c r="L167" s="113"/>
      <c r="M167" s="113"/>
      <c r="N167" s="113"/>
      <c r="O167" s="113"/>
      <c r="P167" s="113"/>
      <c r="Q167" s="113"/>
      <c r="R167" s="113"/>
    </row>
    <row r="168" spans="2:18">
      <c r="B168" s="241"/>
      <c r="C168" s="241"/>
      <c r="D168" s="241"/>
      <c r="E168" s="241"/>
      <c r="F168" s="113"/>
      <c r="G168" s="113"/>
      <c r="H168" s="113"/>
      <c r="I168" s="252"/>
      <c r="J168" s="252"/>
      <c r="K168" s="113"/>
      <c r="L168" s="113"/>
      <c r="M168" s="113"/>
      <c r="N168" s="113"/>
      <c r="O168" s="113"/>
      <c r="P168" s="113"/>
      <c r="Q168" s="113"/>
      <c r="R168" s="113"/>
    </row>
    <row r="169" spans="2:18">
      <c r="B169" s="241"/>
      <c r="C169" s="241"/>
      <c r="D169" s="241"/>
      <c r="E169" s="241"/>
      <c r="F169" s="113"/>
      <c r="G169" s="113"/>
      <c r="H169" s="113"/>
      <c r="I169" s="252"/>
      <c r="J169" s="252"/>
      <c r="K169" s="113"/>
      <c r="L169" s="113"/>
      <c r="M169" s="113"/>
      <c r="N169" s="113"/>
      <c r="O169" s="113"/>
      <c r="P169" s="113"/>
      <c r="Q169" s="113"/>
      <c r="R169" s="113"/>
    </row>
    <row r="170" spans="2:18">
      <c r="B170" s="241"/>
      <c r="C170" s="241"/>
      <c r="D170" s="241"/>
      <c r="E170" s="241"/>
      <c r="F170" s="113"/>
      <c r="G170" s="113"/>
      <c r="H170" s="113"/>
      <c r="I170" s="252"/>
      <c r="J170" s="252"/>
      <c r="K170" s="113"/>
      <c r="L170" s="113"/>
      <c r="M170" s="113"/>
      <c r="N170" s="113"/>
      <c r="O170" s="113"/>
      <c r="P170" s="113"/>
      <c r="Q170" s="113"/>
      <c r="R170" s="113"/>
    </row>
    <row r="171" spans="2:18">
      <c r="B171" s="241"/>
      <c r="C171" s="241"/>
      <c r="D171" s="241"/>
      <c r="E171" s="241"/>
      <c r="F171" s="113"/>
      <c r="G171" s="113"/>
      <c r="H171" s="113"/>
      <c r="I171" s="252"/>
      <c r="J171" s="252"/>
      <c r="K171" s="113"/>
      <c r="L171" s="113"/>
      <c r="M171" s="113"/>
      <c r="N171" s="113"/>
      <c r="O171" s="113"/>
      <c r="P171" s="113"/>
      <c r="Q171" s="113"/>
      <c r="R171" s="113"/>
    </row>
    <row r="172" spans="2:18">
      <c r="B172" s="241"/>
      <c r="C172" s="241"/>
      <c r="D172" s="241"/>
      <c r="E172" s="241"/>
      <c r="F172" s="113"/>
      <c r="G172" s="113"/>
      <c r="H172" s="113"/>
      <c r="I172" s="252"/>
      <c r="J172" s="252"/>
      <c r="K172" s="113"/>
      <c r="L172" s="113"/>
      <c r="M172" s="113"/>
      <c r="N172" s="113"/>
      <c r="O172" s="113"/>
      <c r="P172" s="113"/>
      <c r="Q172" s="113"/>
      <c r="R172" s="113"/>
    </row>
    <row r="173" spans="2:18">
      <c r="B173" s="241"/>
      <c r="C173" s="241"/>
      <c r="D173" s="241"/>
      <c r="E173" s="241"/>
      <c r="F173" s="113"/>
      <c r="G173" s="113"/>
      <c r="H173" s="113"/>
      <c r="I173" s="252"/>
      <c r="J173" s="252"/>
      <c r="K173" s="113"/>
      <c r="L173" s="113"/>
      <c r="M173" s="113"/>
      <c r="N173" s="113"/>
      <c r="O173" s="113"/>
      <c r="P173" s="113"/>
      <c r="Q173" s="113"/>
      <c r="R173" s="113"/>
    </row>
    <row r="174" spans="2:18">
      <c r="B174" s="241"/>
      <c r="C174" s="241"/>
      <c r="D174" s="241"/>
      <c r="E174" s="241"/>
      <c r="F174" s="113"/>
      <c r="G174" s="113"/>
      <c r="H174" s="113"/>
      <c r="I174" s="252"/>
      <c r="J174" s="252"/>
      <c r="K174" s="113"/>
      <c r="L174" s="113"/>
      <c r="M174" s="113"/>
      <c r="N174" s="113"/>
      <c r="O174" s="113"/>
      <c r="P174" s="113"/>
      <c r="Q174" s="113"/>
      <c r="R174" s="113"/>
    </row>
    <row r="175" spans="2:18">
      <c r="B175" s="241"/>
      <c r="C175" s="241"/>
      <c r="D175" s="241"/>
      <c r="E175" s="241"/>
      <c r="F175" s="113"/>
      <c r="G175" s="113"/>
      <c r="H175" s="113"/>
      <c r="I175" s="252"/>
      <c r="J175" s="252"/>
      <c r="K175" s="113"/>
      <c r="L175" s="113"/>
      <c r="M175" s="113"/>
      <c r="N175" s="113"/>
      <c r="O175" s="113"/>
      <c r="P175" s="113"/>
      <c r="Q175" s="113"/>
      <c r="R175" s="113"/>
    </row>
    <row r="176" spans="2:18">
      <c r="B176" s="241"/>
      <c r="C176" s="241"/>
      <c r="D176" s="241"/>
      <c r="E176" s="241"/>
      <c r="F176" s="113"/>
      <c r="G176" s="113"/>
      <c r="H176" s="113"/>
      <c r="I176" s="252"/>
      <c r="J176" s="252"/>
      <c r="K176" s="113"/>
      <c r="L176" s="113"/>
      <c r="M176" s="113"/>
      <c r="N176" s="113"/>
      <c r="O176" s="113"/>
      <c r="P176" s="113"/>
      <c r="Q176" s="113"/>
      <c r="R176" s="113"/>
    </row>
    <row r="177" spans="2:18">
      <c r="B177" s="241"/>
      <c r="C177" s="241"/>
      <c r="D177" s="241"/>
      <c r="E177" s="241"/>
      <c r="F177" s="113"/>
      <c r="G177" s="113"/>
      <c r="H177" s="113"/>
      <c r="I177" s="252"/>
      <c r="J177" s="252"/>
      <c r="K177" s="113"/>
      <c r="L177" s="113"/>
      <c r="M177" s="113"/>
      <c r="N177" s="113"/>
      <c r="O177" s="113"/>
      <c r="P177" s="113"/>
      <c r="Q177" s="113"/>
      <c r="R177" s="113"/>
    </row>
    <row r="178" spans="2:18">
      <c r="B178" s="241"/>
      <c r="C178" s="241"/>
      <c r="D178" s="241"/>
      <c r="E178" s="241"/>
      <c r="F178" s="113"/>
      <c r="G178" s="113"/>
      <c r="H178" s="113"/>
      <c r="I178" s="252"/>
      <c r="J178" s="252"/>
      <c r="K178" s="113"/>
      <c r="L178" s="113"/>
      <c r="M178" s="113"/>
      <c r="N178" s="113"/>
      <c r="O178" s="113"/>
      <c r="P178" s="113"/>
      <c r="Q178" s="113"/>
      <c r="R178" s="113"/>
    </row>
    <row r="179" spans="2:18">
      <c r="B179" s="241"/>
      <c r="C179" s="241"/>
      <c r="D179" s="241"/>
      <c r="E179" s="241"/>
      <c r="F179" s="113"/>
      <c r="G179" s="113"/>
      <c r="H179" s="113"/>
      <c r="I179" s="252"/>
      <c r="J179" s="252"/>
      <c r="K179" s="113"/>
      <c r="L179" s="113"/>
      <c r="M179" s="113"/>
      <c r="N179" s="113"/>
      <c r="O179" s="113"/>
      <c r="P179" s="113"/>
      <c r="Q179" s="113"/>
      <c r="R179" s="113"/>
    </row>
    <row r="180" spans="2:18">
      <c r="B180" s="241"/>
      <c r="C180" s="241"/>
      <c r="D180" s="241"/>
      <c r="E180" s="241"/>
      <c r="F180" s="113"/>
      <c r="G180" s="113"/>
      <c r="H180" s="113"/>
      <c r="I180" s="252"/>
      <c r="J180" s="252"/>
      <c r="K180" s="113"/>
      <c r="L180" s="113"/>
      <c r="M180" s="113"/>
      <c r="N180" s="113"/>
      <c r="O180" s="113"/>
      <c r="P180" s="113"/>
      <c r="Q180" s="113"/>
      <c r="R180" s="113"/>
    </row>
    <row r="181" spans="2:18">
      <c r="B181" s="241"/>
      <c r="C181" s="241"/>
      <c r="D181" s="241"/>
      <c r="E181" s="241"/>
      <c r="F181" s="113"/>
      <c r="G181" s="113"/>
      <c r="H181" s="113"/>
      <c r="I181" s="252"/>
      <c r="J181" s="252"/>
      <c r="K181" s="113"/>
      <c r="L181" s="113"/>
      <c r="M181" s="113"/>
      <c r="N181" s="113"/>
      <c r="O181" s="113"/>
      <c r="P181" s="113"/>
      <c r="Q181" s="113"/>
      <c r="R181" s="113"/>
    </row>
    <row r="182" spans="2:18">
      <c r="B182" s="241"/>
      <c r="C182" s="241"/>
      <c r="D182" s="241"/>
      <c r="E182" s="241"/>
      <c r="F182" s="113"/>
      <c r="G182" s="113"/>
      <c r="H182" s="113"/>
      <c r="I182" s="252"/>
      <c r="J182" s="252"/>
      <c r="K182" s="113"/>
      <c r="L182" s="113"/>
      <c r="M182" s="113"/>
      <c r="N182" s="113"/>
      <c r="O182" s="113"/>
      <c r="P182" s="113"/>
      <c r="Q182" s="113"/>
      <c r="R182" s="113"/>
    </row>
    <row r="183" spans="2:18">
      <c r="B183" s="241"/>
      <c r="C183" s="241"/>
      <c r="D183" s="241"/>
      <c r="E183" s="241"/>
      <c r="F183" s="113"/>
      <c r="G183" s="113"/>
      <c r="H183" s="113"/>
      <c r="I183" s="252"/>
      <c r="J183" s="252"/>
      <c r="K183" s="113"/>
      <c r="L183" s="113"/>
      <c r="M183" s="113"/>
      <c r="N183" s="113"/>
      <c r="O183" s="113"/>
      <c r="P183" s="113"/>
      <c r="Q183" s="113"/>
      <c r="R183" s="113"/>
    </row>
    <row r="184" spans="2:18">
      <c r="B184" s="241"/>
      <c r="C184" s="241"/>
      <c r="D184" s="241"/>
      <c r="E184" s="241"/>
      <c r="F184" s="113"/>
      <c r="G184" s="113"/>
      <c r="H184" s="113"/>
      <c r="I184" s="252"/>
      <c r="J184" s="252"/>
      <c r="K184" s="113"/>
      <c r="L184" s="113"/>
      <c r="M184" s="113"/>
      <c r="N184" s="113"/>
      <c r="O184" s="113"/>
      <c r="P184" s="113"/>
      <c r="Q184" s="113"/>
      <c r="R184" s="113"/>
    </row>
    <row r="185" spans="2:18">
      <c r="B185" s="241"/>
      <c r="C185" s="241"/>
      <c r="D185" s="241"/>
      <c r="E185" s="241"/>
      <c r="F185" s="113"/>
      <c r="G185" s="113"/>
      <c r="H185" s="113"/>
      <c r="I185" s="252"/>
      <c r="J185" s="252"/>
      <c r="K185" s="113"/>
      <c r="L185" s="113"/>
      <c r="M185" s="113"/>
      <c r="N185" s="113"/>
      <c r="O185" s="113"/>
      <c r="P185" s="113"/>
      <c r="Q185" s="113"/>
      <c r="R185" s="113"/>
    </row>
    <row r="186" spans="2:18">
      <c r="B186" s="241"/>
      <c r="C186" s="241"/>
      <c r="D186" s="241"/>
      <c r="E186" s="241"/>
      <c r="F186" s="113"/>
      <c r="G186" s="113"/>
      <c r="H186" s="113"/>
      <c r="I186" s="252"/>
      <c r="J186" s="252"/>
      <c r="K186" s="113"/>
      <c r="L186" s="113"/>
      <c r="M186" s="113"/>
      <c r="N186" s="113"/>
      <c r="O186" s="113"/>
      <c r="P186" s="113"/>
      <c r="Q186" s="113"/>
      <c r="R186" s="113"/>
    </row>
    <row r="187" spans="2:18">
      <c r="B187" s="241"/>
      <c r="C187" s="241"/>
      <c r="D187" s="241"/>
      <c r="E187" s="241"/>
      <c r="F187" s="113"/>
      <c r="G187" s="113"/>
      <c r="H187" s="113"/>
      <c r="I187" s="252"/>
      <c r="J187" s="252"/>
      <c r="K187" s="113"/>
      <c r="L187" s="113"/>
      <c r="M187" s="113"/>
      <c r="N187" s="113"/>
      <c r="O187" s="113"/>
      <c r="P187" s="113"/>
      <c r="Q187" s="113"/>
      <c r="R187" s="113"/>
    </row>
    <row r="188" spans="2:18">
      <c r="B188" s="241"/>
      <c r="C188" s="241"/>
      <c r="D188" s="241"/>
      <c r="E188" s="241"/>
      <c r="F188" s="113"/>
      <c r="G188" s="113"/>
      <c r="H188" s="113"/>
      <c r="I188" s="252"/>
      <c r="J188" s="252"/>
      <c r="K188" s="113"/>
      <c r="L188" s="113"/>
      <c r="M188" s="113"/>
      <c r="N188" s="113"/>
      <c r="O188" s="113"/>
      <c r="P188" s="113"/>
      <c r="Q188" s="113"/>
      <c r="R188" s="113"/>
    </row>
    <row r="189" spans="2:18">
      <c r="B189" s="241"/>
      <c r="C189" s="241"/>
      <c r="D189" s="241"/>
      <c r="E189" s="241"/>
      <c r="F189" s="113"/>
      <c r="G189" s="113"/>
      <c r="H189" s="113"/>
      <c r="I189" s="252"/>
      <c r="J189" s="252"/>
      <c r="K189" s="113"/>
      <c r="L189" s="113"/>
      <c r="M189" s="113"/>
      <c r="N189" s="113"/>
      <c r="O189" s="113"/>
      <c r="P189" s="113"/>
      <c r="Q189" s="113"/>
      <c r="R189" s="113"/>
    </row>
    <row r="190" spans="2:18">
      <c r="B190" s="241"/>
      <c r="C190" s="241"/>
      <c r="D190" s="241"/>
      <c r="E190" s="241"/>
      <c r="F190" s="113"/>
      <c r="G190" s="113"/>
      <c r="H190" s="113"/>
      <c r="I190" s="252"/>
      <c r="J190" s="252"/>
      <c r="K190" s="113"/>
      <c r="L190" s="113"/>
      <c r="M190" s="113"/>
      <c r="N190" s="113"/>
      <c r="O190" s="113"/>
      <c r="P190" s="113"/>
      <c r="Q190" s="113"/>
      <c r="R190" s="113"/>
    </row>
    <row r="191" spans="2:18">
      <c r="B191" s="241"/>
      <c r="C191" s="241"/>
      <c r="D191" s="241"/>
      <c r="E191" s="241"/>
      <c r="F191" s="113"/>
      <c r="G191" s="113"/>
      <c r="H191" s="113"/>
      <c r="I191" s="252"/>
      <c r="J191" s="252"/>
      <c r="K191" s="113"/>
      <c r="L191" s="113"/>
      <c r="M191" s="113"/>
      <c r="N191" s="113"/>
      <c r="O191" s="113"/>
      <c r="P191" s="113"/>
      <c r="Q191" s="113"/>
      <c r="R191" s="113"/>
    </row>
    <row r="192" spans="2:18">
      <c r="B192" s="241"/>
      <c r="C192" s="241"/>
      <c r="D192" s="241"/>
      <c r="E192" s="241"/>
      <c r="F192" s="113"/>
      <c r="G192" s="113"/>
      <c r="H192" s="113"/>
      <c r="I192" s="252"/>
      <c r="J192" s="252"/>
      <c r="K192" s="113"/>
      <c r="L192" s="113"/>
      <c r="M192" s="113"/>
      <c r="N192" s="113"/>
      <c r="O192" s="113"/>
      <c r="P192" s="113"/>
      <c r="Q192" s="113"/>
      <c r="R192" s="113"/>
    </row>
    <row r="193" spans="2:18">
      <c r="B193" s="241"/>
      <c r="C193" s="241"/>
      <c r="D193" s="241"/>
      <c r="E193" s="241"/>
      <c r="F193" s="113"/>
      <c r="G193" s="113"/>
      <c r="H193" s="113"/>
      <c r="I193" s="252"/>
      <c r="J193" s="252"/>
      <c r="K193" s="113"/>
      <c r="L193" s="113"/>
      <c r="M193" s="113"/>
      <c r="N193" s="113"/>
      <c r="O193" s="113"/>
      <c r="P193" s="113"/>
      <c r="Q193" s="113"/>
      <c r="R193" s="113"/>
    </row>
    <row r="194" spans="2:18">
      <c r="B194" s="241"/>
      <c r="C194" s="241"/>
      <c r="D194" s="241"/>
      <c r="E194" s="241"/>
      <c r="F194" s="113"/>
      <c r="G194" s="113"/>
      <c r="H194" s="113"/>
      <c r="I194" s="252"/>
      <c r="J194" s="252"/>
      <c r="K194" s="113"/>
      <c r="L194" s="113"/>
      <c r="M194" s="113"/>
      <c r="N194" s="113"/>
      <c r="O194" s="113"/>
      <c r="P194" s="113"/>
      <c r="Q194" s="113"/>
      <c r="R194" s="113"/>
    </row>
    <row r="195" spans="2:18">
      <c r="B195" s="241"/>
      <c r="C195" s="241"/>
      <c r="D195" s="241"/>
      <c r="E195" s="241"/>
      <c r="F195" s="113"/>
      <c r="G195" s="113"/>
      <c r="H195" s="113"/>
      <c r="I195" s="252"/>
      <c r="J195" s="252"/>
      <c r="K195" s="113"/>
      <c r="L195" s="113"/>
      <c r="M195" s="113"/>
      <c r="N195" s="113"/>
      <c r="O195" s="113"/>
      <c r="P195" s="113"/>
      <c r="Q195" s="113"/>
      <c r="R195" s="113"/>
    </row>
    <row r="196" spans="2:18">
      <c r="B196" s="241"/>
      <c r="C196" s="241"/>
      <c r="D196" s="241"/>
      <c r="E196" s="241"/>
      <c r="F196" s="113"/>
      <c r="G196" s="113"/>
      <c r="H196" s="113"/>
      <c r="I196" s="252"/>
      <c r="J196" s="252"/>
      <c r="K196" s="113"/>
      <c r="L196" s="113"/>
      <c r="M196" s="113"/>
      <c r="N196" s="113"/>
      <c r="O196" s="113"/>
      <c r="P196" s="113"/>
      <c r="Q196" s="113"/>
      <c r="R196" s="113"/>
    </row>
    <row r="197" spans="2:18">
      <c r="B197" s="241"/>
      <c r="C197" s="241"/>
      <c r="D197" s="241"/>
      <c r="E197" s="241"/>
      <c r="F197" s="113"/>
      <c r="G197" s="113"/>
      <c r="H197" s="113"/>
      <c r="I197" s="252"/>
      <c r="J197" s="252"/>
      <c r="K197" s="113"/>
      <c r="L197" s="113"/>
      <c r="M197" s="113"/>
      <c r="N197" s="113"/>
      <c r="O197" s="113"/>
      <c r="P197" s="113"/>
      <c r="Q197" s="113"/>
      <c r="R197" s="113"/>
    </row>
    <row r="198" spans="2:18">
      <c r="B198" s="241"/>
      <c r="C198" s="241"/>
      <c r="D198" s="241"/>
      <c r="E198" s="241"/>
      <c r="F198" s="113"/>
      <c r="G198" s="113"/>
      <c r="H198" s="113"/>
      <c r="I198" s="252"/>
      <c r="J198" s="252"/>
      <c r="K198" s="113"/>
      <c r="L198" s="113"/>
      <c r="M198" s="113"/>
      <c r="N198" s="113"/>
      <c r="O198" s="113"/>
      <c r="P198" s="113"/>
      <c r="Q198" s="113"/>
      <c r="R198" s="113"/>
    </row>
    <row r="199" spans="2:18">
      <c r="B199" s="241"/>
      <c r="C199" s="241"/>
      <c r="D199" s="241"/>
      <c r="E199" s="241"/>
      <c r="F199" s="113"/>
      <c r="G199" s="113"/>
      <c r="H199" s="113"/>
      <c r="I199" s="252"/>
      <c r="J199" s="252"/>
      <c r="K199" s="113"/>
      <c r="L199" s="113"/>
      <c r="M199" s="113"/>
      <c r="N199" s="113"/>
      <c r="O199" s="113"/>
      <c r="P199" s="113"/>
      <c r="Q199" s="113"/>
      <c r="R199" s="113"/>
    </row>
    <row r="200" spans="2:18">
      <c r="B200" s="241"/>
      <c r="C200" s="241"/>
      <c r="D200" s="241"/>
      <c r="E200" s="241"/>
      <c r="F200" s="113"/>
      <c r="G200" s="113"/>
      <c r="H200" s="113"/>
      <c r="I200" s="252"/>
      <c r="J200" s="252"/>
      <c r="K200" s="113"/>
      <c r="L200" s="113"/>
      <c r="M200" s="113"/>
      <c r="N200" s="113"/>
      <c r="O200" s="113"/>
      <c r="P200" s="113"/>
      <c r="Q200" s="113"/>
      <c r="R200" s="113"/>
    </row>
    <row r="201" spans="2:18">
      <c r="B201" s="241"/>
      <c r="C201" s="241"/>
      <c r="D201" s="241"/>
      <c r="E201" s="241"/>
      <c r="F201" s="113"/>
      <c r="G201" s="113"/>
      <c r="H201" s="113"/>
      <c r="I201" s="252"/>
      <c r="J201" s="252"/>
      <c r="K201" s="113"/>
      <c r="L201" s="113"/>
      <c r="M201" s="113"/>
      <c r="N201" s="113"/>
      <c r="O201" s="113"/>
      <c r="P201" s="113"/>
      <c r="Q201" s="113"/>
      <c r="R201" s="113"/>
    </row>
    <row r="202" spans="2:18">
      <c r="B202" s="241"/>
      <c r="C202" s="241"/>
      <c r="D202" s="241"/>
      <c r="E202" s="241"/>
      <c r="F202" s="113"/>
      <c r="G202" s="113"/>
      <c r="H202" s="113"/>
      <c r="I202" s="252"/>
      <c r="J202" s="252"/>
      <c r="K202" s="113"/>
      <c r="L202" s="113"/>
      <c r="M202" s="113"/>
      <c r="N202" s="113"/>
      <c r="O202" s="113"/>
      <c r="P202" s="113"/>
      <c r="Q202" s="113"/>
      <c r="R202" s="113"/>
    </row>
    <row r="203" spans="2:18">
      <c r="B203" s="241"/>
      <c r="C203" s="241"/>
      <c r="D203" s="241"/>
      <c r="E203" s="241"/>
      <c r="F203" s="113"/>
      <c r="G203" s="113"/>
      <c r="H203" s="113"/>
      <c r="I203" s="252"/>
      <c r="J203" s="252"/>
      <c r="K203" s="113"/>
      <c r="L203" s="113"/>
      <c r="M203" s="113"/>
      <c r="N203" s="113"/>
      <c r="O203" s="113"/>
      <c r="P203" s="113"/>
      <c r="Q203" s="113"/>
      <c r="R203" s="113"/>
    </row>
    <row r="204" spans="2:18">
      <c r="B204" s="241"/>
      <c r="C204" s="241"/>
      <c r="D204" s="241"/>
      <c r="E204" s="241"/>
      <c r="F204" s="113"/>
      <c r="G204" s="113"/>
      <c r="H204" s="113"/>
      <c r="I204" s="252"/>
      <c r="J204" s="252"/>
      <c r="K204" s="113"/>
      <c r="L204" s="113"/>
      <c r="M204" s="113"/>
      <c r="N204" s="113"/>
      <c r="O204" s="113"/>
      <c r="P204" s="113"/>
      <c r="Q204" s="113"/>
      <c r="R204" s="113"/>
    </row>
    <row r="205" spans="2:18">
      <c r="B205" s="241"/>
      <c r="C205" s="241"/>
      <c r="D205" s="241"/>
      <c r="E205" s="241"/>
      <c r="F205" s="113"/>
      <c r="G205" s="113"/>
      <c r="H205" s="113"/>
      <c r="I205" s="252"/>
      <c r="J205" s="252"/>
      <c r="K205" s="113"/>
      <c r="L205" s="113"/>
      <c r="M205" s="113"/>
      <c r="N205" s="113"/>
      <c r="O205" s="113"/>
      <c r="P205" s="113"/>
      <c r="Q205" s="113"/>
      <c r="R205" s="113"/>
    </row>
    <row r="206" spans="2:18">
      <c r="B206" s="241"/>
      <c r="C206" s="241"/>
      <c r="D206" s="241"/>
      <c r="E206" s="241"/>
      <c r="F206" s="113"/>
      <c r="G206" s="113"/>
      <c r="H206" s="113"/>
      <c r="I206" s="252"/>
      <c r="J206" s="252"/>
      <c r="K206" s="113"/>
      <c r="L206" s="113"/>
      <c r="M206" s="113"/>
      <c r="N206" s="113"/>
      <c r="O206" s="113"/>
      <c r="P206" s="113"/>
      <c r="Q206" s="113"/>
      <c r="R206" s="113"/>
    </row>
    <row r="207" spans="2:18">
      <c r="B207" s="241"/>
      <c r="C207" s="241"/>
      <c r="D207" s="241"/>
      <c r="E207" s="241"/>
      <c r="F207" s="113"/>
      <c r="G207" s="113"/>
      <c r="H207" s="113"/>
      <c r="I207" s="252"/>
      <c r="J207" s="252"/>
      <c r="K207" s="113"/>
      <c r="L207" s="113"/>
      <c r="M207" s="113"/>
      <c r="N207" s="113"/>
      <c r="O207" s="113"/>
      <c r="P207" s="113"/>
      <c r="Q207" s="113"/>
      <c r="R207" s="113"/>
    </row>
    <row r="208" spans="2:18">
      <c r="B208" s="241"/>
      <c r="C208" s="241"/>
      <c r="D208" s="241"/>
      <c r="E208" s="241"/>
      <c r="F208" s="113"/>
      <c r="G208" s="113"/>
      <c r="H208" s="113"/>
      <c r="I208" s="252"/>
      <c r="J208" s="252"/>
      <c r="K208" s="113"/>
      <c r="L208" s="113"/>
      <c r="M208" s="113"/>
      <c r="N208" s="113"/>
      <c r="O208" s="113"/>
      <c r="P208" s="113"/>
      <c r="Q208" s="113"/>
      <c r="R208" s="113"/>
    </row>
    <row r="209" spans="2:18">
      <c r="B209" s="241"/>
      <c r="C209" s="241"/>
      <c r="D209" s="241"/>
      <c r="E209" s="241"/>
      <c r="F209" s="113"/>
      <c r="G209" s="113"/>
      <c r="H209" s="113"/>
      <c r="I209" s="252"/>
      <c r="J209" s="252"/>
      <c r="K209" s="113"/>
      <c r="L209" s="113"/>
      <c r="M209" s="113"/>
      <c r="N209" s="113"/>
      <c r="O209" s="113"/>
      <c r="P209" s="113"/>
      <c r="Q209" s="113"/>
      <c r="R209" s="113"/>
    </row>
    <row r="210" spans="2:18">
      <c r="B210" s="241"/>
      <c r="C210" s="241"/>
      <c r="D210" s="241"/>
      <c r="E210" s="241"/>
      <c r="F210" s="113"/>
      <c r="G210" s="113"/>
      <c r="H210" s="113"/>
      <c r="I210" s="252"/>
      <c r="J210" s="252"/>
      <c r="K210" s="113"/>
      <c r="L210" s="113"/>
      <c r="M210" s="113"/>
      <c r="N210" s="113"/>
      <c r="O210" s="113"/>
      <c r="P210" s="113"/>
      <c r="Q210" s="113"/>
      <c r="R210" s="113"/>
    </row>
    <row r="211" spans="2:18">
      <c r="B211" s="241"/>
      <c r="C211" s="241"/>
      <c r="D211" s="241"/>
      <c r="E211" s="241"/>
      <c r="F211" s="113"/>
      <c r="G211" s="113"/>
      <c r="H211" s="113"/>
      <c r="I211" s="252"/>
      <c r="J211" s="252"/>
      <c r="K211" s="113"/>
      <c r="L211" s="113"/>
      <c r="M211" s="113"/>
      <c r="N211" s="113"/>
      <c r="O211" s="113"/>
      <c r="P211" s="113"/>
      <c r="Q211" s="113"/>
      <c r="R211" s="113"/>
    </row>
    <row r="212" spans="2:18">
      <c r="B212" s="241"/>
      <c r="C212" s="241"/>
      <c r="D212" s="241"/>
      <c r="E212" s="241"/>
      <c r="F212" s="113"/>
      <c r="G212" s="113"/>
      <c r="H212" s="113"/>
      <c r="I212" s="252"/>
      <c r="J212" s="252"/>
      <c r="K212" s="113"/>
      <c r="L212" s="113"/>
      <c r="M212" s="113"/>
      <c r="N212" s="113"/>
      <c r="O212" s="113"/>
      <c r="P212" s="113"/>
      <c r="Q212" s="113"/>
      <c r="R212" s="113"/>
    </row>
    <row r="213" spans="2:18">
      <c r="B213" s="241"/>
      <c r="C213" s="241"/>
      <c r="D213" s="241"/>
      <c r="E213" s="241"/>
      <c r="F213" s="113"/>
      <c r="G213" s="113"/>
      <c r="H213" s="113"/>
      <c r="I213" s="252"/>
      <c r="J213" s="252"/>
      <c r="K213" s="113"/>
      <c r="L213" s="113"/>
      <c r="M213" s="113"/>
      <c r="N213" s="113"/>
      <c r="O213" s="113"/>
      <c r="P213" s="113"/>
      <c r="Q213" s="113"/>
      <c r="R213" s="113"/>
    </row>
    <row r="214" spans="2:18">
      <c r="B214" s="241"/>
      <c r="C214" s="241"/>
      <c r="D214" s="241"/>
      <c r="E214" s="241"/>
      <c r="F214" s="113"/>
      <c r="G214" s="113"/>
      <c r="H214" s="113"/>
      <c r="I214" s="252"/>
      <c r="J214" s="252"/>
      <c r="K214" s="113"/>
      <c r="L214" s="113"/>
      <c r="M214" s="113"/>
      <c r="N214" s="113"/>
      <c r="O214" s="113"/>
      <c r="P214" s="113"/>
      <c r="Q214" s="113"/>
      <c r="R214" s="113"/>
    </row>
    <row r="215" spans="2:18">
      <c r="B215" s="241"/>
      <c r="C215" s="241"/>
      <c r="D215" s="241"/>
      <c r="E215" s="241"/>
      <c r="F215" s="113"/>
      <c r="G215" s="113"/>
      <c r="H215" s="113"/>
      <c r="I215" s="252"/>
      <c r="J215" s="252"/>
      <c r="K215" s="113"/>
      <c r="L215" s="113"/>
      <c r="M215" s="113"/>
      <c r="N215" s="113"/>
      <c r="O215" s="113"/>
      <c r="P215" s="113"/>
      <c r="Q215" s="113"/>
      <c r="R215" s="113"/>
    </row>
    <row r="216" spans="2:18">
      <c r="B216" s="241"/>
      <c r="C216" s="241"/>
      <c r="D216" s="241"/>
      <c r="E216" s="241"/>
      <c r="F216" s="113"/>
      <c r="G216" s="113"/>
      <c r="H216" s="113"/>
      <c r="I216" s="252"/>
      <c r="J216" s="252"/>
      <c r="K216" s="113"/>
      <c r="L216" s="113"/>
      <c r="M216" s="113"/>
      <c r="N216" s="113"/>
      <c r="O216" s="113"/>
      <c r="P216" s="113"/>
      <c r="Q216" s="113"/>
      <c r="R216" s="113"/>
    </row>
    <row r="217" spans="2:18">
      <c r="B217" s="241"/>
      <c r="C217" s="241"/>
      <c r="D217" s="241"/>
      <c r="E217" s="241"/>
      <c r="F217" s="113"/>
      <c r="G217" s="113"/>
      <c r="H217" s="113"/>
      <c r="I217" s="252"/>
      <c r="J217" s="252"/>
      <c r="K217" s="113"/>
      <c r="L217" s="113"/>
      <c r="M217" s="113"/>
      <c r="N217" s="113"/>
      <c r="O217" s="113"/>
      <c r="P217" s="113"/>
      <c r="Q217" s="113"/>
      <c r="R217" s="113"/>
    </row>
  </sheetData>
  <mergeCells count="3">
    <mergeCell ref="A3:E3"/>
    <mergeCell ref="A5:E5"/>
    <mergeCell ref="A4:H4"/>
  </mergeCells>
  <printOptions horizontalCentered="1" verticalCentered="1"/>
  <pageMargins left="0.35" right="0.25" top="0.98425196850393704" bottom="0.54" header="0.511811023622047" footer="0.511811023622047"/>
  <pageSetup paperSize="9" scale="6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Лист18">
    <tabColor indexed="57"/>
    <outlinePr applyStyles="1" summaryBelow="0"/>
    <pageSetUpPr fitToPage="1"/>
  </sheetPr>
  <dimension ref="A1:J180"/>
  <sheetViews>
    <sheetView topLeftCell="A94" workbookViewId="0">
      <selection activeCell="A127" sqref="A127"/>
    </sheetView>
  </sheetViews>
  <sheetFormatPr baseColWidth="10" defaultColWidth="9.1640625" defaultRowHeight="11" outlineLevelRow="3"/>
  <cols>
    <col min="1" max="1" width="52" style="19" customWidth="1"/>
    <col min="2" max="5" width="16.33203125" style="157" customWidth="1"/>
    <col min="6" max="16384" width="9.1640625" style="19"/>
  </cols>
  <sheetData>
    <row r="1" spans="1:10" s="128" customFormat="1" ht="19">
      <c r="A1" s="5"/>
      <c r="B1" s="5"/>
      <c r="C1" s="5"/>
      <c r="D1" s="5"/>
      <c r="E1" s="5"/>
    </row>
    <row r="2" spans="1:10" s="128" customFormat="1" ht="19">
      <c r="A2" s="5" t="s">
        <v>311</v>
      </c>
      <c r="B2" s="5"/>
      <c r="C2" s="5"/>
      <c r="D2" s="5"/>
      <c r="E2" s="5"/>
      <c r="F2" s="163"/>
      <c r="G2" s="163"/>
      <c r="H2" s="163"/>
      <c r="I2" s="163"/>
      <c r="J2" s="163"/>
    </row>
    <row r="3" spans="1:10" s="128" customFormat="1" ht="14">
      <c r="A3" s="200"/>
      <c r="B3" s="247"/>
      <c r="C3" s="247"/>
      <c r="D3" s="247"/>
      <c r="E3" s="247"/>
    </row>
    <row r="4" spans="1:10" s="39" customFormat="1" ht="14">
      <c r="B4" s="172"/>
      <c r="C4" s="172"/>
      <c r="D4" s="172"/>
      <c r="E4" s="172" t="s">
        <v>312</v>
      </c>
    </row>
    <row r="5" spans="1:10" s="232" customFormat="1" ht="14">
      <c r="A5" s="190"/>
      <c r="B5" s="143">
        <v>44561</v>
      </c>
      <c r="C5" s="143">
        <v>44592</v>
      </c>
      <c r="D5" s="143">
        <v>44620</v>
      </c>
      <c r="E5" s="143">
        <v>44651</v>
      </c>
    </row>
    <row r="6" spans="1:10" s="54" customFormat="1" ht="17">
      <c r="A6" s="229" t="s">
        <v>214</v>
      </c>
      <c r="B6" s="71">
        <f t="shared" ref="B6:E6" si="0">B$7+B$77</f>
        <v>2672.0585603470099</v>
      </c>
      <c r="C6" s="71">
        <f t="shared" si="0"/>
        <v>2745.4421672594103</v>
      </c>
      <c r="D6" s="71">
        <f t="shared" si="0"/>
        <v>2729.9841275349404</v>
      </c>
      <c r="E6" s="71">
        <f t="shared" si="0"/>
        <v>2832.0280370935197</v>
      </c>
    </row>
    <row r="7" spans="1:10" s="142" customFormat="1" ht="16">
      <c r="A7" s="102" t="s">
        <v>215</v>
      </c>
      <c r="B7" s="226">
        <f t="shared" ref="B7:E7" si="1">B$8+B$45</f>
        <v>2362.7201507571899</v>
      </c>
      <c r="C7" s="226">
        <f t="shared" si="1"/>
        <v>2424.6875148950703</v>
      </c>
      <c r="D7" s="226">
        <f t="shared" si="1"/>
        <v>2406.1543742120002</v>
      </c>
      <c r="E7" s="226">
        <f t="shared" si="1"/>
        <v>2524.1833490268</v>
      </c>
    </row>
    <row r="8" spans="1:10" s="104" customFormat="1" ht="16" outlineLevel="1">
      <c r="A8" s="63" t="s">
        <v>216</v>
      </c>
      <c r="B8" s="195">
        <f t="shared" ref="B8:E8" si="2">B$9+B$43</f>
        <v>1062.5590347498203</v>
      </c>
      <c r="C8" s="195">
        <f t="shared" si="2"/>
        <v>1060.9851498074202</v>
      </c>
      <c r="D8" s="195">
        <f t="shared" si="2"/>
        <v>1017.6688738765204</v>
      </c>
      <c r="E8" s="195">
        <f t="shared" si="2"/>
        <v>1050.6594924784004</v>
      </c>
    </row>
    <row r="9" spans="1:10" s="205" customFormat="1" ht="14" outlineLevel="2">
      <c r="A9" s="174" t="s">
        <v>217</v>
      </c>
      <c r="B9" s="50">
        <f t="shared" ref="B9:E9" si="3">SUM(B$10:B$42)</f>
        <v>1060.7074994346003</v>
      </c>
      <c r="C9" s="50">
        <f t="shared" si="3"/>
        <v>1059.1336144922002</v>
      </c>
      <c r="D9" s="50">
        <f t="shared" si="3"/>
        <v>1015.8173385613004</v>
      </c>
      <c r="E9" s="50">
        <f t="shared" si="3"/>
        <v>1048.8410202938003</v>
      </c>
    </row>
    <row r="10" spans="1:10" s="15" customFormat="1" ht="14" outlineLevel="3">
      <c r="A10" s="10" t="s">
        <v>220</v>
      </c>
      <c r="B10" s="191">
        <v>81.333449999999999</v>
      </c>
      <c r="C10" s="191">
        <v>81.333449999999999</v>
      </c>
      <c r="D10" s="191">
        <v>81.333449999999999</v>
      </c>
      <c r="E10" s="191">
        <v>81.333449999999999</v>
      </c>
    </row>
    <row r="11" spans="1:10" ht="14" outlineLevel="3">
      <c r="A11" s="30" t="s">
        <v>221</v>
      </c>
      <c r="B11" s="149">
        <v>17.533000000000001</v>
      </c>
      <c r="C11" s="149">
        <v>17.533000000000001</v>
      </c>
      <c r="D11" s="149">
        <v>17.533000000000001</v>
      </c>
      <c r="E11" s="149">
        <v>17.533000000000001</v>
      </c>
      <c r="F11" s="8"/>
      <c r="G11" s="8"/>
      <c r="H11" s="8"/>
    </row>
    <row r="12" spans="1:10" ht="14" outlineLevel="3">
      <c r="A12" s="30" t="s">
        <v>222</v>
      </c>
      <c r="B12" s="149">
        <v>95.914618630199996</v>
      </c>
      <c r="C12" s="149">
        <v>95.0173180516</v>
      </c>
      <c r="D12" s="149">
        <v>73.612848150000005</v>
      </c>
      <c r="E12" s="149">
        <v>100.45181168000001</v>
      </c>
      <c r="F12" s="8"/>
      <c r="G12" s="8"/>
      <c r="H12" s="8"/>
    </row>
    <row r="13" spans="1:10" ht="14" outlineLevel="3">
      <c r="A13" s="30" t="s">
        <v>223</v>
      </c>
      <c r="B13" s="149">
        <v>36.5</v>
      </c>
      <c r="C13" s="149">
        <v>36.5</v>
      </c>
      <c r="D13" s="149">
        <v>36.5</v>
      </c>
      <c r="E13" s="149">
        <v>36.5</v>
      </c>
      <c r="F13" s="8"/>
      <c r="G13" s="8"/>
      <c r="H13" s="8"/>
    </row>
    <row r="14" spans="1:10" ht="14" outlineLevel="3">
      <c r="A14" s="30" t="s">
        <v>224</v>
      </c>
      <c r="B14" s="149">
        <v>28.700001</v>
      </c>
      <c r="C14" s="149">
        <v>28.700001</v>
      </c>
      <c r="D14" s="149">
        <v>28.700001</v>
      </c>
      <c r="E14" s="149">
        <v>28.700001</v>
      </c>
      <c r="F14" s="8"/>
      <c r="G14" s="8"/>
      <c r="H14" s="8"/>
    </row>
    <row r="15" spans="1:10" ht="14" outlineLevel="3">
      <c r="A15" s="30" t="s">
        <v>225</v>
      </c>
      <c r="B15" s="149">
        <v>46.9</v>
      </c>
      <c r="C15" s="149">
        <v>46.9</v>
      </c>
      <c r="D15" s="149">
        <v>46.9</v>
      </c>
      <c r="E15" s="149">
        <v>46.9</v>
      </c>
      <c r="F15" s="8"/>
      <c r="G15" s="8"/>
      <c r="H15" s="8"/>
    </row>
    <row r="16" spans="1:10" ht="14" outlineLevel="3">
      <c r="A16" s="30" t="s">
        <v>226</v>
      </c>
      <c r="B16" s="149">
        <v>117.101957</v>
      </c>
      <c r="C16" s="149">
        <v>117.101957</v>
      </c>
      <c r="D16" s="149">
        <v>117.101957</v>
      </c>
      <c r="E16" s="149">
        <v>137.101957</v>
      </c>
      <c r="F16" s="8"/>
      <c r="G16" s="8"/>
      <c r="H16" s="8"/>
    </row>
    <row r="17" spans="1:8" ht="14" outlineLevel="3">
      <c r="A17" s="30" t="s">
        <v>227</v>
      </c>
      <c r="B17" s="149">
        <v>12.097744</v>
      </c>
      <c r="C17" s="149">
        <v>12.097744</v>
      </c>
      <c r="D17" s="149">
        <v>12.097744</v>
      </c>
      <c r="E17" s="149">
        <v>12.097744</v>
      </c>
      <c r="F17" s="8"/>
      <c r="G17" s="8"/>
      <c r="H17" s="8"/>
    </row>
    <row r="18" spans="1:8" ht="14" outlineLevel="3">
      <c r="A18" s="30" t="s">
        <v>228</v>
      </c>
      <c r="B18" s="149">
        <v>12.097744</v>
      </c>
      <c r="C18" s="149">
        <v>12.097744</v>
      </c>
      <c r="D18" s="149">
        <v>12.097744</v>
      </c>
      <c r="E18" s="149">
        <v>12.097744</v>
      </c>
      <c r="F18" s="8"/>
      <c r="G18" s="8"/>
      <c r="H18" s="8"/>
    </row>
    <row r="19" spans="1:8" ht="14" outlineLevel="3">
      <c r="A19" s="30" t="s">
        <v>229</v>
      </c>
      <c r="B19" s="149">
        <v>76.851619688200003</v>
      </c>
      <c r="C19" s="149">
        <v>81.119094728899995</v>
      </c>
      <c r="D19" s="149">
        <v>81.600716249900003</v>
      </c>
      <c r="E19" s="149">
        <v>84.525126521000004</v>
      </c>
      <c r="F19" s="8"/>
      <c r="G19" s="8"/>
      <c r="H19" s="8"/>
    </row>
    <row r="20" spans="1:8" ht="14" outlineLevel="3">
      <c r="A20" s="30" t="s">
        <v>230</v>
      </c>
      <c r="B20" s="149">
        <v>16.038086</v>
      </c>
      <c r="C20" s="149">
        <v>16.038086</v>
      </c>
      <c r="D20" s="149">
        <v>16.038086</v>
      </c>
      <c r="E20" s="149">
        <v>16.038086</v>
      </c>
      <c r="F20" s="8"/>
      <c r="G20" s="8"/>
      <c r="H20" s="8"/>
    </row>
    <row r="21" spans="1:8" ht="14" outlineLevel="3">
      <c r="A21" s="30" t="s">
        <v>231</v>
      </c>
      <c r="B21" s="149">
        <v>12.097744</v>
      </c>
      <c r="C21" s="149">
        <v>12.097744</v>
      </c>
      <c r="D21" s="149">
        <v>12.097744</v>
      </c>
      <c r="E21" s="149">
        <v>12.097744</v>
      </c>
      <c r="F21" s="8"/>
      <c r="G21" s="8"/>
      <c r="H21" s="8"/>
    </row>
    <row r="22" spans="1:8" ht="14" outlineLevel="3">
      <c r="A22" s="30" t="s">
        <v>232</v>
      </c>
      <c r="B22" s="149">
        <v>61.134827581400003</v>
      </c>
      <c r="C22" s="149">
        <v>64.893717180300001</v>
      </c>
      <c r="D22" s="149">
        <v>37.320084092800002</v>
      </c>
      <c r="E22" s="149">
        <v>37.320084092800002</v>
      </c>
      <c r="F22" s="8"/>
      <c r="G22" s="8"/>
      <c r="H22" s="8"/>
    </row>
    <row r="23" spans="1:8" ht="14" outlineLevel="3">
      <c r="A23" s="30" t="s">
        <v>233</v>
      </c>
      <c r="B23" s="149">
        <v>12.097744</v>
      </c>
      <c r="C23" s="149">
        <v>12.097744</v>
      </c>
      <c r="D23" s="149">
        <v>12.097744</v>
      </c>
      <c r="E23" s="149">
        <v>12.097744</v>
      </c>
      <c r="F23" s="8"/>
      <c r="G23" s="8"/>
      <c r="H23" s="8"/>
    </row>
    <row r="24" spans="1:8" ht="14" outlineLevel="3">
      <c r="A24" s="30" t="s">
        <v>234</v>
      </c>
      <c r="B24" s="149">
        <v>12.097744</v>
      </c>
      <c r="C24" s="149">
        <v>12.097744</v>
      </c>
      <c r="D24" s="149">
        <v>12.097744</v>
      </c>
      <c r="E24" s="149">
        <v>12.097744</v>
      </c>
      <c r="F24" s="8"/>
      <c r="G24" s="8"/>
      <c r="H24" s="8"/>
    </row>
    <row r="25" spans="1:8" ht="14" outlineLevel="3">
      <c r="A25" s="30" t="s">
        <v>235</v>
      </c>
      <c r="B25" s="149">
        <v>12.097744</v>
      </c>
      <c r="C25" s="149">
        <v>12.097744</v>
      </c>
      <c r="D25" s="149">
        <v>12.097744</v>
      </c>
      <c r="E25" s="149">
        <v>12.097744</v>
      </c>
      <c r="F25" s="8"/>
      <c r="G25" s="8"/>
      <c r="H25" s="8"/>
    </row>
    <row r="26" spans="1:8" ht="14" outlineLevel="3">
      <c r="A26" s="30" t="s">
        <v>236</v>
      </c>
      <c r="B26" s="149">
        <v>12.097744</v>
      </c>
      <c r="C26" s="149">
        <v>12.097744</v>
      </c>
      <c r="D26" s="149">
        <v>12.097744</v>
      </c>
      <c r="E26" s="149">
        <v>12.097744</v>
      </c>
      <c r="F26" s="8"/>
      <c r="G26" s="8"/>
      <c r="H26" s="8"/>
    </row>
    <row r="27" spans="1:8" ht="14" outlineLevel="3">
      <c r="A27" s="30" t="s">
        <v>237</v>
      </c>
      <c r="B27" s="149">
        <v>12.097744</v>
      </c>
      <c r="C27" s="149">
        <v>12.097744</v>
      </c>
      <c r="D27" s="149">
        <v>12.097744</v>
      </c>
      <c r="E27" s="149">
        <v>12.097744</v>
      </c>
      <c r="F27" s="8"/>
      <c r="G27" s="8"/>
      <c r="H27" s="8"/>
    </row>
    <row r="28" spans="1:8" ht="14" outlineLevel="3">
      <c r="A28" s="30" t="s">
        <v>238</v>
      </c>
      <c r="B28" s="149">
        <v>12.097744</v>
      </c>
      <c r="C28" s="149">
        <v>12.097744</v>
      </c>
      <c r="D28" s="149">
        <v>12.097744</v>
      </c>
      <c r="E28" s="149">
        <v>12.097744</v>
      </c>
      <c r="F28" s="8"/>
      <c r="G28" s="8"/>
      <c r="H28" s="8"/>
    </row>
    <row r="29" spans="1:8" ht="14" outlineLevel="3">
      <c r="A29" s="30" t="s">
        <v>239</v>
      </c>
      <c r="B29" s="149">
        <v>12.097744</v>
      </c>
      <c r="C29" s="149">
        <v>12.097744</v>
      </c>
      <c r="D29" s="149">
        <v>12.097744</v>
      </c>
      <c r="E29" s="149">
        <v>12.097744</v>
      </c>
      <c r="F29" s="8"/>
      <c r="G29" s="8"/>
      <c r="H29" s="8"/>
    </row>
    <row r="30" spans="1:8" ht="14" outlineLevel="3">
      <c r="A30" s="30" t="s">
        <v>240</v>
      </c>
      <c r="B30" s="149">
        <v>12.097744</v>
      </c>
      <c r="C30" s="149">
        <v>12.097744</v>
      </c>
      <c r="D30" s="149">
        <v>12.097744</v>
      </c>
      <c r="E30" s="149">
        <v>12.097744</v>
      </c>
      <c r="F30" s="8"/>
      <c r="G30" s="8"/>
      <c r="H30" s="8"/>
    </row>
    <row r="31" spans="1:8" ht="14" outlineLevel="3">
      <c r="A31" s="30" t="s">
        <v>241</v>
      </c>
      <c r="B31" s="149">
        <v>12.097744</v>
      </c>
      <c r="C31" s="149">
        <v>12.097744</v>
      </c>
      <c r="D31" s="149">
        <v>12.097744</v>
      </c>
      <c r="E31" s="149">
        <v>12.097744</v>
      </c>
      <c r="F31" s="8"/>
      <c r="G31" s="8"/>
      <c r="H31" s="8"/>
    </row>
    <row r="32" spans="1:8" ht="14" outlineLevel="3">
      <c r="A32" s="30" t="s">
        <v>242</v>
      </c>
      <c r="B32" s="149">
        <v>12.097744</v>
      </c>
      <c r="C32" s="149">
        <v>12.097744</v>
      </c>
      <c r="D32" s="149">
        <v>12.097744</v>
      </c>
      <c r="E32" s="149">
        <v>12.097744</v>
      </c>
      <c r="F32" s="8"/>
      <c r="G32" s="8"/>
      <c r="H32" s="8"/>
    </row>
    <row r="33" spans="1:8" ht="14" outlineLevel="3">
      <c r="A33" s="30" t="s">
        <v>218</v>
      </c>
      <c r="B33" s="149">
        <v>1.1224285348</v>
      </c>
      <c r="C33" s="149">
        <v>1.1625995313999999</v>
      </c>
      <c r="D33" s="149">
        <v>1.2040300686000001</v>
      </c>
      <c r="E33" s="149">
        <v>0</v>
      </c>
      <c r="F33" s="8"/>
      <c r="G33" s="8"/>
      <c r="H33" s="8"/>
    </row>
    <row r="34" spans="1:8" ht="14" outlineLevel="3">
      <c r="A34" s="30" t="s">
        <v>243</v>
      </c>
      <c r="B34" s="149">
        <v>91.468603000000002</v>
      </c>
      <c r="C34" s="149">
        <v>80.902839999999998</v>
      </c>
      <c r="D34" s="149">
        <v>80.904199000000006</v>
      </c>
      <c r="E34" s="149">
        <v>63.126091000000002</v>
      </c>
      <c r="F34" s="8"/>
      <c r="G34" s="8"/>
      <c r="H34" s="8"/>
    </row>
    <row r="35" spans="1:8" ht="14" outlineLevel="3">
      <c r="A35" s="30" t="s">
        <v>244</v>
      </c>
      <c r="B35" s="149">
        <v>12.097751000000001</v>
      </c>
      <c r="C35" s="149">
        <v>12.097751000000001</v>
      </c>
      <c r="D35" s="149">
        <v>12.097751000000001</v>
      </c>
      <c r="E35" s="149">
        <v>12.097751000000001</v>
      </c>
      <c r="F35" s="8"/>
      <c r="G35" s="8"/>
      <c r="H35" s="8"/>
    </row>
    <row r="36" spans="1:8" ht="14" outlineLevel="3">
      <c r="A36" s="30" t="s">
        <v>245</v>
      </c>
      <c r="B36" s="149">
        <v>42.151356999999997</v>
      </c>
      <c r="C36" s="149">
        <v>42.151356999999997</v>
      </c>
      <c r="D36" s="149">
        <v>42.151356999999997</v>
      </c>
      <c r="E36" s="149">
        <v>42.151356999999997</v>
      </c>
      <c r="F36" s="8"/>
      <c r="G36" s="8"/>
      <c r="H36" s="8"/>
    </row>
    <row r="37" spans="1:8" ht="14" outlineLevel="3">
      <c r="A37" s="30" t="s">
        <v>246</v>
      </c>
      <c r="B37" s="149">
        <v>51.468836000000003</v>
      </c>
      <c r="C37" s="149">
        <v>52.204369999999997</v>
      </c>
      <c r="D37" s="149">
        <v>52.467790000000001</v>
      </c>
      <c r="E37" s="149">
        <v>52.467790000000001</v>
      </c>
      <c r="F37" s="8"/>
      <c r="G37" s="8"/>
      <c r="H37" s="8"/>
    </row>
    <row r="38" spans="1:8" ht="14" outlineLevel="3">
      <c r="A38" s="30" t="s">
        <v>247</v>
      </c>
      <c r="B38" s="149">
        <v>26.571145999999999</v>
      </c>
      <c r="C38" s="149">
        <v>30.147962</v>
      </c>
      <c r="D38" s="149">
        <v>35.019298999999997</v>
      </c>
      <c r="E38" s="149">
        <v>37.261744999999998</v>
      </c>
      <c r="F38" s="8"/>
      <c r="G38" s="8"/>
      <c r="H38" s="8"/>
    </row>
    <row r="39" spans="1:8" ht="14" outlineLevel="3">
      <c r="A39" s="30" t="s">
        <v>248</v>
      </c>
      <c r="B39" s="149">
        <v>41.080407000000001</v>
      </c>
      <c r="C39" s="149">
        <v>41.080407000000001</v>
      </c>
      <c r="D39" s="149">
        <v>41.080407000000001</v>
      </c>
      <c r="E39" s="149">
        <v>41.080407000000001</v>
      </c>
      <c r="F39" s="8"/>
      <c r="G39" s="8"/>
      <c r="H39" s="8"/>
    </row>
    <row r="40" spans="1:8" ht="14" outlineLevel="3">
      <c r="A40" s="30" t="s">
        <v>249</v>
      </c>
      <c r="B40" s="149">
        <v>23.968738999999999</v>
      </c>
      <c r="C40" s="149">
        <v>21.479032</v>
      </c>
      <c r="D40" s="149">
        <v>21.481691000000001</v>
      </c>
      <c r="E40" s="149">
        <v>21.481691000000001</v>
      </c>
      <c r="F40" s="8"/>
      <c r="G40" s="8"/>
      <c r="H40" s="8"/>
    </row>
    <row r="41" spans="1:8" ht="14" outlineLevel="3">
      <c r="A41" s="30" t="s">
        <v>250</v>
      </c>
      <c r="B41" s="149">
        <v>17.5</v>
      </c>
      <c r="C41" s="149">
        <v>17.5</v>
      </c>
      <c r="D41" s="149">
        <v>17.5</v>
      </c>
      <c r="E41" s="149">
        <v>17.5</v>
      </c>
      <c r="F41" s="8"/>
      <c r="G41" s="8"/>
      <c r="H41" s="8"/>
    </row>
    <row r="42" spans="1:8" ht="14" outlineLevel="3">
      <c r="A42" s="266" t="s">
        <v>252</v>
      </c>
      <c r="B42" s="149">
        <v>18</v>
      </c>
      <c r="C42" s="149">
        <v>18</v>
      </c>
      <c r="D42" s="149">
        <v>18</v>
      </c>
      <c r="E42" s="149">
        <v>18</v>
      </c>
      <c r="F42" s="8"/>
      <c r="G42" s="8"/>
      <c r="H42" s="8"/>
    </row>
    <row r="43" spans="1:8" ht="14" outlineLevel="2">
      <c r="A43" s="96" t="s">
        <v>253</v>
      </c>
      <c r="B43" s="202">
        <f t="shared" ref="B43:E43" si="4">SUM(B$44:B$44)</f>
        <v>1.85153531522</v>
      </c>
      <c r="C43" s="202">
        <f t="shared" si="4"/>
        <v>1.85153531522</v>
      </c>
      <c r="D43" s="202">
        <f t="shared" si="4"/>
        <v>1.85153531522</v>
      </c>
      <c r="E43" s="202">
        <f t="shared" si="4"/>
        <v>1.8184721846</v>
      </c>
      <c r="F43" s="8"/>
      <c r="G43" s="8"/>
      <c r="H43" s="8"/>
    </row>
    <row r="44" spans="1:8" ht="14" outlineLevel="3">
      <c r="A44" s="30" t="s">
        <v>254</v>
      </c>
      <c r="B44" s="149">
        <v>1.85153531522</v>
      </c>
      <c r="C44" s="149">
        <v>1.85153531522</v>
      </c>
      <c r="D44" s="149">
        <v>1.85153531522</v>
      </c>
      <c r="E44" s="149">
        <v>1.8184721846</v>
      </c>
      <c r="F44" s="8"/>
      <c r="G44" s="8"/>
      <c r="H44" s="8"/>
    </row>
    <row r="45" spans="1:8" ht="15" outlineLevel="1">
      <c r="A45" s="64" t="s">
        <v>255</v>
      </c>
      <c r="B45" s="122">
        <f t="shared" ref="B45:E45" si="5">B$46+B$54+B$62+B$67+B$75</f>
        <v>1300.1611160073699</v>
      </c>
      <c r="C45" s="122">
        <f t="shared" si="5"/>
        <v>1363.7023650876499</v>
      </c>
      <c r="D45" s="122">
        <f t="shared" si="5"/>
        <v>1388.4855003354801</v>
      </c>
      <c r="E45" s="122">
        <f t="shared" si="5"/>
        <v>1473.5238565483999</v>
      </c>
      <c r="F45" s="8"/>
      <c r="G45" s="8"/>
      <c r="H45" s="8"/>
    </row>
    <row r="46" spans="1:8" ht="14" outlineLevel="2">
      <c r="A46" s="96" t="s">
        <v>256</v>
      </c>
      <c r="B46" s="202">
        <f t="shared" ref="B46:E46" si="6">SUM(B$47:B$53)</f>
        <v>463.16791086648999</v>
      </c>
      <c r="C46" s="202">
        <f t="shared" si="6"/>
        <v>483.76083930003</v>
      </c>
      <c r="D46" s="202">
        <f t="shared" si="6"/>
        <v>494.34950992912002</v>
      </c>
      <c r="E46" s="202">
        <f t="shared" si="6"/>
        <v>584.68759891436991</v>
      </c>
      <c r="F46" s="8"/>
      <c r="G46" s="8"/>
      <c r="H46" s="8"/>
    </row>
    <row r="47" spans="1:8" ht="14" outlineLevel="3">
      <c r="A47" s="30" t="s">
        <v>99</v>
      </c>
      <c r="B47" s="149">
        <v>6.1845200000000003E-2</v>
      </c>
      <c r="C47" s="149">
        <v>6.4058599999999993E-2</v>
      </c>
      <c r="D47" s="149">
        <v>6.6341399999999995E-2</v>
      </c>
      <c r="E47" s="149">
        <v>6.5171199999999999E-2</v>
      </c>
      <c r="F47" s="8"/>
      <c r="G47" s="8"/>
      <c r="H47" s="8"/>
    </row>
    <row r="48" spans="1:8" ht="14" outlineLevel="3">
      <c r="A48" s="30" t="s">
        <v>257</v>
      </c>
      <c r="B48" s="149">
        <v>10.537976948860001</v>
      </c>
      <c r="C48" s="149">
        <v>10.975980047909999</v>
      </c>
      <c r="D48" s="149">
        <v>11.080095179080001</v>
      </c>
      <c r="E48" s="149">
        <v>10.853273120760001</v>
      </c>
      <c r="F48" s="8"/>
      <c r="G48" s="8"/>
      <c r="H48" s="8"/>
    </row>
    <row r="49" spans="1:8" ht="14" outlineLevel="3">
      <c r="A49" s="30" t="s">
        <v>258</v>
      </c>
      <c r="B49" s="149">
        <v>27.704960040149999</v>
      </c>
      <c r="C49" s="149">
        <v>28.69650277189</v>
      </c>
      <c r="D49" s="149">
        <v>29.363309944680001</v>
      </c>
      <c r="E49" s="149">
        <v>50.586481050019998</v>
      </c>
      <c r="F49" s="8"/>
      <c r="G49" s="8"/>
      <c r="H49" s="8"/>
    </row>
    <row r="50" spans="1:8" ht="14" outlineLevel="3">
      <c r="A50" s="30" t="s">
        <v>259</v>
      </c>
      <c r="B50" s="149">
        <v>136.36866599999999</v>
      </c>
      <c r="C50" s="149">
        <v>141.249213</v>
      </c>
      <c r="D50" s="149">
        <v>146.28278700000001</v>
      </c>
      <c r="E50" s="149">
        <v>163.25385600000001</v>
      </c>
      <c r="F50" s="8"/>
      <c r="G50" s="8"/>
      <c r="H50" s="8"/>
    </row>
    <row r="51" spans="1:8" ht="14" outlineLevel="3">
      <c r="A51" s="30" t="s">
        <v>260</v>
      </c>
      <c r="B51" s="149">
        <v>167.90406736776001</v>
      </c>
      <c r="C51" s="149">
        <v>176.22917282002001</v>
      </c>
      <c r="D51" s="149">
        <v>177.98471814151</v>
      </c>
      <c r="E51" s="149">
        <v>191.47392616389999</v>
      </c>
      <c r="F51" s="8"/>
      <c r="G51" s="8"/>
      <c r="H51" s="8"/>
    </row>
    <row r="52" spans="1:8" ht="14" outlineLevel="3">
      <c r="A52" s="30" t="s">
        <v>261</v>
      </c>
      <c r="B52" s="149">
        <v>119.00280760606</v>
      </c>
      <c r="C52" s="149">
        <v>124.87069281175999</v>
      </c>
      <c r="D52" s="149">
        <v>127.8619963598</v>
      </c>
      <c r="E52" s="149">
        <v>166.73890309372999</v>
      </c>
      <c r="F52" s="8"/>
      <c r="G52" s="8"/>
      <c r="H52" s="8"/>
    </row>
    <row r="53" spans="1:8" ht="14" outlineLevel="3">
      <c r="A53" s="30" t="s">
        <v>262</v>
      </c>
      <c r="B53" s="149">
        <v>1.5875877036599999</v>
      </c>
      <c r="C53" s="149">
        <v>1.6752192484499999</v>
      </c>
      <c r="D53" s="149">
        <v>1.71026190405</v>
      </c>
      <c r="E53" s="149">
        <v>1.71598828596</v>
      </c>
      <c r="F53" s="8"/>
      <c r="G53" s="8"/>
      <c r="H53" s="8"/>
    </row>
    <row r="54" spans="1:8" ht="14" outlineLevel="2">
      <c r="A54" s="96" t="s">
        <v>263</v>
      </c>
      <c r="B54" s="202">
        <f t="shared" ref="B54:E54" si="7">SUM(B$55:B$61)</f>
        <v>40.750160885679996</v>
      </c>
      <c r="C54" s="202">
        <f t="shared" si="7"/>
        <v>42.79229688401</v>
      </c>
      <c r="D54" s="202">
        <f t="shared" si="7"/>
        <v>43.867214774570002</v>
      </c>
      <c r="E54" s="202">
        <f t="shared" si="7"/>
        <v>42.93178843378</v>
      </c>
      <c r="F54" s="8"/>
      <c r="G54" s="8"/>
      <c r="H54" s="8"/>
    </row>
    <row r="55" spans="1:8" ht="14" outlineLevel="3">
      <c r="A55" s="30" t="s">
        <v>264</v>
      </c>
      <c r="B55" s="149">
        <v>0.55899540264000003</v>
      </c>
      <c r="C55" s="149">
        <v>0.58423875080999998</v>
      </c>
      <c r="D55" s="149">
        <v>0.60307566617999997</v>
      </c>
      <c r="E55" s="149">
        <v>0.80815788559000001</v>
      </c>
      <c r="F55" s="8"/>
      <c r="G55" s="8"/>
      <c r="H55" s="8"/>
    </row>
    <row r="56" spans="1:8" ht="14" outlineLevel="3">
      <c r="A56" s="30" t="s">
        <v>266</v>
      </c>
      <c r="B56" s="149">
        <v>7.8206807494600001</v>
      </c>
      <c r="C56" s="149">
        <v>8.1005778921699996</v>
      </c>
      <c r="D56" s="149">
        <v>8.3892510634799997</v>
      </c>
      <c r="E56" s="149">
        <v>8.2412725524199999</v>
      </c>
      <c r="F56" s="8"/>
      <c r="G56" s="8"/>
      <c r="H56" s="8"/>
    </row>
    <row r="57" spans="1:8" ht="14" outlineLevel="3">
      <c r="A57" s="30" t="s">
        <v>267</v>
      </c>
      <c r="B57" s="149">
        <v>1.1414699260300001</v>
      </c>
      <c r="C57" s="149">
        <v>1.2354148488100001</v>
      </c>
      <c r="D57" s="149">
        <v>1.2794402414499999</v>
      </c>
      <c r="E57" s="149">
        <v>1.2568721170199999</v>
      </c>
      <c r="F57" s="8"/>
      <c r="G57" s="8"/>
      <c r="H57" s="8"/>
    </row>
    <row r="58" spans="1:8" ht="14" outlineLevel="3">
      <c r="A58" s="30" t="s">
        <v>268</v>
      </c>
      <c r="B58" s="149">
        <v>16.526657320249999</v>
      </c>
      <c r="C58" s="149">
        <v>17.43889448865</v>
      </c>
      <c r="D58" s="149">
        <v>17.724252598709999</v>
      </c>
      <c r="E58" s="149">
        <v>17.724252598709999</v>
      </c>
      <c r="F58" s="8"/>
      <c r="G58" s="8"/>
      <c r="H58" s="8"/>
    </row>
    <row r="59" spans="1:8" ht="14" outlineLevel="3">
      <c r="A59" s="30" t="s">
        <v>269</v>
      </c>
      <c r="B59" s="149">
        <v>1.2890436159999999E-2</v>
      </c>
      <c r="C59" s="149">
        <v>1.360196147E-2</v>
      </c>
      <c r="D59" s="149">
        <v>1.382453464E-2</v>
      </c>
      <c r="E59" s="149">
        <v>1.382453464E-2</v>
      </c>
      <c r="F59" s="8"/>
      <c r="G59" s="8"/>
      <c r="H59" s="8"/>
    </row>
    <row r="60" spans="1:8" ht="14" outlineLevel="3">
      <c r="A60" s="30" t="s">
        <v>270</v>
      </c>
      <c r="B60" s="149">
        <v>1.08277249519</v>
      </c>
      <c r="C60" s="149">
        <v>1.1215242275899999</v>
      </c>
      <c r="D60" s="149">
        <v>1.25513840146</v>
      </c>
      <c r="E60" s="149">
        <v>1.19103881053</v>
      </c>
      <c r="F60" s="8"/>
      <c r="G60" s="8"/>
      <c r="H60" s="8"/>
    </row>
    <row r="61" spans="1:8" ht="14" outlineLevel="3">
      <c r="A61" s="30" t="s">
        <v>271</v>
      </c>
      <c r="B61" s="149">
        <v>13.60669455595</v>
      </c>
      <c r="C61" s="149">
        <v>14.29804471451</v>
      </c>
      <c r="D61" s="149">
        <v>14.602232268650001</v>
      </c>
      <c r="E61" s="149">
        <v>13.696369934870001</v>
      </c>
      <c r="F61" s="8"/>
      <c r="G61" s="8"/>
      <c r="H61" s="8"/>
    </row>
    <row r="62" spans="1:8" ht="14" outlineLevel="2">
      <c r="A62" s="96" t="s">
        <v>272</v>
      </c>
      <c r="B62" s="202">
        <f t="shared" ref="B62:E62" si="8">SUM(B$63:B$66)</f>
        <v>50.739152857089998</v>
      </c>
      <c r="C62" s="202">
        <f t="shared" si="8"/>
        <v>52.55507456054</v>
      </c>
      <c r="D62" s="202">
        <f t="shared" si="8"/>
        <v>53.441965296500001</v>
      </c>
      <c r="E62" s="202">
        <f t="shared" si="8"/>
        <v>52.220470995140005</v>
      </c>
      <c r="F62" s="8"/>
      <c r="G62" s="8"/>
      <c r="H62" s="8"/>
    </row>
    <row r="63" spans="1:8" ht="14" outlineLevel="3">
      <c r="A63" s="30" t="s">
        <v>58</v>
      </c>
      <c r="B63" s="149">
        <v>20.099689999999999</v>
      </c>
      <c r="C63" s="149">
        <v>20.819044999999999</v>
      </c>
      <c r="D63" s="149">
        <v>21.560955</v>
      </c>
      <c r="E63" s="149">
        <v>21.18064</v>
      </c>
      <c r="F63" s="8"/>
      <c r="G63" s="8"/>
      <c r="H63" s="8"/>
    </row>
    <row r="64" spans="1:8" ht="14" outlineLevel="3">
      <c r="A64" s="30" t="s">
        <v>74</v>
      </c>
      <c r="B64" s="149">
        <v>1.5810478E-3</v>
      </c>
      <c r="C64" s="149">
        <v>1.63763249E-3</v>
      </c>
      <c r="D64" s="149">
        <v>1.6959913499999999E-3</v>
      </c>
      <c r="E64" s="149">
        <v>1.6660756599999999E-3</v>
      </c>
      <c r="F64" s="8"/>
      <c r="G64" s="8"/>
      <c r="H64" s="8"/>
    </row>
    <row r="65" spans="1:8" ht="14" outlineLevel="3">
      <c r="A65" s="30" t="s">
        <v>163</v>
      </c>
      <c r="B65" s="149">
        <v>8.11366189644</v>
      </c>
      <c r="C65" s="149">
        <v>8.40404464629</v>
      </c>
      <c r="D65" s="149">
        <v>8.7132063299499993</v>
      </c>
      <c r="E65" s="149">
        <v>8.2806853354799994</v>
      </c>
      <c r="F65" s="8"/>
      <c r="G65" s="8"/>
      <c r="H65" s="8"/>
    </row>
    <row r="66" spans="1:8" ht="14" outlineLevel="3">
      <c r="A66" s="30" t="s">
        <v>44</v>
      </c>
      <c r="B66" s="149">
        <v>22.52421991285</v>
      </c>
      <c r="C66" s="149">
        <v>23.330347281760002</v>
      </c>
      <c r="D66" s="149">
        <v>23.166107975199999</v>
      </c>
      <c r="E66" s="149">
        <v>22.757479583999999</v>
      </c>
      <c r="F66" s="8"/>
      <c r="G66" s="8"/>
      <c r="H66" s="8"/>
    </row>
    <row r="67" spans="1:8" ht="14" outlineLevel="2">
      <c r="A67" s="96" t="s">
        <v>273</v>
      </c>
      <c r="B67" s="202">
        <f t="shared" ref="B67:E67" si="9">SUM(B$68:B$74)</f>
        <v>625.00446546599994</v>
      </c>
      <c r="C67" s="202">
        <f t="shared" si="9"/>
        <v>658.15304675699986</v>
      </c>
      <c r="D67" s="202">
        <f t="shared" si="9"/>
        <v>667.35677958700001</v>
      </c>
      <c r="E67" s="202">
        <f t="shared" si="9"/>
        <v>666.04030458699992</v>
      </c>
      <c r="F67" s="8"/>
      <c r="G67" s="8"/>
      <c r="H67" s="8"/>
    </row>
    <row r="68" spans="1:8" ht="14" outlineLevel="3">
      <c r="A68" s="30" t="s">
        <v>274</v>
      </c>
      <c r="B68" s="149">
        <v>81.834599999999995</v>
      </c>
      <c r="C68" s="149">
        <v>86.351699999999994</v>
      </c>
      <c r="D68" s="149">
        <v>87.764700000000005</v>
      </c>
      <c r="E68" s="149">
        <v>87.764700000000005</v>
      </c>
      <c r="F68" s="8"/>
      <c r="G68" s="8"/>
      <c r="H68" s="8"/>
    </row>
    <row r="69" spans="1:8" ht="14" outlineLevel="3">
      <c r="A69" s="30" t="s">
        <v>276</v>
      </c>
      <c r="B69" s="149">
        <v>208.99547546599999</v>
      </c>
      <c r="C69" s="149">
        <v>220.531591757</v>
      </c>
      <c r="D69" s="149">
        <v>221.18547458699999</v>
      </c>
      <c r="E69" s="149">
        <v>221.18547458699999</v>
      </c>
      <c r="F69" s="8"/>
      <c r="G69" s="8"/>
      <c r="H69" s="8"/>
    </row>
    <row r="70" spans="1:8" ht="14" outlineLevel="3">
      <c r="A70" s="30" t="s">
        <v>278</v>
      </c>
      <c r="B70" s="149">
        <v>81.834599999999995</v>
      </c>
      <c r="C70" s="149">
        <v>86.351699999999994</v>
      </c>
      <c r="D70" s="149">
        <v>87.764700000000005</v>
      </c>
      <c r="E70" s="149">
        <v>87.764700000000005</v>
      </c>
      <c r="F70" s="8"/>
      <c r="G70" s="8"/>
      <c r="H70" s="8"/>
    </row>
    <row r="71" spans="1:8" ht="14" outlineLevel="3">
      <c r="A71" s="30" t="s">
        <v>279</v>
      </c>
      <c r="B71" s="149">
        <v>64.103769999999997</v>
      </c>
      <c r="C71" s="149">
        <v>67.642165000000006</v>
      </c>
      <c r="D71" s="149">
        <v>68.749015</v>
      </c>
      <c r="E71" s="149">
        <v>68.749015</v>
      </c>
      <c r="F71" s="8"/>
      <c r="G71" s="8"/>
      <c r="H71" s="8"/>
    </row>
    <row r="72" spans="1:8" ht="14" outlineLevel="3">
      <c r="A72" s="30" t="s">
        <v>280</v>
      </c>
      <c r="B72" s="149">
        <v>30.922599999999999</v>
      </c>
      <c r="C72" s="149">
        <v>32.029299999999999</v>
      </c>
      <c r="D72" s="149">
        <v>33.170699999999997</v>
      </c>
      <c r="E72" s="149">
        <v>32.585599999999999</v>
      </c>
      <c r="F72" s="8"/>
      <c r="G72" s="8"/>
      <c r="H72" s="8"/>
    </row>
    <row r="73" spans="1:8" ht="14" outlineLevel="3">
      <c r="A73" s="30" t="s">
        <v>281</v>
      </c>
      <c r="B73" s="149">
        <v>109.57657</v>
      </c>
      <c r="C73" s="149">
        <v>114.874765</v>
      </c>
      <c r="D73" s="149">
        <v>117.526115</v>
      </c>
      <c r="E73" s="149">
        <v>116.79474</v>
      </c>
      <c r="F73" s="8"/>
      <c r="G73" s="8"/>
      <c r="H73" s="8"/>
    </row>
    <row r="74" spans="1:8" ht="14" outlineLevel="3">
      <c r="A74" s="30" t="s">
        <v>282</v>
      </c>
      <c r="B74" s="149">
        <v>47.736849999999997</v>
      </c>
      <c r="C74" s="149">
        <v>50.371825000000001</v>
      </c>
      <c r="D74" s="149">
        <v>51.196075</v>
      </c>
      <c r="E74" s="149">
        <v>51.196075</v>
      </c>
      <c r="F74" s="8"/>
      <c r="G74" s="8"/>
      <c r="H74" s="8"/>
    </row>
    <row r="75" spans="1:8" ht="14" outlineLevel="2">
      <c r="A75" s="96" t="s">
        <v>283</v>
      </c>
      <c r="B75" s="202">
        <f t="shared" ref="B75:E75" si="10">SUM(B$76:B$76)</f>
        <v>120.49942593211</v>
      </c>
      <c r="C75" s="202">
        <f t="shared" si="10"/>
        <v>126.44110758607</v>
      </c>
      <c r="D75" s="202">
        <f t="shared" si="10"/>
        <v>129.47003074828999</v>
      </c>
      <c r="E75" s="202">
        <f t="shared" si="10"/>
        <v>127.64369361811001</v>
      </c>
      <c r="F75" s="8"/>
      <c r="G75" s="8"/>
      <c r="H75" s="8"/>
    </row>
    <row r="76" spans="1:8" ht="14" outlineLevel="3">
      <c r="A76" s="30" t="s">
        <v>261</v>
      </c>
      <c r="B76" s="149">
        <v>120.49942593211</v>
      </c>
      <c r="C76" s="149">
        <v>126.44110758607</v>
      </c>
      <c r="D76" s="149">
        <v>129.47003074828999</v>
      </c>
      <c r="E76" s="149">
        <v>127.64369361811001</v>
      </c>
      <c r="F76" s="8"/>
      <c r="G76" s="8"/>
      <c r="H76" s="8"/>
    </row>
    <row r="77" spans="1:8" ht="15">
      <c r="A77" s="155" t="s">
        <v>284</v>
      </c>
      <c r="B77" s="177">
        <f t="shared" ref="B77:E77" si="11">B$78+B$95</f>
        <v>309.33840958982</v>
      </c>
      <c r="C77" s="177">
        <f t="shared" si="11"/>
        <v>320.75465236433996</v>
      </c>
      <c r="D77" s="177">
        <f t="shared" si="11"/>
        <v>323.82975332294001</v>
      </c>
      <c r="E77" s="177">
        <f t="shared" si="11"/>
        <v>307.84468806671998</v>
      </c>
      <c r="F77" s="8"/>
      <c r="G77" s="8"/>
      <c r="H77" s="8"/>
    </row>
    <row r="78" spans="1:8" ht="15" outlineLevel="1">
      <c r="A78" s="64" t="s">
        <v>285</v>
      </c>
      <c r="B78" s="122">
        <f t="shared" ref="B78:E78" si="12">B$79+B$85+B$93</f>
        <v>49.038826501249993</v>
      </c>
      <c r="C78" s="122">
        <f t="shared" si="12"/>
        <v>49.548009043119997</v>
      </c>
      <c r="D78" s="122">
        <f t="shared" si="12"/>
        <v>49.586145480849993</v>
      </c>
      <c r="E78" s="122">
        <f t="shared" si="12"/>
        <v>49.536052917009997</v>
      </c>
      <c r="F78" s="8"/>
      <c r="G78" s="8"/>
      <c r="H78" s="8"/>
    </row>
    <row r="79" spans="1:8" ht="14" outlineLevel="2">
      <c r="A79" s="96" t="s">
        <v>286</v>
      </c>
      <c r="B79" s="202">
        <f t="shared" ref="B79:E79" si="13">SUM(B$80:B$84)</f>
        <v>16.928416599999998</v>
      </c>
      <c r="C79" s="202">
        <f t="shared" si="13"/>
        <v>16.928416599999998</v>
      </c>
      <c r="D79" s="202">
        <f t="shared" si="13"/>
        <v>16.928416599999998</v>
      </c>
      <c r="E79" s="202">
        <f t="shared" si="13"/>
        <v>16.928416599999998</v>
      </c>
      <c r="F79" s="8"/>
      <c r="G79" s="8"/>
      <c r="H79" s="8"/>
    </row>
    <row r="80" spans="1:8" ht="14" outlineLevel="3">
      <c r="A80" s="30" t="s">
        <v>287</v>
      </c>
      <c r="B80" s="149">
        <v>1.1600000000000001E-5</v>
      </c>
      <c r="C80" s="149">
        <v>1.1600000000000001E-5</v>
      </c>
      <c r="D80" s="149">
        <v>1.1600000000000001E-5</v>
      </c>
      <c r="E80" s="149">
        <v>1.1600000000000001E-5</v>
      </c>
      <c r="F80" s="8"/>
      <c r="G80" s="8"/>
      <c r="H80" s="8"/>
    </row>
    <row r="81" spans="1:8" ht="14" outlineLevel="3">
      <c r="A81" s="30" t="s">
        <v>288</v>
      </c>
      <c r="B81" s="149">
        <v>3.4750000000000001</v>
      </c>
      <c r="C81" s="149">
        <v>3.4750000000000001</v>
      </c>
      <c r="D81" s="149">
        <v>3.4750000000000001</v>
      </c>
      <c r="E81" s="149">
        <v>3.4750000000000001</v>
      </c>
      <c r="F81" s="8"/>
      <c r="G81" s="8"/>
      <c r="H81" s="8"/>
    </row>
    <row r="82" spans="1:8" ht="14" outlineLevel="3">
      <c r="A82" s="30" t="s">
        <v>313</v>
      </c>
      <c r="B82" s="149">
        <v>8.5809999999999995</v>
      </c>
      <c r="C82" s="149">
        <v>8.5809999999999995</v>
      </c>
      <c r="D82" s="149">
        <v>8.5809999999999995</v>
      </c>
      <c r="E82" s="149">
        <v>8.5809999999999995</v>
      </c>
      <c r="F82" s="8"/>
      <c r="G82" s="8"/>
      <c r="H82" s="8"/>
    </row>
    <row r="83" spans="1:8" ht="14" outlineLevel="3">
      <c r="A83" s="30" t="s">
        <v>314</v>
      </c>
      <c r="B83" s="149">
        <v>2.8724050000000001</v>
      </c>
      <c r="C83" s="149">
        <v>2.8724050000000001</v>
      </c>
      <c r="D83" s="149">
        <v>2.8724050000000001</v>
      </c>
      <c r="E83" s="149">
        <v>2.8724050000000001</v>
      </c>
      <c r="F83" s="8"/>
      <c r="G83" s="8"/>
      <c r="H83" s="8"/>
    </row>
    <row r="84" spans="1:8" ht="14" outlineLevel="3">
      <c r="A84" s="30" t="s">
        <v>315</v>
      </c>
      <c r="B84" s="149">
        <v>2</v>
      </c>
      <c r="C84" s="149">
        <v>2</v>
      </c>
      <c r="D84" s="149">
        <v>2</v>
      </c>
      <c r="E84" s="149">
        <v>2</v>
      </c>
      <c r="F84" s="8"/>
      <c r="G84" s="8"/>
      <c r="H84" s="8"/>
    </row>
    <row r="85" spans="1:8" ht="14" outlineLevel="2">
      <c r="A85" s="96" t="s">
        <v>253</v>
      </c>
      <c r="B85" s="202">
        <f t="shared" ref="B85:E85" si="14">SUM(B$86:B$92)</f>
        <v>32.109455251249997</v>
      </c>
      <c r="C85" s="202">
        <f t="shared" si="14"/>
        <v>32.618637793120001</v>
      </c>
      <c r="D85" s="202">
        <f t="shared" si="14"/>
        <v>32.656774230849997</v>
      </c>
      <c r="E85" s="202">
        <f t="shared" si="14"/>
        <v>32.606681667010001</v>
      </c>
      <c r="F85" s="8"/>
      <c r="G85" s="8"/>
      <c r="H85" s="8"/>
    </row>
    <row r="86" spans="1:8" ht="14" outlineLevel="3">
      <c r="A86" s="30" t="s">
        <v>294</v>
      </c>
      <c r="B86" s="149">
        <v>4.3504301776699998</v>
      </c>
      <c r="C86" s="149">
        <v>4.3531319117200002</v>
      </c>
      <c r="D86" s="149">
        <v>4.3079319110499998</v>
      </c>
      <c r="E86" s="149">
        <v>4.2912652443799999</v>
      </c>
      <c r="F86" s="8"/>
      <c r="G86" s="8"/>
      <c r="H86" s="8"/>
    </row>
    <row r="87" spans="1:8" ht="14" outlineLevel="3">
      <c r="A87" s="30" t="s">
        <v>295</v>
      </c>
      <c r="B87" s="149">
        <v>0.3546166</v>
      </c>
      <c r="C87" s="149">
        <v>0.37419069999999999</v>
      </c>
      <c r="D87" s="149">
        <v>0.38031369999999998</v>
      </c>
      <c r="E87" s="149">
        <v>0.38031369999999998</v>
      </c>
      <c r="F87" s="8"/>
      <c r="G87" s="8"/>
      <c r="H87" s="8"/>
    </row>
    <row r="88" spans="1:8" ht="14" outlineLevel="3">
      <c r="A88" s="30" t="s">
        <v>296</v>
      </c>
      <c r="B88" s="149">
        <v>0.27278200000000002</v>
      </c>
      <c r="C88" s="149">
        <v>0.28783900000000001</v>
      </c>
      <c r="D88" s="149">
        <v>0.292549</v>
      </c>
      <c r="E88" s="149">
        <v>0.292549</v>
      </c>
      <c r="F88" s="8"/>
      <c r="G88" s="8"/>
      <c r="H88" s="8"/>
    </row>
    <row r="89" spans="1:8" ht="14" outlineLevel="3">
      <c r="A89" s="30" t="s">
        <v>297</v>
      </c>
      <c r="B89" s="149">
        <v>0.38189479999999998</v>
      </c>
      <c r="C89" s="149">
        <v>0.40297460000000002</v>
      </c>
      <c r="D89" s="149">
        <v>0.4095686</v>
      </c>
      <c r="E89" s="149">
        <v>0.4095686</v>
      </c>
      <c r="F89" s="8"/>
      <c r="G89" s="8"/>
      <c r="H89" s="8"/>
    </row>
    <row r="90" spans="1:8" ht="14" outlineLevel="3">
      <c r="A90" s="30" t="s">
        <v>298</v>
      </c>
      <c r="B90" s="149">
        <v>10.60962944519</v>
      </c>
      <c r="C90" s="149">
        <v>10.8185373923</v>
      </c>
      <c r="D90" s="149">
        <v>10.747588305980001</v>
      </c>
      <c r="E90" s="149">
        <v>10.740948123100001</v>
      </c>
      <c r="F90" s="8"/>
      <c r="G90" s="8"/>
      <c r="H90" s="8"/>
    </row>
    <row r="91" spans="1:8" ht="14" outlineLevel="3">
      <c r="A91" s="30" t="s">
        <v>299</v>
      </c>
      <c r="B91" s="149">
        <v>12.514342159670001</v>
      </c>
      <c r="C91" s="149">
        <v>12.424652255190001</v>
      </c>
      <c r="D91" s="149">
        <v>12.246755513749999</v>
      </c>
      <c r="E91" s="149">
        <v>12.219969799459999</v>
      </c>
      <c r="F91" s="8"/>
      <c r="G91" s="8"/>
      <c r="H91" s="8"/>
    </row>
    <row r="92" spans="1:8" ht="14" outlineLevel="3">
      <c r="A92" s="30" t="s">
        <v>300</v>
      </c>
      <c r="B92" s="149">
        <v>3.62576006872</v>
      </c>
      <c r="C92" s="149">
        <v>3.9573119339099998</v>
      </c>
      <c r="D92" s="149">
        <v>4.2720672000700004</v>
      </c>
      <c r="E92" s="149">
        <v>4.2720672000700004</v>
      </c>
      <c r="F92" s="8"/>
      <c r="G92" s="8"/>
      <c r="H92" s="8"/>
    </row>
    <row r="93" spans="1:8" ht="14" outlineLevel="2">
      <c r="A93" s="96" t="s">
        <v>283</v>
      </c>
      <c r="B93" s="202">
        <f t="shared" ref="B93:E93" si="15">SUM(B$94:B$94)</f>
        <v>9.5465000000000003E-4</v>
      </c>
      <c r="C93" s="202">
        <f t="shared" si="15"/>
        <v>9.5465000000000003E-4</v>
      </c>
      <c r="D93" s="202">
        <f t="shared" si="15"/>
        <v>9.5465000000000003E-4</v>
      </c>
      <c r="E93" s="202">
        <f t="shared" si="15"/>
        <v>9.5465000000000003E-4</v>
      </c>
      <c r="F93" s="8"/>
      <c r="G93" s="8"/>
      <c r="H93" s="8"/>
    </row>
    <row r="94" spans="1:8" ht="14" outlineLevel="3">
      <c r="A94" s="30" t="s">
        <v>301</v>
      </c>
      <c r="B94" s="149">
        <v>9.5465000000000003E-4</v>
      </c>
      <c r="C94" s="149">
        <v>9.5465000000000003E-4</v>
      </c>
      <c r="D94" s="149">
        <v>9.5465000000000003E-4</v>
      </c>
      <c r="E94" s="149">
        <v>9.5465000000000003E-4</v>
      </c>
      <c r="F94" s="8"/>
      <c r="G94" s="8"/>
      <c r="H94" s="8"/>
    </row>
    <row r="95" spans="1:8" ht="15" outlineLevel="1">
      <c r="A95" s="64" t="s">
        <v>255</v>
      </c>
      <c r="B95" s="122">
        <f t="shared" ref="B95:E95" si="16">B$96+B$102+B$103+B$107+B$110</f>
        <v>260.29958308856999</v>
      </c>
      <c r="C95" s="122">
        <f t="shared" si="16"/>
        <v>271.20664332121999</v>
      </c>
      <c r="D95" s="122">
        <f t="shared" si="16"/>
        <v>274.24360784209</v>
      </c>
      <c r="E95" s="122">
        <f t="shared" si="16"/>
        <v>258.30863514970997</v>
      </c>
      <c r="F95" s="8"/>
      <c r="G95" s="8"/>
      <c r="H95" s="8"/>
    </row>
    <row r="96" spans="1:8" ht="14" outlineLevel="2">
      <c r="A96" s="96" t="s">
        <v>256</v>
      </c>
      <c r="B96" s="202">
        <f t="shared" ref="B96:E96" si="17">SUM(B$97:B$101)</f>
        <v>186.07742670998999</v>
      </c>
      <c r="C96" s="202">
        <f t="shared" si="17"/>
        <v>195.07413306116999</v>
      </c>
      <c r="D96" s="202">
        <f t="shared" si="17"/>
        <v>195.92298169996002</v>
      </c>
      <c r="E96" s="202">
        <f t="shared" si="17"/>
        <v>180.21482968154001</v>
      </c>
      <c r="F96" s="8"/>
      <c r="G96" s="8"/>
      <c r="H96" s="8"/>
    </row>
    <row r="97" spans="1:8" ht="14" outlineLevel="3">
      <c r="A97" s="30" t="s">
        <v>302</v>
      </c>
      <c r="B97" s="149">
        <v>9.2767800000000005</v>
      </c>
      <c r="C97" s="149">
        <v>9.6087900000000008</v>
      </c>
      <c r="D97" s="149">
        <v>9.9512099999999997</v>
      </c>
      <c r="E97" s="149">
        <v>9.7756799999999995</v>
      </c>
      <c r="F97" s="8"/>
      <c r="G97" s="8"/>
      <c r="H97" s="8"/>
    </row>
    <row r="98" spans="1:8" ht="14" outlineLevel="3">
      <c r="A98" s="30" t="s">
        <v>257</v>
      </c>
      <c r="B98" s="149">
        <v>9.2781416098600005</v>
      </c>
      <c r="C98" s="149">
        <v>9.6581020427599995</v>
      </c>
      <c r="D98" s="149">
        <v>10.07615376317</v>
      </c>
      <c r="E98" s="149">
        <v>9.8606070998599993</v>
      </c>
      <c r="F98" s="8"/>
      <c r="G98" s="8"/>
      <c r="H98" s="8"/>
    </row>
    <row r="99" spans="1:8" ht="14" outlineLevel="3">
      <c r="A99" s="30" t="s">
        <v>258</v>
      </c>
      <c r="B99" s="149">
        <v>1.685745539</v>
      </c>
      <c r="C99" s="149">
        <v>1.718051652</v>
      </c>
      <c r="D99" s="149">
        <v>1.779276348</v>
      </c>
      <c r="E99" s="149">
        <v>1.747891584</v>
      </c>
      <c r="F99" s="8"/>
      <c r="G99" s="8"/>
      <c r="H99" s="8"/>
    </row>
    <row r="100" spans="1:8" ht="14" outlineLevel="3">
      <c r="A100" s="30" t="s">
        <v>260</v>
      </c>
      <c r="B100" s="149">
        <v>12.77248679523</v>
      </c>
      <c r="C100" s="149">
        <v>13.47750154575</v>
      </c>
      <c r="D100" s="149">
        <v>13.69803813837</v>
      </c>
      <c r="E100" s="149">
        <v>13.641006379</v>
      </c>
      <c r="F100" s="8"/>
      <c r="G100" s="8"/>
      <c r="H100" s="8"/>
    </row>
    <row r="101" spans="1:8" ht="14" outlineLevel="3">
      <c r="A101" s="30" t="s">
        <v>261</v>
      </c>
      <c r="B101" s="149">
        <v>153.0642727659</v>
      </c>
      <c r="C101" s="149">
        <v>160.61168782065999</v>
      </c>
      <c r="D101" s="149">
        <v>160.41830345042001</v>
      </c>
      <c r="E101" s="149">
        <v>145.18964461868001</v>
      </c>
      <c r="F101" s="8"/>
      <c r="G101" s="8"/>
      <c r="H101" s="8"/>
    </row>
    <row r="102" spans="1:8" ht="14" outlineLevel="2">
      <c r="A102" s="96" t="s">
        <v>303</v>
      </c>
      <c r="B102" s="202"/>
      <c r="C102" s="202"/>
      <c r="D102" s="202"/>
      <c r="E102" s="202"/>
      <c r="F102" s="8"/>
      <c r="G102" s="8"/>
      <c r="H102" s="8"/>
    </row>
    <row r="103" spans="1:8" ht="14" outlineLevel="2">
      <c r="A103" s="96" t="s">
        <v>272</v>
      </c>
      <c r="B103" s="202">
        <f t="shared" ref="B103:E103" si="18">SUM(B$104:B$106)</f>
        <v>29.513522327330001</v>
      </c>
      <c r="C103" s="202">
        <f t="shared" si="18"/>
        <v>28.97436397037</v>
      </c>
      <c r="D103" s="202">
        <f t="shared" si="18"/>
        <v>30.366046220949997</v>
      </c>
      <c r="E103" s="202">
        <f t="shared" si="18"/>
        <v>30.186352530119997</v>
      </c>
      <c r="F103" s="8"/>
      <c r="G103" s="8"/>
      <c r="H103" s="8"/>
    </row>
    <row r="104" spans="1:8" ht="14" outlineLevel="3">
      <c r="A104" s="30" t="s">
        <v>144</v>
      </c>
      <c r="B104" s="149">
        <v>4.4761919675000001</v>
      </c>
      <c r="C104" s="149">
        <v>4.7232684698099998</v>
      </c>
      <c r="D104" s="149">
        <v>5.7084016451000004</v>
      </c>
      <c r="E104" s="149">
        <v>5.7084016451000004</v>
      </c>
      <c r="F104" s="8"/>
      <c r="G104" s="8"/>
      <c r="H104" s="8"/>
    </row>
    <row r="105" spans="1:8" ht="14" outlineLevel="3">
      <c r="A105" s="30" t="s">
        <v>44</v>
      </c>
      <c r="B105" s="149">
        <v>0.48695035983000001</v>
      </c>
      <c r="C105" s="149">
        <v>0.50437800056000004</v>
      </c>
      <c r="D105" s="149">
        <v>0.52235207584999999</v>
      </c>
      <c r="E105" s="149">
        <v>0.34265838502000001</v>
      </c>
      <c r="F105" s="8"/>
      <c r="G105" s="8"/>
      <c r="H105" s="8"/>
    </row>
    <row r="106" spans="1:8" ht="14" outlineLevel="3">
      <c r="A106" s="30" t="s">
        <v>305</v>
      </c>
      <c r="B106" s="149">
        <v>24.550380000000001</v>
      </c>
      <c r="C106" s="149">
        <v>23.746717499999999</v>
      </c>
      <c r="D106" s="149">
        <v>24.135292499999998</v>
      </c>
      <c r="E106" s="149">
        <v>24.135292499999998</v>
      </c>
      <c r="F106" s="8"/>
      <c r="G106" s="8"/>
      <c r="H106" s="8"/>
    </row>
    <row r="107" spans="1:8" ht="14" outlineLevel="2">
      <c r="A107" s="96" t="s">
        <v>308</v>
      </c>
      <c r="B107" s="202">
        <f t="shared" ref="B107:E107" si="19">SUM(B$108:B$109)</f>
        <v>41.599254999999999</v>
      </c>
      <c r="C107" s="202">
        <f t="shared" si="19"/>
        <v>43.895447500000003</v>
      </c>
      <c r="D107" s="202">
        <f t="shared" si="19"/>
        <v>44.613722499999994</v>
      </c>
      <c r="E107" s="202">
        <f t="shared" si="19"/>
        <v>44.613722499999994</v>
      </c>
      <c r="F107" s="8"/>
      <c r="G107" s="8"/>
      <c r="H107" s="8"/>
    </row>
    <row r="108" spans="1:8" ht="14" outlineLevel="3">
      <c r="A108" s="30" t="s">
        <v>309</v>
      </c>
      <c r="B108" s="149">
        <v>19.094740000000002</v>
      </c>
      <c r="C108" s="149">
        <v>20.14873</v>
      </c>
      <c r="D108" s="149">
        <v>20.478429999999999</v>
      </c>
      <c r="E108" s="149">
        <v>20.478429999999999</v>
      </c>
      <c r="F108" s="8"/>
      <c r="G108" s="8"/>
      <c r="H108" s="8"/>
    </row>
    <row r="109" spans="1:8" ht="14" outlineLevel="3">
      <c r="A109" s="30" t="s">
        <v>310</v>
      </c>
      <c r="B109" s="149">
        <v>22.504515000000001</v>
      </c>
      <c r="C109" s="149">
        <v>23.746717499999999</v>
      </c>
      <c r="D109" s="149">
        <v>24.135292499999998</v>
      </c>
      <c r="E109" s="149">
        <v>24.135292499999998</v>
      </c>
      <c r="F109" s="8"/>
      <c r="G109" s="8"/>
      <c r="H109" s="8"/>
    </row>
    <row r="110" spans="1:8" ht="14" outlineLevel="2">
      <c r="A110" s="96" t="s">
        <v>283</v>
      </c>
      <c r="B110" s="202">
        <f t="shared" ref="B110:E110" si="20">SUM(B$111:B$111)</f>
        <v>3.1093790512499999</v>
      </c>
      <c r="C110" s="202">
        <f t="shared" si="20"/>
        <v>3.2626987896799999</v>
      </c>
      <c r="D110" s="202">
        <f t="shared" si="20"/>
        <v>3.34085742118</v>
      </c>
      <c r="E110" s="202">
        <f t="shared" si="20"/>
        <v>3.2937304380499999</v>
      </c>
      <c r="F110" s="8"/>
      <c r="G110" s="8"/>
      <c r="H110" s="8"/>
    </row>
    <row r="111" spans="1:8" ht="14" outlineLevel="3">
      <c r="A111" s="30" t="s">
        <v>261</v>
      </c>
      <c r="B111" s="149">
        <v>3.1093790512499999</v>
      </c>
      <c r="C111" s="149">
        <v>3.2626987896799999</v>
      </c>
      <c r="D111" s="149">
        <v>3.34085742118</v>
      </c>
      <c r="E111" s="149">
        <v>3.2937304380499999</v>
      </c>
      <c r="F111" s="8"/>
      <c r="G111" s="8"/>
      <c r="H111" s="8"/>
    </row>
    <row r="112" spans="1:8">
      <c r="B112" s="147"/>
      <c r="C112" s="147"/>
      <c r="D112" s="147"/>
      <c r="E112" s="147"/>
      <c r="F112" s="8"/>
      <c r="G112" s="8"/>
      <c r="H112" s="8"/>
    </row>
    <row r="113" spans="2:8">
      <c r="B113" s="147"/>
      <c r="C113" s="147"/>
      <c r="D113" s="147"/>
      <c r="E113" s="147"/>
      <c r="F113" s="8"/>
      <c r="G113" s="8"/>
      <c r="H113" s="8"/>
    </row>
    <row r="114" spans="2:8">
      <c r="B114" s="147"/>
      <c r="C114" s="147"/>
      <c r="D114" s="147"/>
      <c r="E114" s="147"/>
      <c r="F114" s="8"/>
      <c r="G114" s="8"/>
      <c r="H114" s="8"/>
    </row>
    <row r="115" spans="2:8">
      <c r="B115" s="147"/>
      <c r="C115" s="147"/>
      <c r="D115" s="147"/>
      <c r="E115" s="147"/>
      <c r="F115" s="8"/>
      <c r="G115" s="8"/>
      <c r="H115" s="8"/>
    </row>
    <row r="116" spans="2:8">
      <c r="B116" s="147"/>
      <c r="C116" s="147"/>
      <c r="D116" s="147"/>
      <c r="E116" s="147"/>
      <c r="F116" s="8"/>
      <c r="G116" s="8"/>
      <c r="H116" s="8"/>
    </row>
    <row r="117" spans="2:8">
      <c r="B117" s="147"/>
      <c r="C117" s="147"/>
      <c r="D117" s="147"/>
      <c r="E117" s="147"/>
      <c r="F117" s="8"/>
      <c r="G117" s="8"/>
      <c r="H117" s="8"/>
    </row>
    <row r="118" spans="2:8">
      <c r="B118" s="147"/>
      <c r="C118" s="147"/>
      <c r="D118" s="147"/>
      <c r="E118" s="147"/>
      <c r="F118" s="8"/>
      <c r="G118" s="8"/>
      <c r="H118" s="8"/>
    </row>
    <row r="119" spans="2:8">
      <c r="B119" s="147"/>
      <c r="C119" s="147"/>
      <c r="D119" s="147"/>
      <c r="E119" s="147"/>
      <c r="F119" s="8"/>
      <c r="G119" s="8"/>
      <c r="H119" s="8"/>
    </row>
    <row r="120" spans="2:8">
      <c r="B120" s="147"/>
      <c r="C120" s="147"/>
      <c r="D120" s="147"/>
      <c r="E120" s="147"/>
      <c r="F120" s="8"/>
      <c r="G120" s="8"/>
      <c r="H120" s="8"/>
    </row>
    <row r="121" spans="2:8">
      <c r="B121" s="147"/>
      <c r="C121" s="147"/>
      <c r="D121" s="147"/>
      <c r="E121" s="147"/>
      <c r="F121" s="8"/>
      <c r="G121" s="8"/>
      <c r="H121" s="8"/>
    </row>
    <row r="122" spans="2:8">
      <c r="B122" s="147"/>
      <c r="C122" s="147"/>
      <c r="D122" s="147"/>
      <c r="E122" s="147"/>
      <c r="F122" s="8"/>
      <c r="G122" s="8"/>
      <c r="H122" s="8"/>
    </row>
    <row r="123" spans="2:8">
      <c r="B123" s="147"/>
      <c r="C123" s="147"/>
      <c r="D123" s="147"/>
      <c r="E123" s="147"/>
      <c r="F123" s="8"/>
      <c r="G123" s="8"/>
      <c r="H123" s="8"/>
    </row>
    <row r="124" spans="2:8">
      <c r="B124" s="147"/>
      <c r="C124" s="147"/>
      <c r="D124" s="147"/>
      <c r="E124" s="147"/>
      <c r="F124" s="8"/>
      <c r="G124" s="8"/>
      <c r="H124" s="8"/>
    </row>
    <row r="125" spans="2:8">
      <c r="B125" s="147"/>
      <c r="C125" s="147"/>
      <c r="D125" s="147"/>
      <c r="E125" s="147"/>
      <c r="F125" s="8"/>
      <c r="G125" s="8"/>
      <c r="H125" s="8"/>
    </row>
    <row r="126" spans="2:8">
      <c r="B126" s="147"/>
      <c r="C126" s="147"/>
      <c r="D126" s="147"/>
      <c r="E126" s="147"/>
      <c r="F126" s="8"/>
      <c r="G126" s="8"/>
      <c r="H126" s="8"/>
    </row>
    <row r="127" spans="2:8">
      <c r="B127" s="147"/>
      <c r="C127" s="147"/>
      <c r="D127" s="147"/>
      <c r="E127" s="147"/>
      <c r="F127" s="8"/>
      <c r="G127" s="8"/>
      <c r="H127" s="8"/>
    </row>
    <row r="128" spans="2:8">
      <c r="B128" s="147"/>
      <c r="C128" s="147"/>
      <c r="D128" s="147"/>
      <c r="E128" s="147"/>
      <c r="F128" s="8"/>
      <c r="G128" s="8"/>
      <c r="H128" s="8"/>
    </row>
    <row r="129" spans="2:8">
      <c r="B129" s="147"/>
      <c r="C129" s="147"/>
      <c r="D129" s="147"/>
      <c r="E129" s="147"/>
      <c r="F129" s="8"/>
      <c r="G129" s="8"/>
      <c r="H129" s="8"/>
    </row>
    <row r="130" spans="2:8">
      <c r="B130" s="147"/>
      <c r="C130" s="147"/>
      <c r="D130" s="147"/>
      <c r="E130" s="147"/>
      <c r="F130" s="8"/>
      <c r="G130" s="8"/>
      <c r="H130" s="8"/>
    </row>
    <row r="131" spans="2:8">
      <c r="B131" s="147"/>
      <c r="C131" s="147"/>
      <c r="D131" s="147"/>
      <c r="E131" s="147"/>
      <c r="F131" s="8"/>
      <c r="G131" s="8"/>
      <c r="H131" s="8"/>
    </row>
    <row r="132" spans="2:8">
      <c r="B132" s="147"/>
      <c r="C132" s="147"/>
      <c r="D132" s="147"/>
      <c r="E132" s="147"/>
      <c r="F132" s="8"/>
      <c r="G132" s="8"/>
      <c r="H132" s="8"/>
    </row>
    <row r="133" spans="2:8">
      <c r="B133" s="147"/>
      <c r="C133" s="147"/>
      <c r="D133" s="147"/>
      <c r="E133" s="147"/>
      <c r="F133" s="8"/>
      <c r="G133" s="8"/>
      <c r="H133" s="8"/>
    </row>
    <row r="134" spans="2:8">
      <c r="B134" s="147"/>
      <c r="C134" s="147"/>
      <c r="D134" s="147"/>
      <c r="E134" s="147"/>
      <c r="F134" s="8"/>
      <c r="G134" s="8"/>
      <c r="H134" s="8"/>
    </row>
    <row r="135" spans="2:8">
      <c r="B135" s="147"/>
      <c r="C135" s="147"/>
      <c r="D135" s="147"/>
      <c r="E135" s="147"/>
      <c r="F135" s="8"/>
      <c r="G135" s="8"/>
      <c r="H135" s="8"/>
    </row>
    <row r="136" spans="2:8">
      <c r="B136" s="147"/>
      <c r="C136" s="147"/>
      <c r="D136" s="147"/>
      <c r="E136" s="147"/>
      <c r="F136" s="8"/>
      <c r="G136" s="8"/>
      <c r="H136" s="8"/>
    </row>
    <row r="137" spans="2:8">
      <c r="B137" s="147"/>
      <c r="C137" s="147"/>
      <c r="D137" s="147"/>
      <c r="E137" s="147"/>
      <c r="F137" s="8"/>
      <c r="G137" s="8"/>
      <c r="H137" s="8"/>
    </row>
    <row r="138" spans="2:8">
      <c r="B138" s="147"/>
      <c r="C138" s="147"/>
      <c r="D138" s="147"/>
      <c r="E138" s="147"/>
      <c r="F138" s="8"/>
      <c r="G138" s="8"/>
      <c r="H138" s="8"/>
    </row>
    <row r="139" spans="2:8">
      <c r="B139" s="147"/>
      <c r="C139" s="147"/>
      <c r="D139" s="147"/>
      <c r="E139" s="147"/>
      <c r="F139" s="8"/>
      <c r="G139" s="8"/>
      <c r="H139" s="8"/>
    </row>
    <row r="140" spans="2:8">
      <c r="B140" s="147"/>
      <c r="C140" s="147"/>
      <c r="D140" s="147"/>
      <c r="E140" s="147"/>
      <c r="F140" s="8"/>
      <c r="G140" s="8"/>
      <c r="H140" s="8"/>
    </row>
    <row r="141" spans="2:8">
      <c r="B141" s="147"/>
      <c r="C141" s="147"/>
      <c r="D141" s="147"/>
      <c r="E141" s="147"/>
      <c r="F141" s="8"/>
      <c r="G141" s="8"/>
      <c r="H141" s="8"/>
    </row>
    <row r="142" spans="2:8">
      <c r="B142" s="147"/>
      <c r="C142" s="147"/>
      <c r="D142" s="147"/>
      <c r="E142" s="147"/>
      <c r="F142" s="8"/>
      <c r="G142" s="8"/>
      <c r="H142" s="8"/>
    </row>
    <row r="143" spans="2:8">
      <c r="B143" s="147"/>
      <c r="C143" s="147"/>
      <c r="D143" s="147"/>
      <c r="E143" s="147"/>
      <c r="F143" s="8"/>
      <c r="G143" s="8"/>
      <c r="H143" s="8"/>
    </row>
    <row r="144" spans="2:8">
      <c r="B144" s="147"/>
      <c r="C144" s="147"/>
      <c r="D144" s="147"/>
      <c r="E144" s="147"/>
      <c r="F144" s="8"/>
      <c r="G144" s="8"/>
      <c r="H144" s="8"/>
    </row>
    <row r="145" spans="2:8">
      <c r="B145" s="147"/>
      <c r="C145" s="147"/>
      <c r="D145" s="147"/>
      <c r="E145" s="147"/>
      <c r="F145" s="8"/>
      <c r="G145" s="8"/>
      <c r="H145" s="8"/>
    </row>
    <row r="146" spans="2:8">
      <c r="B146" s="147"/>
      <c r="C146" s="147"/>
      <c r="D146" s="147"/>
      <c r="E146" s="147"/>
      <c r="F146" s="8"/>
      <c r="G146" s="8"/>
      <c r="H146" s="8"/>
    </row>
    <row r="147" spans="2:8">
      <c r="B147" s="147"/>
      <c r="C147" s="147"/>
      <c r="D147" s="147"/>
      <c r="E147" s="147"/>
      <c r="F147" s="8"/>
      <c r="G147" s="8"/>
      <c r="H147" s="8"/>
    </row>
    <row r="148" spans="2:8">
      <c r="B148" s="147"/>
      <c r="C148" s="147"/>
      <c r="D148" s="147"/>
      <c r="E148" s="147"/>
      <c r="F148" s="8"/>
      <c r="G148" s="8"/>
      <c r="H148" s="8"/>
    </row>
    <row r="149" spans="2:8">
      <c r="B149" s="147"/>
      <c r="C149" s="147"/>
      <c r="D149" s="147"/>
      <c r="E149" s="147"/>
      <c r="F149" s="8"/>
      <c r="G149" s="8"/>
      <c r="H149" s="8"/>
    </row>
    <row r="150" spans="2:8">
      <c r="B150" s="147"/>
      <c r="C150" s="147"/>
      <c r="D150" s="147"/>
      <c r="E150" s="147"/>
      <c r="F150" s="8"/>
      <c r="G150" s="8"/>
      <c r="H150" s="8"/>
    </row>
    <row r="151" spans="2:8">
      <c r="B151" s="147"/>
      <c r="C151" s="147"/>
      <c r="D151" s="147"/>
      <c r="E151" s="147"/>
      <c r="F151" s="8"/>
      <c r="G151" s="8"/>
      <c r="H151" s="8"/>
    </row>
    <row r="152" spans="2:8">
      <c r="B152" s="147"/>
      <c r="C152" s="147"/>
      <c r="D152" s="147"/>
      <c r="E152" s="147"/>
      <c r="F152" s="8"/>
      <c r="G152" s="8"/>
      <c r="H152" s="8"/>
    </row>
    <row r="153" spans="2:8">
      <c r="B153" s="147"/>
      <c r="C153" s="147"/>
      <c r="D153" s="147"/>
      <c r="E153" s="147"/>
      <c r="F153" s="8"/>
      <c r="G153" s="8"/>
      <c r="H153" s="8"/>
    </row>
    <row r="154" spans="2:8">
      <c r="B154" s="147"/>
      <c r="C154" s="147"/>
      <c r="D154" s="147"/>
      <c r="E154" s="147"/>
      <c r="F154" s="8"/>
      <c r="G154" s="8"/>
      <c r="H154" s="8"/>
    </row>
    <row r="155" spans="2:8">
      <c r="B155" s="147"/>
      <c r="C155" s="147"/>
      <c r="D155" s="147"/>
      <c r="E155" s="147"/>
      <c r="F155" s="8"/>
      <c r="G155" s="8"/>
      <c r="H155" s="8"/>
    </row>
    <row r="156" spans="2:8">
      <c r="B156" s="147"/>
      <c r="C156" s="147"/>
      <c r="D156" s="147"/>
      <c r="E156" s="147"/>
      <c r="F156" s="8"/>
      <c r="G156" s="8"/>
      <c r="H156" s="8"/>
    </row>
    <row r="157" spans="2:8">
      <c r="B157" s="147"/>
      <c r="C157" s="147"/>
      <c r="D157" s="147"/>
      <c r="E157" s="147"/>
      <c r="F157" s="8"/>
      <c r="G157" s="8"/>
      <c r="H157" s="8"/>
    </row>
    <row r="158" spans="2:8">
      <c r="B158" s="147"/>
      <c r="C158" s="147"/>
      <c r="D158" s="147"/>
      <c r="E158" s="147"/>
      <c r="F158" s="8"/>
      <c r="G158" s="8"/>
      <c r="H158" s="8"/>
    </row>
    <row r="159" spans="2:8">
      <c r="B159" s="147"/>
      <c r="C159" s="147"/>
      <c r="D159" s="147"/>
      <c r="E159" s="147"/>
      <c r="F159" s="8"/>
      <c r="G159" s="8"/>
      <c r="H159" s="8"/>
    </row>
    <row r="160" spans="2:8">
      <c r="B160" s="147"/>
      <c r="C160" s="147"/>
      <c r="D160" s="147"/>
      <c r="E160" s="147"/>
      <c r="F160" s="8"/>
      <c r="G160" s="8"/>
      <c r="H160" s="8"/>
    </row>
    <row r="161" spans="2:8">
      <c r="B161" s="147"/>
      <c r="C161" s="147"/>
      <c r="D161" s="147"/>
      <c r="E161" s="147"/>
      <c r="F161" s="8"/>
      <c r="G161" s="8"/>
      <c r="H161" s="8"/>
    </row>
    <row r="162" spans="2:8">
      <c r="B162" s="147"/>
      <c r="C162" s="147"/>
      <c r="D162" s="147"/>
      <c r="E162" s="147"/>
      <c r="F162" s="8"/>
      <c r="G162" s="8"/>
      <c r="H162" s="8"/>
    </row>
    <row r="163" spans="2:8">
      <c r="B163" s="147"/>
      <c r="C163" s="147"/>
      <c r="D163" s="147"/>
      <c r="E163" s="147"/>
      <c r="F163" s="8"/>
      <c r="G163" s="8"/>
      <c r="H163" s="8"/>
    </row>
    <row r="164" spans="2:8">
      <c r="B164" s="147"/>
      <c r="C164" s="147"/>
      <c r="D164" s="147"/>
      <c r="E164" s="147"/>
      <c r="F164" s="8"/>
      <c r="G164" s="8"/>
      <c r="H164" s="8"/>
    </row>
    <row r="165" spans="2:8">
      <c r="B165" s="147"/>
      <c r="C165" s="147"/>
      <c r="D165" s="147"/>
      <c r="E165" s="147"/>
      <c r="F165" s="8"/>
      <c r="G165" s="8"/>
      <c r="H165" s="8"/>
    </row>
    <row r="166" spans="2:8">
      <c r="B166" s="147"/>
      <c r="C166" s="147"/>
      <c r="D166" s="147"/>
      <c r="E166" s="147"/>
      <c r="F166" s="8"/>
      <c r="G166" s="8"/>
      <c r="H166" s="8"/>
    </row>
    <row r="167" spans="2:8">
      <c r="B167" s="147"/>
      <c r="C167" s="147"/>
      <c r="D167" s="147"/>
      <c r="E167" s="147"/>
      <c r="F167" s="8"/>
      <c r="G167" s="8"/>
      <c r="H167" s="8"/>
    </row>
    <row r="168" spans="2:8">
      <c r="B168" s="147"/>
      <c r="C168" s="147"/>
      <c r="D168" s="147"/>
      <c r="E168" s="147"/>
      <c r="F168" s="8"/>
      <c r="G168" s="8"/>
      <c r="H168" s="8"/>
    </row>
    <row r="169" spans="2:8">
      <c r="B169" s="147"/>
      <c r="C169" s="147"/>
      <c r="D169" s="147"/>
      <c r="E169" s="147"/>
      <c r="F169" s="8"/>
      <c r="G169" s="8"/>
      <c r="H169" s="8"/>
    </row>
    <row r="170" spans="2:8">
      <c r="B170" s="147"/>
      <c r="C170" s="147"/>
      <c r="D170" s="147"/>
      <c r="E170" s="147"/>
      <c r="F170" s="8"/>
      <c r="G170" s="8"/>
      <c r="H170" s="8"/>
    </row>
    <row r="171" spans="2:8">
      <c r="B171" s="147"/>
      <c r="C171" s="147"/>
      <c r="D171" s="147"/>
      <c r="E171" s="147"/>
      <c r="F171" s="8"/>
      <c r="G171" s="8"/>
      <c r="H171" s="8"/>
    </row>
    <row r="172" spans="2:8">
      <c r="B172" s="147"/>
      <c r="C172" s="147"/>
      <c r="D172" s="147"/>
      <c r="E172" s="147"/>
      <c r="F172" s="8"/>
      <c r="G172" s="8"/>
      <c r="H172" s="8"/>
    </row>
    <row r="173" spans="2:8">
      <c r="B173" s="147"/>
      <c r="C173" s="147"/>
      <c r="D173" s="147"/>
      <c r="E173" s="147"/>
      <c r="F173" s="8"/>
      <c r="G173" s="8"/>
      <c r="H173" s="8"/>
    </row>
    <row r="174" spans="2:8">
      <c r="B174" s="147"/>
      <c r="C174" s="147"/>
      <c r="D174" s="147"/>
      <c r="E174" s="147"/>
      <c r="F174" s="8"/>
      <c r="G174" s="8"/>
      <c r="H174" s="8"/>
    </row>
    <row r="175" spans="2:8">
      <c r="B175" s="147"/>
      <c r="C175" s="147"/>
      <c r="D175" s="147"/>
      <c r="E175" s="147"/>
      <c r="F175" s="8"/>
      <c r="G175" s="8"/>
      <c r="H175" s="8"/>
    </row>
    <row r="176" spans="2:8">
      <c r="B176" s="147"/>
      <c r="C176" s="147"/>
      <c r="D176" s="147"/>
      <c r="E176" s="147"/>
      <c r="F176" s="8"/>
      <c r="G176" s="8"/>
      <c r="H176" s="8"/>
    </row>
    <row r="177" spans="2:8">
      <c r="B177" s="147"/>
      <c r="C177" s="147"/>
      <c r="D177" s="147"/>
      <c r="E177" s="147"/>
      <c r="F177" s="8"/>
      <c r="G177" s="8"/>
      <c r="H177" s="8"/>
    </row>
    <row r="178" spans="2:8">
      <c r="B178" s="147"/>
      <c r="C178" s="147"/>
      <c r="D178" s="147"/>
      <c r="E178" s="147"/>
      <c r="F178" s="8"/>
      <c r="G178" s="8"/>
      <c r="H178" s="8"/>
    </row>
    <row r="179" spans="2:8">
      <c r="B179" s="147"/>
      <c r="C179" s="147"/>
      <c r="D179" s="147"/>
      <c r="E179" s="147"/>
      <c r="F179" s="8"/>
      <c r="G179" s="8"/>
      <c r="H179" s="8"/>
    </row>
    <row r="180" spans="2:8">
      <c r="B180" s="147"/>
      <c r="C180" s="147"/>
      <c r="D180" s="147"/>
      <c r="E180" s="147"/>
      <c r="F180" s="8"/>
      <c r="G180" s="8"/>
      <c r="H180" s="8"/>
    </row>
  </sheetData>
  <mergeCells count="2">
    <mergeCell ref="A2:E2"/>
    <mergeCell ref="A1:E1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Лист12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28" bestFit="1" customWidth="1"/>
    <col min="2" max="2" width="10.5" style="128" bestFit="1" customWidth="1"/>
    <col min="3" max="3" width="11.5" style="128" bestFit="1" customWidth="1"/>
    <col min="4" max="4" width="6.33203125" style="128" bestFit="1" customWidth="1"/>
    <col min="5" max="5" width="7.5" style="128" hidden="1" customWidth="1"/>
    <col min="6" max="16384" width="9.1640625" style="128"/>
  </cols>
  <sheetData>
    <row r="2" spans="1:20" ht="36.75" customHeight="1">
      <c r="A2" s="264" t="s">
        <v>66</v>
      </c>
      <c r="B2" s="265"/>
      <c r="C2" s="265"/>
      <c r="D2" s="265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>
      <c r="A3" s="200"/>
    </row>
    <row r="5" spans="1:20" s="39" customFormat="1">
      <c r="D5" s="193"/>
    </row>
    <row r="6" spans="1:20" s="17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Лист24">
    <outlinePr applyStyles="1" summaryBelow="0"/>
    <pageSetUpPr fitToPage="1"/>
  </sheetPr>
  <dimension ref="A2:T6"/>
  <sheetViews>
    <sheetView workbookViewId="0">
      <selection activeCell="A4" sqref="A4"/>
    </sheetView>
  </sheetViews>
  <sheetFormatPr baseColWidth="10" defaultColWidth="9.1640625" defaultRowHeight="14"/>
  <cols>
    <col min="1" max="1" width="54.33203125" style="128" bestFit="1" customWidth="1"/>
    <col min="2" max="2" width="10.5" style="128" bestFit="1" customWidth="1"/>
    <col min="3" max="3" width="11.5" style="128" bestFit="1" customWidth="1"/>
    <col min="4" max="4" width="6.33203125" style="128" bestFit="1" customWidth="1"/>
    <col min="5" max="5" width="7.5" style="128" hidden="1" customWidth="1"/>
    <col min="6" max="16384" width="9.1640625" style="128"/>
  </cols>
  <sheetData>
    <row r="2" spans="1:20" ht="35.25" customHeight="1">
      <c r="A2" s="264" t="s">
        <v>78</v>
      </c>
      <c r="B2" s="265"/>
      <c r="C2" s="265"/>
      <c r="D2" s="265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>
      <c r="A3" s="200"/>
    </row>
    <row r="5" spans="1:20" s="39" customFormat="1">
      <c r="D5" s="193"/>
    </row>
    <row r="6" spans="1:20" s="17" customFormat="1"/>
  </sheetData>
  <mergeCells count="1">
    <mergeCell ref="A2:D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Лист27">
    <outlinePr applyStyles="1" summaryBelow="0"/>
    <pageSetUpPr fitToPage="1"/>
  </sheetPr>
  <dimension ref="A2:T5"/>
  <sheetViews>
    <sheetView workbookViewId="0">
      <selection activeCell="A4" sqref="A4:IV4"/>
    </sheetView>
  </sheetViews>
  <sheetFormatPr baseColWidth="10" defaultColWidth="9.1640625" defaultRowHeight="14"/>
  <cols>
    <col min="1" max="1" width="77.33203125" style="128" bestFit="1" customWidth="1"/>
    <col min="2" max="7" width="8.6640625" style="128" bestFit="1" customWidth="1"/>
    <col min="8" max="8" width="7.5" style="128" hidden="1" customWidth="1"/>
    <col min="9" max="16384" width="9.1640625" style="128"/>
  </cols>
  <sheetData>
    <row r="2" spans="1:20" ht="19">
      <c r="A2" s="5" t="s">
        <v>190</v>
      </c>
      <c r="B2" s="265"/>
      <c r="C2" s="265"/>
      <c r="D2" s="265"/>
      <c r="E2" s="265"/>
      <c r="F2" s="265"/>
      <c r="G2" s="265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  <c r="T2" s="113"/>
    </row>
    <row r="3" spans="1:20">
      <c r="A3" s="200"/>
    </row>
    <row r="4" spans="1:20" s="39" customFormat="1">
      <c r="G4" s="193" t="s">
        <v>180</v>
      </c>
    </row>
    <row r="5" spans="1:20" s="17" customFormat="1"/>
  </sheetData>
  <mergeCells count="1">
    <mergeCell ref="A2:G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Лист39">
    <pageSetUpPr fitToPage="1"/>
  </sheetPr>
  <dimension ref="A8"/>
  <sheetViews>
    <sheetView workbookViewId="0">
      <selection activeCell="A8" sqref="A8:IV8"/>
    </sheetView>
  </sheetViews>
  <sheetFormatPr baseColWidth="10" defaultColWidth="8.83203125" defaultRowHeight="13"/>
  <sheetData>
    <row r="8" s="189" customFormat="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Лист8">
    <tabColor indexed="14"/>
  </sheetPr>
  <dimension ref="A1:G13"/>
  <sheetViews>
    <sheetView workbookViewId="0">
      <selection activeCell="B9" sqref="B9"/>
    </sheetView>
  </sheetViews>
  <sheetFormatPr baseColWidth="10" defaultColWidth="8.83203125" defaultRowHeight="13"/>
  <cols>
    <col min="1" max="1" width="27.5" customWidth="1"/>
    <col min="2" max="2" width="17" customWidth="1"/>
    <col min="3" max="6" width="15.1640625" bestFit="1" customWidth="1"/>
    <col min="7" max="7" width="11" bestFit="1" customWidth="1"/>
  </cols>
  <sheetData>
    <row r="1" spans="1:7">
      <c r="A1" t="s">
        <v>211</v>
      </c>
    </row>
    <row r="3" spans="1:7">
      <c r="A3" t="s">
        <v>133</v>
      </c>
      <c r="B3" s="250">
        <v>44651</v>
      </c>
      <c r="C3" s="201" t="s">
        <v>169</v>
      </c>
    </row>
    <row r="4" spans="1:7">
      <c r="A4" t="s">
        <v>188</v>
      </c>
      <c r="B4" s="250" t="s">
        <v>167</v>
      </c>
      <c r="C4" s="201"/>
    </row>
    <row r="5" spans="1:7">
      <c r="A5" t="s">
        <v>8</v>
      </c>
      <c r="B5">
        <v>1000000000</v>
      </c>
      <c r="C5" t="str">
        <f t="shared" ref="C5:E5" si="0">IF($A$10="UKR",C7,C8 )</f>
        <v>млрд. дол. США</v>
      </c>
      <c r="D5" t="str">
        <f t="shared" si="0"/>
        <v>млрд. грн</v>
      </c>
      <c r="E5" t="str">
        <f t="shared" si="0"/>
        <v>млрд. одиниць</v>
      </c>
      <c r="F5">
        <f>1000000000/DDELIMER</f>
        <v>1</v>
      </c>
      <c r="G5">
        <f>IF($B$5=1,1000000000,IF($B$5=1000,1000000,IF($B$5=1000000,1000,IF($B$5=1000000000,1))))</f>
        <v>1</v>
      </c>
    </row>
    <row r="6" spans="1:7">
      <c r="A6" t="s">
        <v>15</v>
      </c>
      <c r="B6" t="s">
        <v>55</v>
      </c>
    </row>
    <row r="7" spans="1:7">
      <c r="C7" t="str">
        <f>IF($B$5=1,"дол. США",IF($B$5=1000,"тис. дол. США",IF($B$5=1000000,"млн. дол. США",IF($B$5=1000000000,"млрд. дол. США"))))</f>
        <v>млрд. дол. США</v>
      </c>
      <c r="D7" t="str">
        <f>IF($B$5=1,"грн",IF($B$5=1000,"тис. грн",IF($B$5=1000000,"млн. грн",IF($B$5=1000000000,"млрд. грн"))))</f>
        <v>млрд. грн</v>
      </c>
      <c r="E7" t="str">
        <f>IF($B$5=1,"одиниць",IF($B$5=1000,"тис. одиниць",IF($B$5=1000000,"млн. одиниць",IF($B$5=1000000000,"млрд. одиниць"))))</f>
        <v>млрд. одиниць</v>
      </c>
    </row>
    <row r="8" spans="1:7">
      <c r="C8" t="str">
        <f>IF($B$5=1,"дол. США",IF($B$5=1000,"th USD",IF($B$5=1000000,"ml USD",IF($B$5=1000000000,"bn USD"))))</f>
        <v>bn USD</v>
      </c>
      <c r="D8" t="str">
        <f>IF($B$5=1,"грн",IF($B$5=1000,"th UAH",IF($B$5=1000000,"ml UAH",IF($B$5=1000000000,"bn UAH"))))</f>
        <v>bn UAH</v>
      </c>
      <c r="E8" t="str">
        <f>IF($B$5=1,"одиниць",IF($B$5=1000,"th units",IF($B$5=1000000,"ml units",IF($B$5=1000000000,"bn units"))))</f>
        <v>bn units</v>
      </c>
    </row>
    <row r="9" spans="1:7">
      <c r="A9" t="s">
        <v>70</v>
      </c>
    </row>
    <row r="10" spans="1:7">
      <c r="A10" t="s">
        <v>141</v>
      </c>
    </row>
    <row r="13" spans="1:7">
      <c r="A13">
        <v>1000000000</v>
      </c>
    </row>
  </sheetData>
  <pageMargins left="0.75" right="0.75" top="1" bottom="1" header="0.5" footer="0.5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Лист30">
    <pageSetUpPr fitToPage="1"/>
  </sheetPr>
  <dimension ref="A7:A8"/>
  <sheetViews>
    <sheetView workbookViewId="0">
      <selection activeCell="Q12" sqref="Q12"/>
    </sheetView>
  </sheetViews>
  <sheetFormatPr baseColWidth="10" defaultColWidth="8.83203125" defaultRowHeight="13"/>
  <sheetData>
    <row r="7" s="111" customFormat="1"/>
    <row r="8" s="81" customFormat="1" ht="11"/>
  </sheetData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19">
    <tabColor indexed="57"/>
    <outlinePr applyStyles="1" summaryBelow="0"/>
    <pageSetUpPr fitToPage="1"/>
  </sheetPr>
  <dimension ref="A1:J180"/>
  <sheetViews>
    <sheetView workbookViewId="0">
      <selection activeCell="G13" sqref="G13"/>
    </sheetView>
  </sheetViews>
  <sheetFormatPr baseColWidth="10" defaultColWidth="9.1640625" defaultRowHeight="11" outlineLevelRow="3"/>
  <cols>
    <col min="1" max="1" width="52" style="19" customWidth="1"/>
    <col min="2" max="5" width="15.1640625" style="157" customWidth="1"/>
    <col min="6" max="16384" width="9.1640625" style="19"/>
  </cols>
  <sheetData>
    <row r="1" spans="1:10" s="128" customFormat="1" ht="14">
      <c r="B1" s="247"/>
      <c r="C1" s="247"/>
      <c r="D1" s="247"/>
      <c r="E1" s="247"/>
    </row>
    <row r="2" spans="1:10" s="128" customFormat="1" ht="19">
      <c r="A2" s="5" t="s">
        <v>316</v>
      </c>
      <c r="B2" s="5"/>
      <c r="C2" s="5"/>
      <c r="D2" s="5"/>
      <c r="E2" s="5"/>
      <c r="F2" s="163"/>
      <c r="G2" s="163"/>
      <c r="H2" s="163"/>
      <c r="I2" s="163"/>
      <c r="J2" s="163"/>
    </row>
    <row r="3" spans="1:10" s="128" customFormat="1" ht="14">
      <c r="A3" s="200"/>
      <c r="B3" s="247"/>
      <c r="C3" s="247"/>
      <c r="D3" s="247"/>
      <c r="E3" s="247"/>
    </row>
    <row r="4" spans="1:10" s="39" customFormat="1" ht="14">
      <c r="B4" s="172"/>
      <c r="C4" s="172"/>
      <c r="D4" s="172"/>
      <c r="E4" s="172" t="s">
        <v>213</v>
      </c>
    </row>
    <row r="5" spans="1:10" s="232" customFormat="1" ht="14">
      <c r="A5" s="190"/>
      <c r="B5" s="143">
        <v>44561</v>
      </c>
      <c r="C5" s="143">
        <v>44592</v>
      </c>
      <c r="D5" s="143">
        <v>44620</v>
      </c>
      <c r="E5" s="143">
        <v>44651</v>
      </c>
    </row>
    <row r="6" spans="1:10" s="54" customFormat="1" ht="17">
      <c r="A6" s="229" t="s">
        <v>214</v>
      </c>
      <c r="B6" s="71">
        <f t="shared" ref="B6:E6" si="0">B$7+B$77</f>
        <v>97.95582407752002</v>
      </c>
      <c r="C6" s="71">
        <f t="shared" si="0"/>
        <v>95.381173755380004</v>
      </c>
      <c r="D6" s="71">
        <f t="shared" si="0"/>
        <v>93.317158066820014</v>
      </c>
      <c r="E6" s="71">
        <f t="shared" si="0"/>
        <v>96.805254404829995</v>
      </c>
    </row>
    <row r="7" spans="1:10" s="142" customFormat="1" ht="16">
      <c r="A7" s="102" t="s">
        <v>215</v>
      </c>
      <c r="B7" s="226">
        <f t="shared" ref="B7:E7" si="1">B$8+B$45</f>
        <v>86.615691312520013</v>
      </c>
      <c r="C7" s="226">
        <f t="shared" si="1"/>
        <v>84.237629886610009</v>
      </c>
      <c r="D7" s="226">
        <f t="shared" si="1"/>
        <v>82.247909724770011</v>
      </c>
      <c r="E7" s="226">
        <f t="shared" si="1"/>
        <v>86.282412485479995</v>
      </c>
    </row>
    <row r="8" spans="1:10" s="104" customFormat="1" ht="16" outlineLevel="1">
      <c r="A8" s="63" t="s">
        <v>216</v>
      </c>
      <c r="B8" s="195">
        <f t="shared" ref="B8:E8" si="2">B$9+B$43</f>
        <v>38.952681436220011</v>
      </c>
      <c r="C8" s="195">
        <f t="shared" si="2"/>
        <v>36.860368115680004</v>
      </c>
      <c r="D8" s="195">
        <f t="shared" si="2"/>
        <v>34.786270808360001</v>
      </c>
      <c r="E8" s="195">
        <f t="shared" si="2"/>
        <v>35.913966291899996</v>
      </c>
    </row>
    <row r="9" spans="1:10" s="205" customFormat="1" ht="14" outlineLevel="2">
      <c r="A9" s="174" t="s">
        <v>217</v>
      </c>
      <c r="B9" s="50">
        <f t="shared" ref="B9:E9" si="3">SUM(B$10:B$42)</f>
        <v>38.884805428450008</v>
      </c>
      <c r="C9" s="50">
        <f t="shared" si="3"/>
        <v>36.796042735340002</v>
      </c>
      <c r="D9" s="50">
        <f t="shared" si="3"/>
        <v>34.722981058089999</v>
      </c>
      <c r="E9" s="50">
        <f t="shared" si="3"/>
        <v>35.851806715739997</v>
      </c>
    </row>
    <row r="10" spans="1:10" s="15" customFormat="1" ht="14" outlineLevel="3">
      <c r="A10" s="10" t="s">
        <v>220</v>
      </c>
      <c r="B10" s="191">
        <v>2.9816281866000001</v>
      </c>
      <c r="C10" s="191">
        <v>2.8256577462000001</v>
      </c>
      <c r="D10" s="191">
        <v>2.7801650321600002</v>
      </c>
      <c r="E10" s="191">
        <v>2.7801650321600002</v>
      </c>
    </row>
    <row r="11" spans="1:10" ht="14" outlineLevel="3">
      <c r="A11" s="30" t="s">
        <v>221</v>
      </c>
      <c r="B11" s="149">
        <v>0.64274768862999998</v>
      </c>
      <c r="C11" s="149">
        <v>0.60912524015000002</v>
      </c>
      <c r="D11" s="149">
        <v>0.59931840477999998</v>
      </c>
      <c r="E11" s="149">
        <v>0.59931840477999998</v>
      </c>
      <c r="F11" s="8"/>
      <c r="G11" s="8"/>
      <c r="H11" s="8"/>
    </row>
    <row r="12" spans="1:10" ht="14" outlineLevel="3">
      <c r="A12" s="30" t="s">
        <v>222</v>
      </c>
      <c r="B12" s="149">
        <v>3.5161637729300002</v>
      </c>
      <c r="C12" s="149">
        <v>3.3010578153800001</v>
      </c>
      <c r="D12" s="149">
        <v>2.5162570424099999</v>
      </c>
      <c r="E12" s="149">
        <v>3.43367475807</v>
      </c>
      <c r="F12" s="8"/>
      <c r="G12" s="8"/>
      <c r="H12" s="8"/>
    </row>
    <row r="13" spans="1:10" ht="14" outlineLevel="3">
      <c r="A13" s="30" t="s">
        <v>223</v>
      </c>
      <c r="B13" s="149">
        <v>1.3380648283200001</v>
      </c>
      <c r="C13" s="149">
        <v>1.26806999744</v>
      </c>
      <c r="D13" s="149">
        <v>1.2476542390800001</v>
      </c>
      <c r="E13" s="149">
        <v>1.2476542390800001</v>
      </c>
      <c r="F13" s="8"/>
      <c r="G13" s="8"/>
      <c r="H13" s="8"/>
    </row>
    <row r="14" spans="1:10" ht="14" outlineLevel="3">
      <c r="A14" s="30" t="s">
        <v>224</v>
      </c>
      <c r="B14" s="149">
        <v>1.05212224414</v>
      </c>
      <c r="C14" s="149">
        <v>0.99708521080000001</v>
      </c>
      <c r="D14" s="149">
        <v>0.98103227149000005</v>
      </c>
      <c r="E14" s="149">
        <v>0.98103227149000005</v>
      </c>
      <c r="F14" s="8"/>
      <c r="G14" s="8"/>
      <c r="H14" s="8"/>
    </row>
    <row r="15" spans="1:10" ht="14" outlineLevel="3">
      <c r="A15" s="30" t="s">
        <v>225</v>
      </c>
      <c r="B15" s="149">
        <v>1.71932165613</v>
      </c>
      <c r="C15" s="149">
        <v>1.6293830925899999</v>
      </c>
      <c r="D15" s="149">
        <v>1.6031502414500001</v>
      </c>
      <c r="E15" s="149">
        <v>1.6031502414500001</v>
      </c>
      <c r="F15" s="8"/>
      <c r="G15" s="8"/>
      <c r="H15" s="8"/>
    </row>
    <row r="16" spans="1:10" ht="14" outlineLevel="3">
      <c r="A16" s="30" t="s">
        <v>226</v>
      </c>
      <c r="B16" s="149">
        <v>4.2928769860499996</v>
      </c>
      <c r="C16" s="149">
        <v>4.0683144744300002</v>
      </c>
      <c r="D16" s="149">
        <v>4.0028151522800002</v>
      </c>
      <c r="E16" s="149">
        <v>4.6864613107000004</v>
      </c>
      <c r="F16" s="8"/>
      <c r="G16" s="8"/>
      <c r="H16" s="8"/>
    </row>
    <row r="17" spans="1:8" ht="14" outlineLevel="3">
      <c r="A17" s="30" t="s">
        <v>227</v>
      </c>
      <c r="B17" s="149">
        <v>0.44349495202</v>
      </c>
      <c r="C17" s="149">
        <v>0.42029551242000002</v>
      </c>
      <c r="D17" s="149">
        <v>0.41352881056000002</v>
      </c>
      <c r="E17" s="149">
        <v>0.41352881056000002</v>
      </c>
      <c r="F17" s="8"/>
      <c r="G17" s="8"/>
      <c r="H17" s="8"/>
    </row>
    <row r="18" spans="1:8" ht="14" outlineLevel="3">
      <c r="A18" s="30" t="s">
        <v>228</v>
      </c>
      <c r="B18" s="149">
        <v>0.44349495202</v>
      </c>
      <c r="C18" s="149">
        <v>0.42029551242000002</v>
      </c>
      <c r="D18" s="149">
        <v>0.41352881056000002</v>
      </c>
      <c r="E18" s="149">
        <v>0.41352881056000002</v>
      </c>
      <c r="F18" s="8"/>
      <c r="G18" s="8"/>
      <c r="H18" s="8"/>
    </row>
    <row r="19" spans="1:8" ht="14" outlineLevel="3">
      <c r="A19" s="30" t="s">
        <v>229</v>
      </c>
      <c r="B19" s="149">
        <v>2.8173273781899999</v>
      </c>
      <c r="C19" s="149">
        <v>2.8182106917</v>
      </c>
      <c r="D19" s="149">
        <v>2.7893008094299998</v>
      </c>
      <c r="E19" s="149">
        <v>2.8892639018000001</v>
      </c>
      <c r="F19" s="8"/>
      <c r="G19" s="8"/>
      <c r="H19" s="8"/>
    </row>
    <row r="20" spans="1:8" ht="14" outlineLevel="3">
      <c r="A20" s="30" t="s">
        <v>230</v>
      </c>
      <c r="B20" s="149">
        <v>0.58794517233999999</v>
      </c>
      <c r="C20" s="149">
        <v>0.55718947050000001</v>
      </c>
      <c r="D20" s="149">
        <v>0.54821879411999996</v>
      </c>
      <c r="E20" s="149">
        <v>0.54821879411999996</v>
      </c>
      <c r="F20" s="8"/>
      <c r="G20" s="8"/>
      <c r="H20" s="8"/>
    </row>
    <row r="21" spans="1:8" ht="14" outlineLevel="3">
      <c r="A21" s="30" t="s">
        <v>231</v>
      </c>
      <c r="B21" s="149">
        <v>0.44349495202</v>
      </c>
      <c r="C21" s="149">
        <v>0.42029551242000002</v>
      </c>
      <c r="D21" s="149">
        <v>0.41352881056000002</v>
      </c>
      <c r="E21" s="149">
        <v>0.41352881056000002</v>
      </c>
      <c r="F21" s="8"/>
      <c r="G21" s="8"/>
      <c r="H21" s="8"/>
    </row>
    <row r="22" spans="1:8" ht="14" outlineLevel="3">
      <c r="A22" s="30" t="s">
        <v>232</v>
      </c>
      <c r="B22" s="149">
        <v>2.2411606184299999</v>
      </c>
      <c r="C22" s="149">
        <v>2.2545144049300001</v>
      </c>
      <c r="D22" s="149">
        <v>1.2756866061200001</v>
      </c>
      <c r="E22" s="149">
        <v>1.2756866061200001</v>
      </c>
      <c r="F22" s="8"/>
      <c r="G22" s="8"/>
      <c r="H22" s="8"/>
    </row>
    <row r="23" spans="1:8" ht="14" outlineLevel="3">
      <c r="A23" s="30" t="s">
        <v>233</v>
      </c>
      <c r="B23" s="149">
        <v>0.44349495202</v>
      </c>
      <c r="C23" s="149">
        <v>0.42029551242000002</v>
      </c>
      <c r="D23" s="149">
        <v>0.41352881056000002</v>
      </c>
      <c r="E23" s="149">
        <v>0.41352881056000002</v>
      </c>
      <c r="F23" s="8"/>
      <c r="G23" s="8"/>
      <c r="H23" s="8"/>
    </row>
    <row r="24" spans="1:8" ht="14" outlineLevel="3">
      <c r="A24" s="30" t="s">
        <v>234</v>
      </c>
      <c r="B24" s="149">
        <v>0.44349495202</v>
      </c>
      <c r="C24" s="149">
        <v>0.42029551242000002</v>
      </c>
      <c r="D24" s="149">
        <v>0.41352881056000002</v>
      </c>
      <c r="E24" s="149">
        <v>0.41352881056000002</v>
      </c>
      <c r="F24" s="8"/>
      <c r="G24" s="8"/>
      <c r="H24" s="8"/>
    </row>
    <row r="25" spans="1:8" ht="14" outlineLevel="3">
      <c r="A25" s="30" t="s">
        <v>235</v>
      </c>
      <c r="B25" s="149">
        <v>0.44349495202</v>
      </c>
      <c r="C25" s="149">
        <v>0.42029551242000002</v>
      </c>
      <c r="D25" s="149">
        <v>0.41352881056000002</v>
      </c>
      <c r="E25" s="149">
        <v>0.41352881056000002</v>
      </c>
      <c r="F25" s="8"/>
      <c r="G25" s="8"/>
      <c r="H25" s="8"/>
    </row>
    <row r="26" spans="1:8" ht="14" outlineLevel="3">
      <c r="A26" s="30" t="s">
        <v>236</v>
      </c>
      <c r="B26" s="149">
        <v>0.44349495202</v>
      </c>
      <c r="C26" s="149">
        <v>0.42029551242000002</v>
      </c>
      <c r="D26" s="149">
        <v>0.41352881056000002</v>
      </c>
      <c r="E26" s="149">
        <v>0.41352881056000002</v>
      </c>
      <c r="F26" s="8"/>
      <c r="G26" s="8"/>
      <c r="H26" s="8"/>
    </row>
    <row r="27" spans="1:8" ht="14" outlineLevel="3">
      <c r="A27" s="30" t="s">
        <v>237</v>
      </c>
      <c r="B27" s="149">
        <v>0.44349495202</v>
      </c>
      <c r="C27" s="149">
        <v>0.42029551242000002</v>
      </c>
      <c r="D27" s="149">
        <v>0.41352881056000002</v>
      </c>
      <c r="E27" s="149">
        <v>0.41352881056000002</v>
      </c>
      <c r="F27" s="8"/>
      <c r="G27" s="8"/>
      <c r="H27" s="8"/>
    </row>
    <row r="28" spans="1:8" ht="14" outlineLevel="3">
      <c r="A28" s="30" t="s">
        <v>238</v>
      </c>
      <c r="B28" s="149">
        <v>0.44349495202</v>
      </c>
      <c r="C28" s="149">
        <v>0.42029551242000002</v>
      </c>
      <c r="D28" s="149">
        <v>0.41352881056000002</v>
      </c>
      <c r="E28" s="149">
        <v>0.41352881056000002</v>
      </c>
      <c r="F28" s="8"/>
      <c r="G28" s="8"/>
      <c r="H28" s="8"/>
    </row>
    <row r="29" spans="1:8" ht="14" outlineLevel="3">
      <c r="A29" s="30" t="s">
        <v>239</v>
      </c>
      <c r="B29" s="149">
        <v>0.44349495202</v>
      </c>
      <c r="C29" s="149">
        <v>0.42029551242000002</v>
      </c>
      <c r="D29" s="149">
        <v>0.41352881056000002</v>
      </c>
      <c r="E29" s="149">
        <v>0.41352881056000002</v>
      </c>
      <c r="F29" s="8"/>
      <c r="G29" s="8"/>
      <c r="H29" s="8"/>
    </row>
    <row r="30" spans="1:8" ht="14" outlineLevel="3">
      <c r="A30" s="30" t="s">
        <v>240</v>
      </c>
      <c r="B30" s="149">
        <v>0.44349495202</v>
      </c>
      <c r="C30" s="149">
        <v>0.42029551242000002</v>
      </c>
      <c r="D30" s="149">
        <v>0.41352881056000002</v>
      </c>
      <c r="E30" s="149">
        <v>0.41352881056000002</v>
      </c>
      <c r="F30" s="8"/>
      <c r="G30" s="8"/>
      <c r="H30" s="8"/>
    </row>
    <row r="31" spans="1:8" ht="14" outlineLevel="3">
      <c r="A31" s="30" t="s">
        <v>241</v>
      </c>
      <c r="B31" s="149">
        <v>0.44349495202</v>
      </c>
      <c r="C31" s="149">
        <v>0.42029551242000002</v>
      </c>
      <c r="D31" s="149">
        <v>0.41352881056000002</v>
      </c>
      <c r="E31" s="149">
        <v>0.41352881056000002</v>
      </c>
      <c r="F31" s="8"/>
      <c r="G31" s="8"/>
      <c r="H31" s="8"/>
    </row>
    <row r="32" spans="1:8" ht="14" outlineLevel="3">
      <c r="A32" s="30" t="s">
        <v>242</v>
      </c>
      <c r="B32" s="149">
        <v>0.44349495202</v>
      </c>
      <c r="C32" s="149">
        <v>0.42029551242000002</v>
      </c>
      <c r="D32" s="149">
        <v>0.41352881056000002</v>
      </c>
      <c r="E32" s="149">
        <v>0.41352881056000002</v>
      </c>
      <c r="F32" s="8"/>
      <c r="G32" s="8"/>
      <c r="H32" s="8"/>
    </row>
    <row r="33" spans="1:8" ht="14" outlineLevel="3">
      <c r="A33" s="30" t="s">
        <v>218</v>
      </c>
      <c r="B33" s="149">
        <v>4.1147456020000001E-2</v>
      </c>
      <c r="C33" s="149">
        <v>4.0390618759999997E-2</v>
      </c>
      <c r="D33" s="149">
        <v>4.1156526550000003E-2</v>
      </c>
      <c r="E33" s="149">
        <v>0</v>
      </c>
      <c r="F33" s="8"/>
      <c r="G33" s="8"/>
      <c r="H33" s="8"/>
    </row>
    <row r="34" spans="1:8" ht="14" outlineLevel="3">
      <c r="A34" s="30" t="s">
        <v>243</v>
      </c>
      <c r="B34" s="149">
        <v>3.3531759060400002</v>
      </c>
      <c r="C34" s="149">
        <v>2.81069764693</v>
      </c>
      <c r="D34" s="149">
        <v>2.7654922423100001</v>
      </c>
      <c r="E34" s="149">
        <v>2.1577954803999999</v>
      </c>
      <c r="F34" s="8"/>
      <c r="G34" s="8"/>
      <c r="H34" s="8"/>
    </row>
    <row r="35" spans="1:8" ht="14" outlineLevel="3">
      <c r="A35" s="30" t="s">
        <v>244</v>
      </c>
      <c r="B35" s="149">
        <v>0.44349520863000003</v>
      </c>
      <c r="C35" s="149">
        <v>0.42029575560999999</v>
      </c>
      <c r="D35" s="149">
        <v>0.41352904984</v>
      </c>
      <c r="E35" s="149">
        <v>0.41352904984</v>
      </c>
      <c r="F35" s="8"/>
      <c r="G35" s="8"/>
      <c r="H35" s="8"/>
    </row>
    <row r="36" spans="1:8" ht="14" outlineLevel="3">
      <c r="A36" s="30" t="s">
        <v>245</v>
      </c>
      <c r="B36" s="149">
        <v>1.54523967858</v>
      </c>
      <c r="C36" s="149">
        <v>1.46440742913</v>
      </c>
      <c r="D36" s="149">
        <v>1.4408306642399999</v>
      </c>
      <c r="E36" s="149">
        <v>1.4408306642399999</v>
      </c>
      <c r="F36" s="8"/>
      <c r="G36" s="8"/>
      <c r="H36" s="8"/>
    </row>
    <row r="37" spans="1:8" ht="14" outlineLevel="3">
      <c r="A37" s="30" t="s">
        <v>246</v>
      </c>
      <c r="B37" s="149">
        <v>1.88681203308</v>
      </c>
      <c r="C37" s="149">
        <v>1.8136656255700001</v>
      </c>
      <c r="D37" s="149">
        <v>1.79347015374</v>
      </c>
      <c r="E37" s="149">
        <v>1.79347015374</v>
      </c>
      <c r="F37" s="8"/>
      <c r="G37" s="8"/>
      <c r="H37" s="8"/>
    </row>
    <row r="38" spans="1:8" ht="14" outlineLevel="3">
      <c r="A38" s="30" t="s">
        <v>247</v>
      </c>
      <c r="B38" s="149">
        <v>0.97407988796</v>
      </c>
      <c r="C38" s="149">
        <v>1.0473897560600001</v>
      </c>
      <c r="D38" s="149">
        <v>1.1970404616100001</v>
      </c>
      <c r="E38" s="149">
        <v>1.2736924412699999</v>
      </c>
      <c r="F38" s="8"/>
      <c r="G38" s="8"/>
      <c r="H38" s="8"/>
    </row>
    <row r="39" spans="1:8" ht="14" outlineLevel="3">
      <c r="A39" s="30" t="s">
        <v>248</v>
      </c>
      <c r="B39" s="149">
        <v>1.50597939013</v>
      </c>
      <c r="C39" s="149">
        <v>1.4272008657599999</v>
      </c>
      <c r="D39" s="149">
        <v>1.4042231216000001</v>
      </c>
      <c r="E39" s="149">
        <v>1.4042231216000001</v>
      </c>
      <c r="F39" s="8"/>
      <c r="G39" s="8"/>
      <c r="H39" s="8"/>
    </row>
    <row r="40" spans="1:8" ht="14" outlineLevel="3">
      <c r="A40" s="30" t="s">
        <v>249</v>
      </c>
      <c r="B40" s="149">
        <v>0.87867744205999998</v>
      </c>
      <c r="C40" s="149">
        <v>0.74621687819000004</v>
      </c>
      <c r="D40" s="149">
        <v>0.73429377643000004</v>
      </c>
      <c r="E40" s="149">
        <v>0.73429377643000004</v>
      </c>
      <c r="F40" s="8"/>
      <c r="G40" s="8"/>
      <c r="H40" s="8"/>
    </row>
    <row r="41" spans="1:8" ht="14" outlineLevel="3">
      <c r="A41" s="30" t="s">
        <v>250</v>
      </c>
      <c r="B41" s="149">
        <v>0.64153793137000004</v>
      </c>
      <c r="C41" s="149">
        <v>0.60797876594</v>
      </c>
      <c r="D41" s="149">
        <v>0.59819038859999996</v>
      </c>
      <c r="E41" s="149">
        <v>0.59819038859999996</v>
      </c>
      <c r="F41" s="8"/>
      <c r="G41" s="8"/>
      <c r="H41" s="8"/>
    </row>
    <row r="42" spans="1:8" ht="14" outlineLevel="3">
      <c r="A42" s="266" t="s">
        <v>252</v>
      </c>
      <c r="B42" s="149">
        <v>0.65986758656</v>
      </c>
      <c r="C42" s="149">
        <v>0.62534958781000005</v>
      </c>
      <c r="D42" s="149">
        <v>0.61528154257000001</v>
      </c>
      <c r="E42" s="149">
        <v>0.61528154257000001</v>
      </c>
      <c r="F42" s="8"/>
      <c r="G42" s="8"/>
      <c r="H42" s="8"/>
    </row>
    <row r="43" spans="1:8" ht="14" outlineLevel="2">
      <c r="A43" s="96" t="s">
        <v>253</v>
      </c>
      <c r="B43" s="202">
        <f t="shared" ref="B43:E43" si="4">SUM(B$44:B$44)</f>
        <v>6.7876007769999996E-2</v>
      </c>
      <c r="C43" s="202">
        <f t="shared" si="4"/>
        <v>6.4325380340000002E-2</v>
      </c>
      <c r="D43" s="202">
        <f t="shared" si="4"/>
        <v>6.328975027E-2</v>
      </c>
      <c r="E43" s="202">
        <f t="shared" si="4"/>
        <v>6.215957616E-2</v>
      </c>
      <c r="F43" s="8"/>
      <c r="G43" s="8"/>
      <c r="H43" s="8"/>
    </row>
    <row r="44" spans="1:8" ht="14" outlineLevel="3">
      <c r="A44" s="30" t="s">
        <v>254</v>
      </c>
      <c r="B44" s="149">
        <v>6.7876007769999996E-2</v>
      </c>
      <c r="C44" s="149">
        <v>6.4325380340000002E-2</v>
      </c>
      <c r="D44" s="149">
        <v>6.328975027E-2</v>
      </c>
      <c r="E44" s="149">
        <v>6.215957616E-2</v>
      </c>
      <c r="F44" s="8"/>
      <c r="G44" s="8"/>
      <c r="H44" s="8"/>
    </row>
    <row r="45" spans="1:8" ht="15" outlineLevel="1">
      <c r="A45" s="64" t="s">
        <v>255</v>
      </c>
      <c r="B45" s="122">
        <f t="shared" ref="B45:E45" si="5">B$46+B$54+B$62+B$67+B$75</f>
        <v>47.663009876300002</v>
      </c>
      <c r="C45" s="122">
        <f t="shared" si="5"/>
        <v>47.377261770930005</v>
      </c>
      <c r="D45" s="122">
        <f t="shared" si="5"/>
        <v>47.461638916410003</v>
      </c>
      <c r="E45" s="122">
        <f t="shared" si="5"/>
        <v>50.368446193579992</v>
      </c>
      <c r="F45" s="8"/>
      <c r="G45" s="8"/>
      <c r="H45" s="8"/>
    </row>
    <row r="46" spans="1:8" ht="14" outlineLevel="2">
      <c r="A46" s="96" t="s">
        <v>256</v>
      </c>
      <c r="B46" s="202">
        <f t="shared" ref="B46:E46" si="6">SUM(B$47:B$53)</f>
        <v>16.97941619561</v>
      </c>
      <c r="C46" s="202">
        <f t="shared" si="6"/>
        <v>16.806646746960002</v>
      </c>
      <c r="D46" s="202">
        <f t="shared" si="6"/>
        <v>16.898007169030002</v>
      </c>
      <c r="E46" s="202">
        <f t="shared" si="6"/>
        <v>19.985971543759995</v>
      </c>
      <c r="F46" s="8"/>
      <c r="G46" s="8"/>
      <c r="H46" s="8"/>
    </row>
    <row r="47" spans="1:8" ht="14" outlineLevel="3">
      <c r="A47" s="30" t="s">
        <v>99</v>
      </c>
      <c r="B47" s="149">
        <v>2.2672023800000001E-3</v>
      </c>
      <c r="C47" s="149">
        <v>2.2255010600000001E-3</v>
      </c>
      <c r="D47" s="149">
        <v>2.2677021600000001E-3</v>
      </c>
      <c r="E47" s="149">
        <v>2.2277020300000001E-3</v>
      </c>
      <c r="F47" s="8"/>
      <c r="G47" s="8"/>
      <c r="H47" s="8"/>
    </row>
    <row r="48" spans="1:8" ht="14" outlineLevel="3">
      <c r="A48" s="30" t="s">
        <v>257</v>
      </c>
      <c r="B48" s="149">
        <v>0.3863149676</v>
      </c>
      <c r="C48" s="149">
        <v>0.38132358881</v>
      </c>
      <c r="D48" s="149">
        <v>0.37874322521999998</v>
      </c>
      <c r="E48" s="149">
        <v>0.37098992377000001</v>
      </c>
      <c r="F48" s="8"/>
      <c r="G48" s="8"/>
      <c r="H48" s="8"/>
    </row>
    <row r="49" spans="1:8" ht="14" outlineLevel="3">
      <c r="A49" s="30" t="s">
        <v>258</v>
      </c>
      <c r="B49" s="149">
        <v>1.0156447287699999</v>
      </c>
      <c r="C49" s="149">
        <v>0.99696367661999996</v>
      </c>
      <c r="D49" s="149">
        <v>1.00370570211</v>
      </c>
      <c r="E49" s="149">
        <v>1.7291626718999999</v>
      </c>
      <c r="F49" s="8"/>
      <c r="G49" s="8"/>
      <c r="H49" s="8"/>
    </row>
    <row r="50" spans="1:8" ht="14" outlineLevel="3">
      <c r="A50" s="30" t="s">
        <v>259</v>
      </c>
      <c r="B50" s="149">
        <v>4.9991812509700004</v>
      </c>
      <c r="C50" s="149">
        <v>4.9072298403000003</v>
      </c>
      <c r="D50" s="149">
        <v>5.0002832687799996</v>
      </c>
      <c r="E50" s="149">
        <v>5.5803935751199996</v>
      </c>
      <c r="F50" s="8"/>
      <c r="G50" s="8"/>
      <c r="H50" s="8"/>
    </row>
    <row r="51" spans="1:8" ht="14" outlineLevel="3">
      <c r="A51" s="30" t="s">
        <v>260</v>
      </c>
      <c r="B51" s="149">
        <v>6.1552473171899997</v>
      </c>
      <c r="C51" s="149">
        <v>6.1224911433100004</v>
      </c>
      <c r="D51" s="149">
        <v>6.0839284407600003</v>
      </c>
      <c r="E51" s="149">
        <v>6.5450207029899996</v>
      </c>
      <c r="F51" s="8"/>
      <c r="G51" s="8"/>
      <c r="H51" s="8"/>
    </row>
    <row r="52" spans="1:8" ht="14" outlineLevel="3">
      <c r="A52" s="30" t="s">
        <v>261</v>
      </c>
      <c r="B52" s="149">
        <v>4.3625608583400002</v>
      </c>
      <c r="C52" s="149">
        <v>4.3382131265000003</v>
      </c>
      <c r="D52" s="149">
        <v>4.3706181309699996</v>
      </c>
      <c r="E52" s="149">
        <v>5.6995205279699999</v>
      </c>
      <c r="F52" s="8"/>
      <c r="G52" s="8"/>
      <c r="H52" s="8"/>
    </row>
    <row r="53" spans="1:8" ht="14" outlineLevel="3">
      <c r="A53" s="30" t="s">
        <v>262</v>
      </c>
      <c r="B53" s="149">
        <v>5.8199870360000003E-2</v>
      </c>
      <c r="C53" s="149">
        <v>5.8199870360000003E-2</v>
      </c>
      <c r="D53" s="149">
        <v>5.846069903E-2</v>
      </c>
      <c r="E53" s="149">
        <v>5.8656439980000002E-2</v>
      </c>
      <c r="F53" s="8"/>
      <c r="G53" s="8"/>
      <c r="H53" s="8"/>
    </row>
    <row r="54" spans="1:8" ht="14" outlineLevel="2">
      <c r="A54" s="96" t="s">
        <v>263</v>
      </c>
      <c r="B54" s="202">
        <f t="shared" ref="B54:E54" si="7">SUM(B$55:B$61)</f>
        <v>1.4938727953400002</v>
      </c>
      <c r="C54" s="202">
        <f t="shared" si="7"/>
        <v>1.4866747342900002</v>
      </c>
      <c r="D54" s="202">
        <f t="shared" si="7"/>
        <v>1.4994826430700001</v>
      </c>
      <c r="E54" s="202">
        <f t="shared" si="7"/>
        <v>1.4675076118499999</v>
      </c>
      <c r="F54" s="8"/>
      <c r="G54" s="8"/>
      <c r="H54" s="8"/>
    </row>
    <row r="55" spans="1:8" ht="14" outlineLevel="3">
      <c r="A55" s="30" t="s">
        <v>264</v>
      </c>
      <c r="B55" s="149">
        <v>2.0492385960000001E-2</v>
      </c>
      <c r="C55" s="149">
        <v>2.029741455E-2</v>
      </c>
      <c r="D55" s="149">
        <v>2.0614518120000001E-2</v>
      </c>
      <c r="E55" s="149">
        <v>2.762470169E-2</v>
      </c>
      <c r="F55" s="8"/>
      <c r="G55" s="8"/>
      <c r="H55" s="8"/>
    </row>
    <row r="56" spans="1:8" ht="14" outlineLevel="3">
      <c r="A56" s="30" t="s">
        <v>266</v>
      </c>
      <c r="B56" s="149">
        <v>0.28670076286000001</v>
      </c>
      <c r="C56" s="149">
        <v>0.28142739144000001</v>
      </c>
      <c r="D56" s="149">
        <v>0.28676396308000002</v>
      </c>
      <c r="E56" s="149">
        <v>0.28170571605</v>
      </c>
      <c r="F56" s="8"/>
      <c r="G56" s="8"/>
      <c r="H56" s="8"/>
    </row>
    <row r="57" spans="1:8" ht="14" outlineLevel="3">
      <c r="A57" s="30" t="s">
        <v>267</v>
      </c>
      <c r="B57" s="149">
        <v>4.1845500289999997E-2</v>
      </c>
      <c r="C57" s="149">
        <v>4.292034258E-2</v>
      </c>
      <c r="D57" s="149">
        <v>4.3734220300000001E-2</v>
      </c>
      <c r="E57" s="149">
        <v>4.2962789719999998E-2</v>
      </c>
      <c r="F57" s="8"/>
      <c r="G57" s="8"/>
      <c r="H57" s="8"/>
    </row>
    <row r="58" spans="1:8" ht="14" outlineLevel="3">
      <c r="A58" s="30" t="s">
        <v>268</v>
      </c>
      <c r="B58" s="149">
        <v>0.60585586000000002</v>
      </c>
      <c r="C58" s="149">
        <v>0.60585586000000002</v>
      </c>
      <c r="D58" s="149">
        <v>0.60585586000000002</v>
      </c>
      <c r="E58" s="149">
        <v>0.60585586000000002</v>
      </c>
      <c r="F58" s="8"/>
      <c r="G58" s="8"/>
      <c r="H58" s="8"/>
    </row>
    <row r="59" spans="1:8" ht="14" outlineLevel="3">
      <c r="A59" s="30" t="s">
        <v>269</v>
      </c>
      <c r="B59" s="149">
        <v>4.7255449999999998E-4</v>
      </c>
      <c r="C59" s="149">
        <v>4.7255449999999998E-4</v>
      </c>
      <c r="D59" s="149">
        <v>4.7255449999999998E-4</v>
      </c>
      <c r="E59" s="149">
        <v>4.7255449999999998E-4</v>
      </c>
      <c r="F59" s="8"/>
      <c r="G59" s="8"/>
      <c r="H59" s="8"/>
    </row>
    <row r="60" spans="1:8" ht="14" outlineLevel="3">
      <c r="A60" s="30" t="s">
        <v>270</v>
      </c>
      <c r="B60" s="149">
        <v>3.9693692959999999E-2</v>
      </c>
      <c r="C60" s="149">
        <v>3.8963595189999999E-2</v>
      </c>
      <c r="D60" s="149">
        <v>4.2903527320000003E-2</v>
      </c>
      <c r="E60" s="149">
        <v>4.0712455369999997E-2</v>
      </c>
      <c r="F60" s="8"/>
      <c r="G60" s="8"/>
      <c r="H60" s="8"/>
    </row>
    <row r="61" spans="1:8" ht="14" outlineLevel="3">
      <c r="A61" s="30" t="s">
        <v>271</v>
      </c>
      <c r="B61" s="149">
        <v>0.49881203877000002</v>
      </c>
      <c r="C61" s="149">
        <v>0.49673757603000002</v>
      </c>
      <c r="D61" s="149">
        <v>0.49913799975000001</v>
      </c>
      <c r="E61" s="149">
        <v>0.46817353451999999</v>
      </c>
      <c r="F61" s="8"/>
      <c r="G61" s="8"/>
      <c r="H61" s="8"/>
    </row>
    <row r="62" spans="1:8" ht="14" outlineLevel="2">
      <c r="A62" s="96" t="s">
        <v>272</v>
      </c>
      <c r="B62" s="202">
        <f t="shared" ref="B62:E62" si="8">SUM(B$63:B$66)</f>
        <v>1.8600623522399999</v>
      </c>
      <c r="C62" s="202">
        <f t="shared" si="8"/>
        <v>1.8258496785</v>
      </c>
      <c r="D62" s="202">
        <f t="shared" si="8"/>
        <v>1.8267697136600001</v>
      </c>
      <c r="E62" s="202">
        <f t="shared" si="8"/>
        <v>1.7850162193000001</v>
      </c>
      <c r="F62" s="8"/>
      <c r="G62" s="8"/>
      <c r="H62" s="8"/>
    </row>
    <row r="63" spans="1:8" ht="14" outlineLevel="3">
      <c r="A63" s="30" t="s">
        <v>58</v>
      </c>
      <c r="B63" s="149">
        <v>0.73684077395000003</v>
      </c>
      <c r="C63" s="149">
        <v>0.72328784493999998</v>
      </c>
      <c r="D63" s="149">
        <v>0.73700320285999998</v>
      </c>
      <c r="E63" s="149">
        <v>0.72400315841999996</v>
      </c>
      <c r="F63" s="8"/>
      <c r="G63" s="8"/>
      <c r="H63" s="8"/>
    </row>
    <row r="64" spans="1:8" ht="14" outlineLevel="3">
      <c r="A64" s="30" t="s">
        <v>74</v>
      </c>
      <c r="B64" s="149">
        <v>5.7960120000000002E-5</v>
      </c>
      <c r="C64" s="149">
        <v>5.6894039999999997E-5</v>
      </c>
      <c r="D64" s="149">
        <v>5.7972900000000002E-5</v>
      </c>
      <c r="E64" s="149">
        <v>5.6950310000000003E-5</v>
      </c>
      <c r="F64" s="8"/>
      <c r="G64" s="8"/>
      <c r="H64" s="8"/>
    </row>
    <row r="65" spans="1:8" ht="14" outlineLevel="3">
      <c r="A65" s="30" t="s">
        <v>163</v>
      </c>
      <c r="B65" s="149">
        <v>0.29744124965000002</v>
      </c>
      <c r="C65" s="149">
        <v>0.29197032531</v>
      </c>
      <c r="D65" s="149">
        <v>0.29783750176000001</v>
      </c>
      <c r="E65" s="149">
        <v>0.28305293592000003</v>
      </c>
      <c r="F65" s="8"/>
      <c r="G65" s="8"/>
      <c r="H65" s="8"/>
    </row>
    <row r="66" spans="1:8" ht="14" outlineLevel="3">
      <c r="A66" s="30" t="s">
        <v>44</v>
      </c>
      <c r="B66" s="149">
        <v>0.82572236852000003</v>
      </c>
      <c r="C66" s="149">
        <v>0.81053461420999995</v>
      </c>
      <c r="D66" s="149">
        <v>0.79187103613999998</v>
      </c>
      <c r="E66" s="149">
        <v>0.77790317465000003</v>
      </c>
      <c r="F66" s="8"/>
      <c r="G66" s="8"/>
      <c r="H66" s="8"/>
    </row>
    <row r="67" spans="1:8" ht="14" outlineLevel="2">
      <c r="A67" s="96" t="s">
        <v>273</v>
      </c>
      <c r="B67" s="202">
        <f t="shared" ref="B67:E67" si="9">SUM(B$68:B$74)</f>
        <v>22.912232679060001</v>
      </c>
      <c r="C67" s="202">
        <f t="shared" si="9"/>
        <v>22.865318694030002</v>
      </c>
      <c r="D67" s="202">
        <f t="shared" si="9"/>
        <v>22.81179493306</v>
      </c>
      <c r="E67" s="202">
        <f t="shared" si="9"/>
        <v>22.766794779229997</v>
      </c>
      <c r="F67" s="8"/>
      <c r="G67" s="8"/>
      <c r="H67" s="8"/>
    </row>
    <row r="68" spans="1:8" ht="14" outlineLevel="3">
      <c r="A68" s="30" t="s">
        <v>274</v>
      </c>
      <c r="B68" s="149">
        <v>3</v>
      </c>
      <c r="C68" s="149">
        <v>3</v>
      </c>
      <c r="D68" s="149">
        <v>3</v>
      </c>
      <c r="E68" s="149">
        <v>3</v>
      </c>
      <c r="F68" s="8"/>
      <c r="G68" s="8"/>
      <c r="H68" s="8"/>
    </row>
    <row r="69" spans="1:8" ht="14" outlineLevel="3">
      <c r="A69" s="30" t="s">
        <v>276</v>
      </c>
      <c r="B69" s="149">
        <v>7.6616299999999997</v>
      </c>
      <c r="C69" s="149">
        <v>7.6616299999999997</v>
      </c>
      <c r="D69" s="149">
        <v>7.5606299999999997</v>
      </c>
      <c r="E69" s="149">
        <v>7.5606299999999997</v>
      </c>
      <c r="F69" s="8"/>
      <c r="G69" s="8"/>
      <c r="H69" s="8"/>
    </row>
    <row r="70" spans="1:8" ht="14" outlineLevel="3">
      <c r="A70" s="30" t="s">
        <v>278</v>
      </c>
      <c r="B70" s="149">
        <v>3</v>
      </c>
      <c r="C70" s="149">
        <v>3</v>
      </c>
      <c r="D70" s="149">
        <v>3</v>
      </c>
      <c r="E70" s="149">
        <v>3</v>
      </c>
      <c r="F70" s="8"/>
      <c r="G70" s="8"/>
      <c r="H70" s="8"/>
    </row>
    <row r="71" spans="1:8" ht="14" outlineLevel="3">
      <c r="A71" s="30" t="s">
        <v>279</v>
      </c>
      <c r="B71" s="149">
        <v>2.35</v>
      </c>
      <c r="C71" s="149">
        <v>2.35</v>
      </c>
      <c r="D71" s="149">
        <v>2.35</v>
      </c>
      <c r="E71" s="149">
        <v>2.35</v>
      </c>
      <c r="F71" s="8"/>
      <c r="G71" s="8"/>
      <c r="H71" s="8"/>
    </row>
    <row r="72" spans="1:8" ht="14" outlineLevel="3">
      <c r="A72" s="30" t="s">
        <v>280</v>
      </c>
      <c r="B72" s="149">
        <v>1.1336011906900001</v>
      </c>
      <c r="C72" s="149">
        <v>1.1127505306800001</v>
      </c>
      <c r="D72" s="149">
        <v>1.13385108136</v>
      </c>
      <c r="E72" s="149">
        <v>1.1138510129899999</v>
      </c>
      <c r="F72" s="8"/>
      <c r="G72" s="8"/>
      <c r="H72" s="8"/>
    </row>
    <row r="73" spans="1:8" ht="14" outlineLevel="3">
      <c r="A73" s="30" t="s">
        <v>281</v>
      </c>
      <c r="B73" s="149">
        <v>4.01700148837</v>
      </c>
      <c r="C73" s="149">
        <v>3.9909381633500001</v>
      </c>
      <c r="D73" s="149">
        <v>4.0173138517</v>
      </c>
      <c r="E73" s="149">
        <v>3.9923137662400001</v>
      </c>
      <c r="F73" s="8"/>
      <c r="G73" s="8"/>
      <c r="H73" s="8"/>
    </row>
    <row r="74" spans="1:8" ht="14" outlineLevel="3">
      <c r="A74" s="30" t="s">
        <v>282</v>
      </c>
      <c r="B74" s="149">
        <v>1.75</v>
      </c>
      <c r="C74" s="149">
        <v>1.75</v>
      </c>
      <c r="D74" s="149">
        <v>1.75</v>
      </c>
      <c r="E74" s="149">
        <v>1.75</v>
      </c>
      <c r="F74" s="8"/>
      <c r="G74" s="8"/>
      <c r="H74" s="8"/>
    </row>
    <row r="75" spans="1:8" ht="14" outlineLevel="2">
      <c r="A75" s="96" t="s">
        <v>283</v>
      </c>
      <c r="B75" s="202">
        <f t="shared" ref="B75:E75" si="10">SUM(B$76:B$76)</f>
        <v>4.4174258540500002</v>
      </c>
      <c r="C75" s="202">
        <f t="shared" si="10"/>
        <v>4.3927719171500001</v>
      </c>
      <c r="D75" s="202">
        <f t="shared" si="10"/>
        <v>4.4255844575900003</v>
      </c>
      <c r="E75" s="202">
        <f t="shared" si="10"/>
        <v>4.3631560394399997</v>
      </c>
      <c r="F75" s="8"/>
      <c r="G75" s="8"/>
      <c r="H75" s="8"/>
    </row>
    <row r="76" spans="1:8" ht="14" outlineLevel="3">
      <c r="A76" s="30" t="s">
        <v>261</v>
      </c>
      <c r="B76" s="149">
        <v>4.4174258540500002</v>
      </c>
      <c r="C76" s="149">
        <v>4.3927719171500001</v>
      </c>
      <c r="D76" s="149">
        <v>4.4255844575900003</v>
      </c>
      <c r="E76" s="149">
        <v>4.3631560394399997</v>
      </c>
      <c r="F76" s="8"/>
      <c r="G76" s="8"/>
      <c r="H76" s="8"/>
    </row>
    <row r="77" spans="1:8" ht="15">
      <c r="A77" s="155" t="s">
        <v>284</v>
      </c>
      <c r="B77" s="177">
        <f t="shared" ref="B77:E77" si="11">B$78+B$95</f>
        <v>11.340132765</v>
      </c>
      <c r="C77" s="177">
        <f t="shared" si="11"/>
        <v>11.143543868769999</v>
      </c>
      <c r="D77" s="177">
        <f t="shared" si="11"/>
        <v>11.069248342049999</v>
      </c>
      <c r="E77" s="177">
        <f t="shared" si="11"/>
        <v>10.52284191935</v>
      </c>
      <c r="F77" s="8"/>
      <c r="G77" s="8"/>
      <c r="H77" s="8"/>
    </row>
    <row r="78" spans="1:8" ht="15" outlineLevel="1">
      <c r="A78" s="64" t="s">
        <v>285</v>
      </c>
      <c r="B78" s="122">
        <f t="shared" ref="B78:E78" si="12">B$79+B$85+B$93</f>
        <v>1.7977295606499999</v>
      </c>
      <c r="C78" s="122">
        <f t="shared" si="12"/>
        <v>1.7213792795</v>
      </c>
      <c r="D78" s="122">
        <f t="shared" si="12"/>
        <v>1.69496889341</v>
      </c>
      <c r="E78" s="122">
        <f t="shared" si="12"/>
        <v>1.6932566139799998</v>
      </c>
      <c r="F78" s="8"/>
      <c r="G78" s="8"/>
      <c r="H78" s="8"/>
    </row>
    <row r="79" spans="1:8" ht="14" outlineLevel="2">
      <c r="A79" s="96" t="s">
        <v>286</v>
      </c>
      <c r="B79" s="202">
        <f t="shared" ref="B79:E79" si="13">SUM(B$80:B$84)</f>
        <v>0.62058407813000005</v>
      </c>
      <c r="C79" s="202">
        <f t="shared" si="13"/>
        <v>0.58812101904000003</v>
      </c>
      <c r="D79" s="202">
        <f t="shared" si="13"/>
        <v>0.57865234881999994</v>
      </c>
      <c r="E79" s="202">
        <f t="shared" si="13"/>
        <v>0.57865234881999994</v>
      </c>
      <c r="F79" s="8"/>
      <c r="G79" s="8"/>
      <c r="H79" s="8"/>
    </row>
    <row r="80" spans="1:8" ht="14" outlineLevel="3">
      <c r="A80" s="30" t="s">
        <v>287</v>
      </c>
      <c r="B80" s="149">
        <v>4.2525000000000003E-7</v>
      </c>
      <c r="C80" s="149">
        <v>4.03E-7</v>
      </c>
      <c r="D80" s="149">
        <v>3.9650999999999999E-7</v>
      </c>
      <c r="E80" s="149">
        <v>3.9650999999999999E-7</v>
      </c>
      <c r="F80" s="8"/>
      <c r="G80" s="8"/>
      <c r="H80" s="8"/>
    </row>
    <row r="81" spans="1:8" ht="14" outlineLevel="3">
      <c r="A81" s="30" t="s">
        <v>288</v>
      </c>
      <c r="B81" s="149">
        <v>0.12739110351999999</v>
      </c>
      <c r="C81" s="149">
        <v>0.12072721208999999</v>
      </c>
      <c r="D81" s="149">
        <v>0.11878352002000001</v>
      </c>
      <c r="E81" s="149">
        <v>0.11878352002000001</v>
      </c>
      <c r="F81" s="8"/>
      <c r="G81" s="8"/>
      <c r="H81" s="8"/>
    </row>
    <row r="82" spans="1:8" ht="14" outlineLevel="3">
      <c r="A82" s="30" t="s">
        <v>313</v>
      </c>
      <c r="B82" s="149">
        <v>0.31457354224</v>
      </c>
      <c r="C82" s="149">
        <v>0.29811804516000001</v>
      </c>
      <c r="D82" s="149">
        <v>0.29331838427000001</v>
      </c>
      <c r="E82" s="149">
        <v>0.29331838427000001</v>
      </c>
      <c r="F82" s="8"/>
      <c r="G82" s="8"/>
      <c r="H82" s="8"/>
    </row>
    <row r="83" spans="1:8" ht="14" outlineLevel="3">
      <c r="A83" s="30" t="s">
        <v>314</v>
      </c>
      <c r="B83" s="149">
        <v>0.10530038639</v>
      </c>
      <c r="C83" s="149">
        <v>9.9792071260000004E-2</v>
      </c>
      <c r="D83" s="149">
        <v>9.8185432180000004E-2</v>
      </c>
      <c r="E83" s="149">
        <v>9.8185432180000004E-2</v>
      </c>
      <c r="F83" s="8"/>
      <c r="G83" s="8"/>
      <c r="H83" s="8"/>
    </row>
    <row r="84" spans="1:8" ht="14" outlineLevel="3">
      <c r="A84" s="30" t="s">
        <v>315</v>
      </c>
      <c r="B84" s="149">
        <v>7.3318620730000006E-2</v>
      </c>
      <c r="C84" s="149">
        <v>6.9483287530000007E-2</v>
      </c>
      <c r="D84" s="149">
        <v>6.8364615840000004E-2</v>
      </c>
      <c r="E84" s="149">
        <v>6.8364615840000004E-2</v>
      </c>
      <c r="F84" s="8"/>
      <c r="G84" s="8"/>
      <c r="H84" s="8"/>
    </row>
    <row r="85" spans="1:8" ht="14" outlineLevel="2">
      <c r="A85" s="96" t="s">
        <v>253</v>
      </c>
      <c r="B85" s="202">
        <f t="shared" ref="B85:E85" si="14">SUM(B$86:B$92)</f>
        <v>1.1771104857099999</v>
      </c>
      <c r="C85" s="202">
        <f t="shared" si="14"/>
        <v>1.13322509435</v>
      </c>
      <c r="D85" s="202">
        <f t="shared" si="14"/>
        <v>1.1162839124500001</v>
      </c>
      <c r="E85" s="202">
        <f t="shared" si="14"/>
        <v>1.11457163302</v>
      </c>
      <c r="F85" s="8"/>
      <c r="G85" s="8"/>
      <c r="H85" s="8"/>
    </row>
    <row r="86" spans="1:8" ht="14" outlineLevel="3">
      <c r="A86" s="30" t="s">
        <v>294</v>
      </c>
      <c r="B86" s="149">
        <v>0.15948377011000001</v>
      </c>
      <c r="C86" s="149">
        <v>0.15123495813999999</v>
      </c>
      <c r="D86" s="149">
        <v>0.14725505508</v>
      </c>
      <c r="E86" s="149">
        <v>0.14668534994999999</v>
      </c>
      <c r="F86" s="8"/>
      <c r="G86" s="8"/>
      <c r="H86" s="8"/>
    </row>
    <row r="87" spans="1:8" ht="14" outlineLevel="3">
      <c r="A87" s="30" t="s">
        <v>295</v>
      </c>
      <c r="B87" s="149">
        <v>1.2999999999999999E-2</v>
      </c>
      <c r="C87" s="149">
        <v>1.2999999999999999E-2</v>
      </c>
      <c r="D87" s="149">
        <v>1.2999999999999999E-2</v>
      </c>
      <c r="E87" s="149">
        <v>1.2999999999999999E-2</v>
      </c>
      <c r="F87" s="8"/>
      <c r="G87" s="8"/>
      <c r="H87" s="8"/>
    </row>
    <row r="88" spans="1:8" ht="14" outlineLevel="3">
      <c r="A88" s="30" t="s">
        <v>296</v>
      </c>
      <c r="B88" s="149">
        <v>0.01</v>
      </c>
      <c r="C88" s="149">
        <v>0.01</v>
      </c>
      <c r="D88" s="149">
        <v>0.01</v>
      </c>
      <c r="E88" s="149">
        <v>0.01</v>
      </c>
      <c r="F88" s="8"/>
      <c r="G88" s="8"/>
      <c r="H88" s="8"/>
    </row>
    <row r="89" spans="1:8" ht="14" outlineLevel="3">
      <c r="A89" s="30" t="s">
        <v>297</v>
      </c>
      <c r="B89" s="149">
        <v>1.4E-2</v>
      </c>
      <c r="C89" s="149">
        <v>1.4E-2</v>
      </c>
      <c r="D89" s="149">
        <v>1.4E-2</v>
      </c>
      <c r="E89" s="149">
        <v>1.4E-2</v>
      </c>
      <c r="F89" s="8"/>
      <c r="G89" s="8"/>
      <c r="H89" s="8"/>
    </row>
    <row r="90" spans="1:8" ht="14" outlineLevel="3">
      <c r="A90" s="30" t="s">
        <v>298</v>
      </c>
      <c r="B90" s="149">
        <v>0.38894169869</v>
      </c>
      <c r="C90" s="149">
        <v>0.37585377215999999</v>
      </c>
      <c r="D90" s="149">
        <v>0.36737737288</v>
      </c>
      <c r="E90" s="149">
        <v>0.36715039611</v>
      </c>
      <c r="F90" s="8"/>
      <c r="G90" s="8"/>
      <c r="H90" s="8"/>
    </row>
    <row r="91" spans="1:8" ht="14" outlineLevel="3">
      <c r="A91" s="30" t="s">
        <v>299</v>
      </c>
      <c r="B91" s="149">
        <v>0.45876715325</v>
      </c>
      <c r="C91" s="149">
        <v>0.43165284256999997</v>
      </c>
      <c r="D91" s="149">
        <v>0.41862236801000002</v>
      </c>
      <c r="E91" s="149">
        <v>0.41770677047999999</v>
      </c>
      <c r="F91" s="8"/>
      <c r="G91" s="8"/>
      <c r="H91" s="8"/>
    </row>
    <row r="92" spans="1:8" ht="14" outlineLevel="3">
      <c r="A92" s="30" t="s">
        <v>300</v>
      </c>
      <c r="B92" s="149">
        <v>0.13291786366</v>
      </c>
      <c r="C92" s="149">
        <v>0.13748352148000001</v>
      </c>
      <c r="D92" s="149">
        <v>0.14602911648</v>
      </c>
      <c r="E92" s="149">
        <v>0.14602911648</v>
      </c>
      <c r="F92" s="8"/>
      <c r="G92" s="8"/>
      <c r="H92" s="8"/>
    </row>
    <row r="93" spans="1:8" ht="14" outlineLevel="2">
      <c r="A93" s="96" t="s">
        <v>283</v>
      </c>
      <c r="B93" s="202">
        <f t="shared" ref="B93:E93" si="15">SUM(B$94:B$94)</f>
        <v>3.4996809999999997E-5</v>
      </c>
      <c r="C93" s="202">
        <f t="shared" si="15"/>
        <v>3.3166110000000002E-5</v>
      </c>
      <c r="D93" s="202">
        <f t="shared" si="15"/>
        <v>3.2632139999999998E-5</v>
      </c>
      <c r="E93" s="202">
        <f t="shared" si="15"/>
        <v>3.2632139999999998E-5</v>
      </c>
      <c r="F93" s="8"/>
      <c r="G93" s="8"/>
      <c r="H93" s="8"/>
    </row>
    <row r="94" spans="1:8" ht="14" outlineLevel="3">
      <c r="A94" s="30" t="s">
        <v>301</v>
      </c>
      <c r="B94" s="149">
        <v>3.4996809999999997E-5</v>
      </c>
      <c r="C94" s="149">
        <v>3.3166110000000002E-5</v>
      </c>
      <c r="D94" s="149">
        <v>3.2632139999999998E-5</v>
      </c>
      <c r="E94" s="149">
        <v>3.2632139999999998E-5</v>
      </c>
      <c r="F94" s="8"/>
      <c r="G94" s="8"/>
      <c r="H94" s="8"/>
    </row>
    <row r="95" spans="1:8" ht="15" outlineLevel="1">
      <c r="A95" s="64" t="s">
        <v>255</v>
      </c>
      <c r="B95" s="122">
        <f t="shared" ref="B95:E95" si="16">B$96+B$102+B$103+B$107+B$110</f>
        <v>9.5424032043500002</v>
      </c>
      <c r="C95" s="122">
        <f t="shared" si="16"/>
        <v>9.4221645892699986</v>
      </c>
      <c r="D95" s="122">
        <f t="shared" si="16"/>
        <v>9.3742794486399994</v>
      </c>
      <c r="E95" s="122">
        <f t="shared" si="16"/>
        <v>8.8295853053700011</v>
      </c>
      <c r="F95" s="8"/>
      <c r="G95" s="8"/>
      <c r="H95" s="8"/>
    </row>
    <row r="96" spans="1:8" ht="14" outlineLevel="2">
      <c r="A96" s="96" t="s">
        <v>256</v>
      </c>
      <c r="B96" s="202">
        <f t="shared" ref="B96:E96" si="17">SUM(B$97:B$101)</f>
        <v>6.8214701377100004</v>
      </c>
      <c r="C96" s="202">
        <f t="shared" si="17"/>
        <v>6.7771960387899997</v>
      </c>
      <c r="D96" s="202">
        <f t="shared" si="17"/>
        <v>6.6970996892799999</v>
      </c>
      <c r="E96" s="202">
        <f t="shared" si="17"/>
        <v>6.1601588001300005</v>
      </c>
      <c r="F96" s="8"/>
      <c r="G96" s="8"/>
      <c r="H96" s="8"/>
    </row>
    <row r="97" spans="1:8" ht="14" outlineLevel="3">
      <c r="A97" s="30" t="s">
        <v>302</v>
      </c>
      <c r="B97" s="149">
        <v>0.34008035721000002</v>
      </c>
      <c r="C97" s="149">
        <v>0.3338251592</v>
      </c>
      <c r="D97" s="149">
        <v>0.34015532441000002</v>
      </c>
      <c r="E97" s="149">
        <v>0.33415530389999998</v>
      </c>
      <c r="F97" s="8"/>
      <c r="G97" s="8"/>
      <c r="H97" s="8"/>
    </row>
    <row r="98" spans="1:8" ht="14" outlineLevel="3">
      <c r="A98" s="30" t="s">
        <v>257</v>
      </c>
      <c r="B98" s="149">
        <v>0.34013027289999997</v>
      </c>
      <c r="C98" s="149">
        <v>0.33553834061999999</v>
      </c>
      <c r="D98" s="149">
        <v>0.34442619059000001</v>
      </c>
      <c r="E98" s="149">
        <v>0.33705830817999999</v>
      </c>
      <c r="F98" s="8"/>
      <c r="G98" s="8"/>
      <c r="H98" s="8"/>
    </row>
    <row r="99" spans="1:8" ht="14" outlineLevel="3">
      <c r="A99" s="30" t="s">
        <v>258</v>
      </c>
      <c r="B99" s="149">
        <v>6.1798268910000002E-2</v>
      </c>
      <c r="C99" s="149">
        <v>5.968793847E-2</v>
      </c>
      <c r="D99" s="149">
        <v>6.0819772000000001E-2</v>
      </c>
      <c r="E99" s="149">
        <v>5.9746968339999998E-2</v>
      </c>
      <c r="F99" s="8"/>
      <c r="G99" s="8"/>
      <c r="H99" s="8"/>
    </row>
    <row r="100" spans="1:8" ht="14" outlineLevel="3">
      <c r="A100" s="30" t="s">
        <v>260</v>
      </c>
      <c r="B100" s="149">
        <v>0.46823055755999998</v>
      </c>
      <c r="C100" s="149">
        <v>0.46823055755999998</v>
      </c>
      <c r="D100" s="149">
        <v>0.46823055755999998</v>
      </c>
      <c r="E100" s="149">
        <v>0.46628108039999999</v>
      </c>
      <c r="F100" s="8"/>
      <c r="G100" s="8"/>
      <c r="H100" s="8"/>
    </row>
    <row r="101" spans="1:8" ht="14" outlineLevel="3">
      <c r="A101" s="30" t="s">
        <v>261</v>
      </c>
      <c r="B101" s="149">
        <v>5.6112306811300003</v>
      </c>
      <c r="C101" s="149">
        <v>5.5799140429399996</v>
      </c>
      <c r="D101" s="149">
        <v>5.4834678447199998</v>
      </c>
      <c r="E101" s="149">
        <v>4.96291713931</v>
      </c>
      <c r="F101" s="8"/>
      <c r="G101" s="8"/>
      <c r="H101" s="8"/>
    </row>
    <row r="102" spans="1:8" ht="14" outlineLevel="2">
      <c r="A102" s="96" t="s">
        <v>303</v>
      </c>
      <c r="B102" s="202"/>
      <c r="C102" s="202"/>
      <c r="D102" s="202"/>
      <c r="E102" s="202"/>
      <c r="F102" s="8"/>
      <c r="G102" s="8"/>
      <c r="H102" s="8"/>
    </row>
    <row r="103" spans="1:8" ht="14" outlineLevel="2">
      <c r="A103" s="96" t="s">
        <v>272</v>
      </c>
      <c r="B103" s="202">
        <f t="shared" ref="B103:E103" si="18">SUM(B$104:B$106)</f>
        <v>1.0819453749600001</v>
      </c>
      <c r="C103" s="202">
        <f t="shared" si="18"/>
        <v>1.00661703141</v>
      </c>
      <c r="D103" s="202">
        <f t="shared" si="18"/>
        <v>1.0379815422699998</v>
      </c>
      <c r="E103" s="202">
        <f t="shared" si="18"/>
        <v>1.0318391972000001</v>
      </c>
      <c r="F103" s="8"/>
      <c r="G103" s="8"/>
      <c r="H103" s="8"/>
    </row>
    <row r="104" spans="1:8" ht="14" outlineLevel="3">
      <c r="A104" s="30" t="s">
        <v>144</v>
      </c>
      <c r="B104" s="149">
        <v>0.16409411059000001</v>
      </c>
      <c r="C104" s="149">
        <v>0.16409411059000001</v>
      </c>
      <c r="D104" s="149">
        <v>0.19512634276999999</v>
      </c>
      <c r="E104" s="149">
        <v>0.19512634276999999</v>
      </c>
      <c r="F104" s="8"/>
      <c r="G104" s="8"/>
      <c r="H104" s="8"/>
    </row>
    <row r="105" spans="1:8" ht="14" outlineLevel="3">
      <c r="A105" s="30" t="s">
        <v>44</v>
      </c>
      <c r="B105" s="149">
        <v>1.7851264370000001E-2</v>
      </c>
      <c r="C105" s="149">
        <v>1.7522920819999999E-2</v>
      </c>
      <c r="D105" s="149">
        <v>1.7855199499999998E-2</v>
      </c>
      <c r="E105" s="149">
        <v>1.1712854430000001E-2</v>
      </c>
      <c r="F105" s="8"/>
      <c r="G105" s="8"/>
      <c r="H105" s="8"/>
    </row>
    <row r="106" spans="1:8" ht="14" outlineLevel="3">
      <c r="A106" s="30" t="s">
        <v>305</v>
      </c>
      <c r="B106" s="149">
        <v>0.9</v>
      </c>
      <c r="C106" s="149">
        <v>0.82499999999999996</v>
      </c>
      <c r="D106" s="149">
        <v>0.82499999999999996</v>
      </c>
      <c r="E106" s="149">
        <v>0.82499999999999996</v>
      </c>
      <c r="F106" s="8"/>
      <c r="G106" s="8"/>
      <c r="H106" s="8"/>
    </row>
    <row r="107" spans="1:8" ht="14" outlineLevel="2">
      <c r="A107" s="96" t="s">
        <v>308</v>
      </c>
      <c r="B107" s="202">
        <f t="shared" ref="B107:E107" si="19">SUM(B$108:B$109)</f>
        <v>1.5249999999999999</v>
      </c>
      <c r="C107" s="202">
        <f t="shared" si="19"/>
        <v>1.5249999999999999</v>
      </c>
      <c r="D107" s="202">
        <f t="shared" si="19"/>
        <v>1.5249999999999999</v>
      </c>
      <c r="E107" s="202">
        <f t="shared" si="19"/>
        <v>1.5249999999999999</v>
      </c>
      <c r="F107" s="8"/>
      <c r="G107" s="8"/>
      <c r="H107" s="8"/>
    </row>
    <row r="108" spans="1:8" ht="14" outlineLevel="3">
      <c r="A108" s="30" t="s">
        <v>309</v>
      </c>
      <c r="B108" s="149">
        <v>0.7</v>
      </c>
      <c r="C108" s="149">
        <v>0.7</v>
      </c>
      <c r="D108" s="149">
        <v>0.7</v>
      </c>
      <c r="E108" s="149">
        <v>0.7</v>
      </c>
      <c r="F108" s="8"/>
      <c r="G108" s="8"/>
      <c r="H108" s="8"/>
    </row>
    <row r="109" spans="1:8" ht="14" outlineLevel="3">
      <c r="A109" s="30" t="s">
        <v>310</v>
      </c>
      <c r="B109" s="149">
        <v>0.82499999999999996</v>
      </c>
      <c r="C109" s="149">
        <v>0.82499999999999996</v>
      </c>
      <c r="D109" s="149">
        <v>0.82499999999999996</v>
      </c>
      <c r="E109" s="149">
        <v>0.82499999999999996</v>
      </c>
      <c r="F109" s="8"/>
      <c r="G109" s="8"/>
      <c r="H109" s="8"/>
    </row>
    <row r="110" spans="1:8" ht="14" outlineLevel="2">
      <c r="A110" s="96" t="s">
        <v>283</v>
      </c>
      <c r="B110" s="202">
        <f t="shared" ref="B110:E110" si="20">SUM(B$111:B$111)</f>
        <v>0.11398769168</v>
      </c>
      <c r="C110" s="202">
        <f t="shared" si="20"/>
        <v>0.11335151907</v>
      </c>
      <c r="D110" s="202">
        <f t="shared" si="20"/>
        <v>0.11419821709</v>
      </c>
      <c r="E110" s="202">
        <f t="shared" si="20"/>
        <v>0.11258730804</v>
      </c>
      <c r="F110" s="8"/>
      <c r="G110" s="8"/>
      <c r="H110" s="8"/>
    </row>
    <row r="111" spans="1:8" ht="14" outlineLevel="3">
      <c r="A111" s="30" t="s">
        <v>261</v>
      </c>
      <c r="B111" s="149">
        <v>0.11398769168</v>
      </c>
      <c r="C111" s="149">
        <v>0.11335151907</v>
      </c>
      <c r="D111" s="149">
        <v>0.11419821709</v>
      </c>
      <c r="E111" s="149">
        <v>0.11258730804</v>
      </c>
      <c r="F111" s="8"/>
      <c r="G111" s="8"/>
      <c r="H111" s="8"/>
    </row>
    <row r="112" spans="1:8">
      <c r="B112" s="147"/>
      <c r="C112" s="147"/>
      <c r="D112" s="147"/>
      <c r="E112" s="147"/>
      <c r="F112" s="8"/>
      <c r="G112" s="8"/>
      <c r="H112" s="8"/>
    </row>
    <row r="113" spans="2:8">
      <c r="B113" s="147"/>
      <c r="C113" s="147"/>
      <c r="D113" s="147"/>
      <c r="E113" s="147"/>
      <c r="F113" s="8"/>
      <c r="G113" s="8"/>
      <c r="H113" s="8"/>
    </row>
    <row r="114" spans="2:8">
      <c r="B114" s="147"/>
      <c r="C114" s="147"/>
      <c r="D114" s="147"/>
      <c r="E114" s="147"/>
      <c r="F114" s="8"/>
      <c r="G114" s="8"/>
      <c r="H114" s="8"/>
    </row>
    <row r="115" spans="2:8">
      <c r="B115" s="147"/>
      <c r="C115" s="147"/>
      <c r="D115" s="147"/>
      <c r="E115" s="147"/>
      <c r="F115" s="8"/>
      <c r="G115" s="8"/>
      <c r="H115" s="8"/>
    </row>
    <row r="116" spans="2:8">
      <c r="B116" s="147"/>
      <c r="C116" s="147"/>
      <c r="D116" s="147"/>
      <c r="E116" s="147"/>
      <c r="F116" s="8"/>
      <c r="G116" s="8"/>
      <c r="H116" s="8"/>
    </row>
    <row r="117" spans="2:8">
      <c r="B117" s="147"/>
      <c r="C117" s="147"/>
      <c r="D117" s="147"/>
      <c r="E117" s="147"/>
      <c r="F117" s="8"/>
      <c r="G117" s="8"/>
      <c r="H117" s="8"/>
    </row>
    <row r="118" spans="2:8">
      <c r="B118" s="147"/>
      <c r="C118" s="147"/>
      <c r="D118" s="147"/>
      <c r="E118" s="147"/>
      <c r="F118" s="8"/>
      <c r="G118" s="8"/>
      <c r="H118" s="8"/>
    </row>
    <row r="119" spans="2:8">
      <c r="B119" s="147"/>
      <c r="C119" s="147"/>
      <c r="D119" s="147"/>
      <c r="E119" s="147"/>
      <c r="F119" s="8"/>
      <c r="G119" s="8"/>
      <c r="H119" s="8"/>
    </row>
    <row r="120" spans="2:8">
      <c r="B120" s="147"/>
      <c r="C120" s="147"/>
      <c r="D120" s="147"/>
      <c r="E120" s="147"/>
      <c r="F120" s="8"/>
      <c r="G120" s="8"/>
      <c r="H120" s="8"/>
    </row>
    <row r="121" spans="2:8">
      <c r="B121" s="147"/>
      <c r="C121" s="147"/>
      <c r="D121" s="147"/>
      <c r="E121" s="147"/>
      <c r="F121" s="8"/>
      <c r="G121" s="8"/>
      <c r="H121" s="8"/>
    </row>
    <row r="122" spans="2:8">
      <c r="B122" s="147"/>
      <c r="C122" s="147"/>
      <c r="D122" s="147"/>
      <c r="E122" s="147"/>
      <c r="F122" s="8"/>
      <c r="G122" s="8"/>
      <c r="H122" s="8"/>
    </row>
    <row r="123" spans="2:8">
      <c r="B123" s="147"/>
      <c r="C123" s="147"/>
      <c r="D123" s="147"/>
      <c r="E123" s="147"/>
      <c r="F123" s="8"/>
      <c r="G123" s="8"/>
      <c r="H123" s="8"/>
    </row>
    <row r="124" spans="2:8">
      <c r="B124" s="147"/>
      <c r="C124" s="147"/>
      <c r="D124" s="147"/>
      <c r="E124" s="147"/>
      <c r="F124" s="8"/>
      <c r="G124" s="8"/>
      <c r="H124" s="8"/>
    </row>
    <row r="125" spans="2:8">
      <c r="B125" s="147"/>
      <c r="C125" s="147"/>
      <c r="D125" s="147"/>
      <c r="E125" s="147"/>
      <c r="F125" s="8"/>
      <c r="G125" s="8"/>
      <c r="H125" s="8"/>
    </row>
    <row r="126" spans="2:8">
      <c r="B126" s="147"/>
      <c r="C126" s="147"/>
      <c r="D126" s="147"/>
      <c r="E126" s="147"/>
      <c r="F126" s="8"/>
      <c r="G126" s="8"/>
      <c r="H126" s="8"/>
    </row>
    <row r="127" spans="2:8">
      <c r="B127" s="147"/>
      <c r="C127" s="147"/>
      <c r="D127" s="147"/>
      <c r="E127" s="147"/>
      <c r="F127" s="8"/>
      <c r="G127" s="8"/>
      <c r="H127" s="8"/>
    </row>
    <row r="128" spans="2:8">
      <c r="B128" s="147"/>
      <c r="C128" s="147"/>
      <c r="D128" s="147"/>
      <c r="E128" s="147"/>
      <c r="F128" s="8"/>
      <c r="G128" s="8"/>
      <c r="H128" s="8"/>
    </row>
    <row r="129" spans="2:8">
      <c r="B129" s="147"/>
      <c r="C129" s="147"/>
      <c r="D129" s="147"/>
      <c r="E129" s="147"/>
      <c r="F129" s="8"/>
      <c r="G129" s="8"/>
      <c r="H129" s="8"/>
    </row>
    <row r="130" spans="2:8">
      <c r="B130" s="147"/>
      <c r="C130" s="147"/>
      <c r="D130" s="147"/>
      <c r="E130" s="147"/>
      <c r="F130" s="8"/>
      <c r="G130" s="8"/>
      <c r="H130" s="8"/>
    </row>
    <row r="131" spans="2:8">
      <c r="B131" s="147"/>
      <c r="C131" s="147"/>
      <c r="D131" s="147"/>
      <c r="E131" s="147"/>
      <c r="F131" s="8"/>
      <c r="G131" s="8"/>
      <c r="H131" s="8"/>
    </row>
    <row r="132" spans="2:8">
      <c r="B132" s="147"/>
      <c r="C132" s="147"/>
      <c r="D132" s="147"/>
      <c r="E132" s="147"/>
      <c r="F132" s="8"/>
      <c r="G132" s="8"/>
      <c r="H132" s="8"/>
    </row>
    <row r="133" spans="2:8">
      <c r="B133" s="147"/>
      <c r="C133" s="147"/>
      <c r="D133" s="147"/>
      <c r="E133" s="147"/>
      <c r="F133" s="8"/>
      <c r="G133" s="8"/>
      <c r="H133" s="8"/>
    </row>
    <row r="134" spans="2:8">
      <c r="B134" s="147"/>
      <c r="C134" s="147"/>
      <c r="D134" s="147"/>
      <c r="E134" s="147"/>
      <c r="F134" s="8"/>
      <c r="G134" s="8"/>
      <c r="H134" s="8"/>
    </row>
    <row r="135" spans="2:8">
      <c r="B135" s="147"/>
      <c r="C135" s="147"/>
      <c r="D135" s="147"/>
      <c r="E135" s="147"/>
      <c r="F135" s="8"/>
      <c r="G135" s="8"/>
      <c r="H135" s="8"/>
    </row>
    <row r="136" spans="2:8">
      <c r="B136" s="147"/>
      <c r="C136" s="147"/>
      <c r="D136" s="147"/>
      <c r="E136" s="147"/>
      <c r="F136" s="8"/>
      <c r="G136" s="8"/>
      <c r="H136" s="8"/>
    </row>
    <row r="137" spans="2:8">
      <c r="B137" s="147"/>
      <c r="C137" s="147"/>
      <c r="D137" s="147"/>
      <c r="E137" s="147"/>
      <c r="F137" s="8"/>
      <c r="G137" s="8"/>
      <c r="H137" s="8"/>
    </row>
    <row r="138" spans="2:8">
      <c r="B138" s="147"/>
      <c r="C138" s="147"/>
      <c r="D138" s="147"/>
      <c r="E138" s="147"/>
      <c r="F138" s="8"/>
      <c r="G138" s="8"/>
      <c r="H138" s="8"/>
    </row>
    <row r="139" spans="2:8">
      <c r="B139" s="147"/>
      <c r="C139" s="147"/>
      <c r="D139" s="147"/>
      <c r="E139" s="147"/>
      <c r="F139" s="8"/>
      <c r="G139" s="8"/>
      <c r="H139" s="8"/>
    </row>
    <row r="140" spans="2:8">
      <c r="B140" s="147"/>
      <c r="C140" s="147"/>
      <c r="D140" s="147"/>
      <c r="E140" s="147"/>
      <c r="F140" s="8"/>
      <c r="G140" s="8"/>
      <c r="H140" s="8"/>
    </row>
    <row r="141" spans="2:8">
      <c r="B141" s="147"/>
      <c r="C141" s="147"/>
      <c r="D141" s="147"/>
      <c r="E141" s="147"/>
      <c r="F141" s="8"/>
      <c r="G141" s="8"/>
      <c r="H141" s="8"/>
    </row>
    <row r="142" spans="2:8">
      <c r="B142" s="147"/>
      <c r="C142" s="147"/>
      <c r="D142" s="147"/>
      <c r="E142" s="147"/>
      <c r="F142" s="8"/>
      <c r="G142" s="8"/>
      <c r="H142" s="8"/>
    </row>
    <row r="143" spans="2:8">
      <c r="B143" s="147"/>
      <c r="C143" s="147"/>
      <c r="D143" s="147"/>
      <c r="E143" s="147"/>
      <c r="F143" s="8"/>
      <c r="G143" s="8"/>
      <c r="H143" s="8"/>
    </row>
    <row r="144" spans="2:8">
      <c r="B144" s="147"/>
      <c r="C144" s="147"/>
      <c r="D144" s="147"/>
      <c r="E144" s="147"/>
      <c r="F144" s="8"/>
      <c r="G144" s="8"/>
      <c r="H144" s="8"/>
    </row>
    <row r="145" spans="2:8">
      <c r="B145" s="147"/>
      <c r="C145" s="147"/>
      <c r="D145" s="147"/>
      <c r="E145" s="147"/>
      <c r="F145" s="8"/>
      <c r="G145" s="8"/>
      <c r="H145" s="8"/>
    </row>
    <row r="146" spans="2:8">
      <c r="B146" s="147"/>
      <c r="C146" s="147"/>
      <c r="D146" s="147"/>
      <c r="E146" s="147"/>
      <c r="F146" s="8"/>
      <c r="G146" s="8"/>
      <c r="H146" s="8"/>
    </row>
    <row r="147" spans="2:8">
      <c r="B147" s="147"/>
      <c r="C147" s="147"/>
      <c r="D147" s="147"/>
      <c r="E147" s="147"/>
      <c r="F147" s="8"/>
      <c r="G147" s="8"/>
      <c r="H147" s="8"/>
    </row>
    <row r="148" spans="2:8">
      <c r="B148" s="147"/>
      <c r="C148" s="147"/>
      <c r="D148" s="147"/>
      <c r="E148" s="147"/>
      <c r="F148" s="8"/>
      <c r="G148" s="8"/>
      <c r="H148" s="8"/>
    </row>
    <row r="149" spans="2:8">
      <c r="B149" s="147"/>
      <c r="C149" s="147"/>
      <c r="D149" s="147"/>
      <c r="E149" s="147"/>
      <c r="F149" s="8"/>
      <c r="G149" s="8"/>
      <c r="H149" s="8"/>
    </row>
    <row r="150" spans="2:8">
      <c r="B150" s="147"/>
      <c r="C150" s="147"/>
      <c r="D150" s="147"/>
      <c r="E150" s="147"/>
      <c r="F150" s="8"/>
      <c r="G150" s="8"/>
      <c r="H150" s="8"/>
    </row>
    <row r="151" spans="2:8">
      <c r="B151" s="147"/>
      <c r="C151" s="147"/>
      <c r="D151" s="147"/>
      <c r="E151" s="147"/>
      <c r="F151" s="8"/>
      <c r="G151" s="8"/>
      <c r="H151" s="8"/>
    </row>
    <row r="152" spans="2:8">
      <c r="B152" s="147"/>
      <c r="C152" s="147"/>
      <c r="D152" s="147"/>
      <c r="E152" s="147"/>
      <c r="F152" s="8"/>
      <c r="G152" s="8"/>
      <c r="H152" s="8"/>
    </row>
    <row r="153" spans="2:8">
      <c r="B153" s="147"/>
      <c r="C153" s="147"/>
      <c r="D153" s="147"/>
      <c r="E153" s="147"/>
      <c r="F153" s="8"/>
      <c r="G153" s="8"/>
      <c r="H153" s="8"/>
    </row>
    <row r="154" spans="2:8">
      <c r="B154" s="147"/>
      <c r="C154" s="147"/>
      <c r="D154" s="147"/>
      <c r="E154" s="147"/>
      <c r="F154" s="8"/>
      <c r="G154" s="8"/>
      <c r="H154" s="8"/>
    </row>
    <row r="155" spans="2:8">
      <c r="B155" s="147"/>
      <c r="C155" s="147"/>
      <c r="D155" s="147"/>
      <c r="E155" s="147"/>
      <c r="F155" s="8"/>
      <c r="G155" s="8"/>
      <c r="H155" s="8"/>
    </row>
    <row r="156" spans="2:8">
      <c r="B156" s="147"/>
      <c r="C156" s="147"/>
      <c r="D156" s="147"/>
      <c r="E156" s="147"/>
      <c r="F156" s="8"/>
      <c r="G156" s="8"/>
      <c r="H156" s="8"/>
    </row>
    <row r="157" spans="2:8">
      <c r="B157" s="147"/>
      <c r="C157" s="147"/>
      <c r="D157" s="147"/>
      <c r="E157" s="147"/>
      <c r="F157" s="8"/>
      <c r="G157" s="8"/>
      <c r="H157" s="8"/>
    </row>
    <row r="158" spans="2:8">
      <c r="B158" s="147"/>
      <c r="C158" s="147"/>
      <c r="D158" s="147"/>
      <c r="E158" s="147"/>
      <c r="F158" s="8"/>
      <c r="G158" s="8"/>
      <c r="H158" s="8"/>
    </row>
    <row r="159" spans="2:8">
      <c r="B159" s="147"/>
      <c r="C159" s="147"/>
      <c r="D159" s="147"/>
      <c r="E159" s="147"/>
      <c r="F159" s="8"/>
      <c r="G159" s="8"/>
      <c r="H159" s="8"/>
    </row>
    <row r="160" spans="2:8">
      <c r="B160" s="147"/>
      <c r="C160" s="147"/>
      <c r="D160" s="147"/>
      <c r="E160" s="147"/>
      <c r="F160" s="8"/>
      <c r="G160" s="8"/>
      <c r="H160" s="8"/>
    </row>
    <row r="161" spans="2:8">
      <c r="B161" s="147"/>
      <c r="C161" s="147"/>
      <c r="D161" s="147"/>
      <c r="E161" s="147"/>
      <c r="F161" s="8"/>
      <c r="G161" s="8"/>
      <c r="H161" s="8"/>
    </row>
    <row r="162" spans="2:8">
      <c r="B162" s="147"/>
      <c r="C162" s="147"/>
      <c r="D162" s="147"/>
      <c r="E162" s="147"/>
      <c r="F162" s="8"/>
      <c r="G162" s="8"/>
      <c r="H162" s="8"/>
    </row>
    <row r="163" spans="2:8">
      <c r="B163" s="147"/>
      <c r="C163" s="147"/>
      <c r="D163" s="147"/>
      <c r="E163" s="147"/>
      <c r="F163" s="8"/>
      <c r="G163" s="8"/>
      <c r="H163" s="8"/>
    </row>
    <row r="164" spans="2:8">
      <c r="B164" s="147"/>
      <c r="C164" s="147"/>
      <c r="D164" s="147"/>
      <c r="E164" s="147"/>
      <c r="F164" s="8"/>
      <c r="G164" s="8"/>
      <c r="H164" s="8"/>
    </row>
    <row r="165" spans="2:8">
      <c r="B165" s="147"/>
      <c r="C165" s="147"/>
      <c r="D165" s="147"/>
      <c r="E165" s="147"/>
      <c r="F165" s="8"/>
      <c r="G165" s="8"/>
      <c r="H165" s="8"/>
    </row>
    <row r="166" spans="2:8">
      <c r="B166" s="147"/>
      <c r="C166" s="147"/>
      <c r="D166" s="147"/>
      <c r="E166" s="147"/>
      <c r="F166" s="8"/>
      <c r="G166" s="8"/>
      <c r="H166" s="8"/>
    </row>
    <row r="167" spans="2:8">
      <c r="B167" s="147"/>
      <c r="C167" s="147"/>
      <c r="D167" s="147"/>
      <c r="E167" s="147"/>
      <c r="F167" s="8"/>
      <c r="G167" s="8"/>
      <c r="H167" s="8"/>
    </row>
    <row r="168" spans="2:8">
      <c r="B168" s="147"/>
      <c r="C168" s="147"/>
      <c r="D168" s="147"/>
      <c r="E168" s="147"/>
      <c r="F168" s="8"/>
      <c r="G168" s="8"/>
      <c r="H168" s="8"/>
    </row>
    <row r="169" spans="2:8">
      <c r="B169" s="147"/>
      <c r="C169" s="147"/>
      <c r="D169" s="147"/>
      <c r="E169" s="147"/>
      <c r="F169" s="8"/>
      <c r="G169" s="8"/>
      <c r="H169" s="8"/>
    </row>
    <row r="170" spans="2:8">
      <c r="B170" s="147"/>
      <c r="C170" s="147"/>
      <c r="D170" s="147"/>
      <c r="E170" s="147"/>
      <c r="F170" s="8"/>
      <c r="G170" s="8"/>
      <c r="H170" s="8"/>
    </row>
    <row r="171" spans="2:8">
      <c r="B171" s="147"/>
      <c r="C171" s="147"/>
      <c r="D171" s="147"/>
      <c r="E171" s="147"/>
      <c r="F171" s="8"/>
      <c r="G171" s="8"/>
      <c r="H171" s="8"/>
    </row>
    <row r="172" spans="2:8">
      <c r="B172" s="147"/>
      <c r="C172" s="147"/>
      <c r="D172" s="147"/>
      <c r="E172" s="147"/>
      <c r="F172" s="8"/>
      <c r="G172" s="8"/>
      <c r="H172" s="8"/>
    </row>
    <row r="173" spans="2:8">
      <c r="B173" s="147"/>
      <c r="C173" s="147"/>
      <c r="D173" s="147"/>
      <c r="E173" s="147"/>
      <c r="F173" s="8"/>
      <c r="G173" s="8"/>
      <c r="H173" s="8"/>
    </row>
    <row r="174" spans="2:8">
      <c r="B174" s="147"/>
      <c r="C174" s="147"/>
      <c r="D174" s="147"/>
      <c r="E174" s="147"/>
      <c r="F174" s="8"/>
      <c r="G174" s="8"/>
      <c r="H174" s="8"/>
    </row>
    <row r="175" spans="2:8">
      <c r="B175" s="147"/>
      <c r="C175" s="147"/>
      <c r="D175" s="147"/>
      <c r="E175" s="147"/>
      <c r="F175" s="8"/>
      <c r="G175" s="8"/>
      <c r="H175" s="8"/>
    </row>
    <row r="176" spans="2:8">
      <c r="B176" s="147"/>
      <c r="C176" s="147"/>
      <c r="D176" s="147"/>
      <c r="E176" s="147"/>
      <c r="F176" s="8"/>
      <c r="G176" s="8"/>
      <c r="H176" s="8"/>
    </row>
    <row r="177" spans="2:8">
      <c r="B177" s="147"/>
      <c r="C177" s="147"/>
      <c r="D177" s="147"/>
      <c r="E177" s="147"/>
      <c r="F177" s="8"/>
      <c r="G177" s="8"/>
      <c r="H177" s="8"/>
    </row>
    <row r="178" spans="2:8">
      <c r="B178" s="147"/>
      <c r="C178" s="147"/>
      <c r="D178" s="147"/>
      <c r="E178" s="147"/>
      <c r="F178" s="8"/>
      <c r="G178" s="8"/>
      <c r="H178" s="8"/>
    </row>
    <row r="179" spans="2:8">
      <c r="B179" s="147"/>
      <c r="C179" s="147"/>
      <c r="D179" s="147"/>
      <c r="E179" s="147"/>
      <c r="F179" s="8"/>
      <c r="G179" s="8"/>
      <c r="H179" s="8"/>
    </row>
    <row r="180" spans="2:8">
      <c r="B180" s="147"/>
      <c r="C180" s="147"/>
      <c r="D180" s="147"/>
      <c r="E180" s="147"/>
      <c r="F180" s="8"/>
      <c r="G180" s="8"/>
      <c r="H180" s="8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Лист7">
    <tabColor indexed="57"/>
    <outlinePr applyStyles="1" summaryBelow="0"/>
    <pageSetUpPr fitToPage="1"/>
  </sheetPr>
  <dimension ref="A2:H247"/>
  <sheetViews>
    <sheetView workbookViewId="0">
      <selection activeCell="B25" sqref="B25"/>
    </sheetView>
  </sheetViews>
  <sheetFormatPr baseColWidth="10" defaultColWidth="9.1640625" defaultRowHeight="14"/>
  <cols>
    <col min="1" max="1" width="52.6640625" style="128" bestFit="1" customWidth="1"/>
    <col min="2" max="5" width="15.1640625" style="128" customWidth="1"/>
    <col min="6" max="16384" width="9.1640625" style="128"/>
  </cols>
  <sheetData>
    <row r="2" spans="1:8" ht="19">
      <c r="A2" s="5" t="s">
        <v>101</v>
      </c>
      <c r="B2" s="5"/>
      <c r="C2" s="5"/>
      <c r="D2" s="5"/>
      <c r="E2" s="5"/>
      <c r="F2" s="113"/>
      <c r="G2" s="113"/>
      <c r="H2" s="113"/>
    </row>
    <row r="3" spans="1:8">
      <c r="A3" s="200"/>
    </row>
    <row r="4" spans="1:8" s="39" customFormat="1">
      <c r="A4" s="14" t="str">
        <f>$A$2 &amp; " (" &amp;E4 &amp; ")"</f>
        <v>Державний та гарантований державою борг України за поточний рік (млрд. грн)</v>
      </c>
      <c r="E4" s="39" t="str">
        <f>VALUAH</f>
        <v>млрд. грн</v>
      </c>
    </row>
    <row r="5" spans="1:8" s="232" customFormat="1">
      <c r="A5" s="190"/>
      <c r="B5" s="143">
        <v>44561</v>
      </c>
      <c r="C5" s="143">
        <v>44592</v>
      </c>
      <c r="D5" s="143">
        <v>44620</v>
      </c>
      <c r="E5" s="185">
        <v>44651</v>
      </c>
    </row>
    <row r="6" spans="1:8" s="54" customFormat="1" ht="15">
      <c r="A6" s="68" t="s">
        <v>143</v>
      </c>
      <c r="B6" s="245">
        <f t="shared" ref="B6:E6" si="0">SUM(B7:B8)</f>
        <v>2672.0585603470099</v>
      </c>
      <c r="C6" s="245">
        <f t="shared" si="0"/>
        <v>2745.4421672594099</v>
      </c>
      <c r="D6" s="245">
        <f t="shared" si="0"/>
        <v>2729.9841275349399</v>
      </c>
      <c r="E6" s="245">
        <f t="shared" si="0"/>
        <v>2832.0280370935197</v>
      </c>
    </row>
    <row r="7" spans="1:8" s="141" customFormat="1">
      <c r="A7" s="130" t="s">
        <v>45</v>
      </c>
      <c r="B7" s="94">
        <v>1111.5978612510701</v>
      </c>
      <c r="C7" s="94">
        <v>1110.5331588505401</v>
      </c>
      <c r="D7" s="94">
        <v>1067.25501935737</v>
      </c>
      <c r="E7" s="149">
        <v>1100.1955453954099</v>
      </c>
    </row>
    <row r="8" spans="1:8" s="141" customFormat="1">
      <c r="A8" s="130" t="s">
        <v>56</v>
      </c>
      <c r="B8" s="94">
        <v>1560.4606990959401</v>
      </c>
      <c r="C8" s="94">
        <v>1634.90900840887</v>
      </c>
      <c r="D8" s="94">
        <v>1662.72910817757</v>
      </c>
      <c r="E8" s="149">
        <v>1731.8324916981101</v>
      </c>
    </row>
    <row r="9" spans="1:8">
      <c r="B9" s="113"/>
      <c r="C9" s="113"/>
      <c r="D9" s="113"/>
      <c r="E9" s="113"/>
      <c r="F9" s="113"/>
    </row>
    <row r="10" spans="1:8">
      <c r="A10" s="14" t="str">
        <f>$A$2 &amp; " (" &amp;E10 &amp; ")"</f>
        <v>Державний та гарантований державою борг України за поточний рік (млрд. дол. США)</v>
      </c>
      <c r="B10" s="113"/>
      <c r="C10" s="113"/>
      <c r="D10" s="113"/>
      <c r="E10" s="39" t="str">
        <f>VALUSD</f>
        <v>млрд. дол. США</v>
      </c>
      <c r="F10" s="113"/>
    </row>
    <row r="11" spans="1:8" s="100" customFormat="1">
      <c r="A11" s="190"/>
      <c r="B11" s="143">
        <v>44561</v>
      </c>
      <c r="C11" s="143">
        <v>44592</v>
      </c>
      <c r="D11" s="143">
        <v>44620</v>
      </c>
      <c r="E11" s="185">
        <v>44651</v>
      </c>
      <c r="F11" s="232"/>
      <c r="G11" s="232"/>
      <c r="H11" s="232"/>
    </row>
    <row r="12" spans="1:8" s="160" customFormat="1" ht="15">
      <c r="A12" s="68" t="s">
        <v>143</v>
      </c>
      <c r="B12" s="245">
        <f t="shared" ref="B12:E12" si="1">SUM(B13:B14)</f>
        <v>97.955824077519992</v>
      </c>
      <c r="C12" s="245">
        <f t="shared" si="1"/>
        <v>95.381173755380004</v>
      </c>
      <c r="D12" s="245">
        <f t="shared" si="1"/>
        <v>93.317158066819999</v>
      </c>
      <c r="E12" s="245">
        <f t="shared" si="1"/>
        <v>96.805254404830009</v>
      </c>
      <c r="F12" s="148"/>
    </row>
    <row r="13" spans="1:8" s="235" customFormat="1">
      <c r="A13" s="32" t="s">
        <v>45</v>
      </c>
      <c r="B13" s="94">
        <v>40.750410996870002</v>
      </c>
      <c r="C13" s="94">
        <v>38.581747395180003</v>
      </c>
      <c r="D13" s="94">
        <v>36.481239701770001</v>
      </c>
      <c r="E13" s="149">
        <v>37.60722290588</v>
      </c>
      <c r="F13" s="230"/>
    </row>
    <row r="14" spans="1:8" s="235" customFormat="1">
      <c r="A14" s="32" t="s">
        <v>56</v>
      </c>
      <c r="B14" s="94">
        <v>57.205413080649997</v>
      </c>
      <c r="C14" s="94">
        <v>56.799426360200002</v>
      </c>
      <c r="D14" s="94">
        <v>56.835918365049999</v>
      </c>
      <c r="E14" s="149">
        <v>59.198031498950002</v>
      </c>
      <c r="F14" s="230"/>
    </row>
    <row r="15" spans="1:8">
      <c r="B15" s="113"/>
      <c r="C15" s="113"/>
      <c r="D15" s="113"/>
      <c r="E15" s="113"/>
      <c r="F15" s="113"/>
    </row>
    <row r="16" spans="1:8" s="116" customFormat="1">
      <c r="B16" s="99"/>
      <c r="C16" s="99"/>
      <c r="D16" s="99"/>
      <c r="E16" s="193" t="s">
        <v>38</v>
      </c>
      <c r="F16" s="99"/>
    </row>
    <row r="17" spans="1:8" s="100" customFormat="1">
      <c r="A17" s="98"/>
      <c r="B17" s="143">
        <v>44561</v>
      </c>
      <c r="C17" s="143">
        <v>44592</v>
      </c>
      <c r="D17" s="143">
        <v>44620</v>
      </c>
      <c r="E17" s="143">
        <v>44651</v>
      </c>
      <c r="F17" s="232"/>
      <c r="G17" s="232"/>
      <c r="H17" s="232"/>
    </row>
    <row r="18" spans="1:8" s="160" customFormat="1">
      <c r="A18" s="215" t="s">
        <v>143</v>
      </c>
      <c r="B18" s="245">
        <f t="shared" ref="B18:E18" si="2">SUM(B19:B20)</f>
        <v>1</v>
      </c>
      <c r="C18" s="245">
        <f t="shared" si="2"/>
        <v>1</v>
      </c>
      <c r="D18" s="245">
        <f t="shared" si="2"/>
        <v>1</v>
      </c>
      <c r="E18" s="245">
        <f t="shared" si="2"/>
        <v>1</v>
      </c>
      <c r="F18" s="148"/>
    </row>
    <row r="19" spans="1:8" s="235" customFormat="1">
      <c r="A19" s="32" t="s">
        <v>45</v>
      </c>
      <c r="B19" s="36">
        <v>0.41600799999999999</v>
      </c>
      <c r="C19" s="36">
        <v>0.404501</v>
      </c>
      <c r="D19" s="36">
        <v>0.39093800000000001</v>
      </c>
      <c r="E19" s="77">
        <v>0.38848300000000002</v>
      </c>
      <c r="F19" s="230"/>
    </row>
    <row r="20" spans="1:8" s="235" customFormat="1">
      <c r="A20" s="32" t="s">
        <v>56</v>
      </c>
      <c r="B20" s="36">
        <v>0.58399199999999996</v>
      </c>
      <c r="C20" s="36">
        <v>0.595499</v>
      </c>
      <c r="D20" s="36">
        <v>0.60906199999999999</v>
      </c>
      <c r="E20" s="77">
        <v>0.61151699999999998</v>
      </c>
      <c r="F20" s="230"/>
    </row>
    <row r="21" spans="1:8">
      <c r="B21" s="113"/>
      <c r="C21" s="113"/>
      <c r="D21" s="113"/>
      <c r="E21" s="113"/>
      <c r="F21" s="113"/>
    </row>
    <row r="22" spans="1:8">
      <c r="B22" s="113"/>
      <c r="C22" s="113"/>
      <c r="D22" s="113"/>
      <c r="E22" s="113"/>
      <c r="F22" s="113"/>
    </row>
    <row r="23" spans="1:8">
      <c r="B23" s="113"/>
      <c r="C23" s="113"/>
      <c r="D23" s="113"/>
      <c r="E23" s="113"/>
      <c r="F23" s="113"/>
    </row>
    <row r="24" spans="1:8">
      <c r="B24" s="113"/>
      <c r="C24" s="113"/>
      <c r="D24" s="113"/>
      <c r="E24" s="113"/>
      <c r="F24" s="113"/>
    </row>
    <row r="25" spans="1:8" s="116" customFormat="1">
      <c r="B25" s="99"/>
      <c r="C25" s="99"/>
      <c r="D25" s="99"/>
      <c r="E25" s="99"/>
      <c r="F25" s="99"/>
    </row>
    <row r="26" spans="1:8">
      <c r="B26" s="113"/>
      <c r="C26" s="113"/>
      <c r="D26" s="113"/>
      <c r="E26" s="113"/>
      <c r="F26" s="113"/>
    </row>
    <row r="27" spans="1:8">
      <c r="B27" s="113"/>
      <c r="C27" s="113"/>
      <c r="D27" s="113"/>
      <c r="E27" s="113"/>
      <c r="F27" s="113"/>
    </row>
    <row r="28" spans="1:8">
      <c r="B28" s="113"/>
      <c r="C28" s="113"/>
      <c r="D28" s="113"/>
      <c r="E28" s="113"/>
      <c r="F28" s="113"/>
    </row>
    <row r="29" spans="1:8">
      <c r="B29" s="113"/>
      <c r="C29" s="113"/>
      <c r="D29" s="113"/>
      <c r="E29" s="113"/>
      <c r="F29" s="113"/>
    </row>
    <row r="30" spans="1:8">
      <c r="B30" s="113"/>
      <c r="C30" s="113"/>
      <c r="D30" s="113"/>
      <c r="E30" s="113"/>
      <c r="F30" s="113"/>
    </row>
    <row r="31" spans="1:8">
      <c r="B31" s="113"/>
      <c r="C31" s="113"/>
      <c r="D31" s="113"/>
      <c r="E31" s="113"/>
      <c r="F31" s="113"/>
    </row>
    <row r="32" spans="1:8">
      <c r="B32" s="113"/>
      <c r="C32" s="113"/>
      <c r="D32" s="113"/>
      <c r="E32" s="113"/>
      <c r="F32" s="113"/>
    </row>
    <row r="33" spans="2:6">
      <c r="B33" s="113"/>
      <c r="C33" s="113"/>
      <c r="D33" s="113"/>
      <c r="E33" s="113"/>
      <c r="F33" s="113"/>
    </row>
    <row r="34" spans="2:6">
      <c r="B34" s="113"/>
      <c r="C34" s="113"/>
      <c r="D34" s="113"/>
      <c r="E34" s="113"/>
      <c r="F34" s="113"/>
    </row>
    <row r="35" spans="2:6">
      <c r="B35" s="113"/>
      <c r="C35" s="113"/>
      <c r="D35" s="113"/>
      <c r="E35" s="113"/>
      <c r="F35" s="113"/>
    </row>
    <row r="36" spans="2:6">
      <c r="B36" s="113"/>
      <c r="C36" s="113"/>
      <c r="D36" s="113"/>
      <c r="E36" s="113"/>
      <c r="F36" s="113"/>
    </row>
    <row r="37" spans="2:6">
      <c r="B37" s="113"/>
      <c r="C37" s="113"/>
      <c r="D37" s="113"/>
      <c r="E37" s="113"/>
      <c r="F37" s="113"/>
    </row>
    <row r="38" spans="2:6">
      <c r="B38" s="113"/>
      <c r="C38" s="113"/>
      <c r="D38" s="113"/>
      <c r="E38" s="113"/>
      <c r="F38" s="113"/>
    </row>
    <row r="39" spans="2:6">
      <c r="B39" s="113"/>
      <c r="C39" s="113"/>
      <c r="D39" s="113"/>
      <c r="E39" s="113"/>
      <c r="F39" s="113"/>
    </row>
    <row r="40" spans="2:6">
      <c r="B40" s="113"/>
      <c r="C40" s="113"/>
      <c r="D40" s="113"/>
      <c r="E40" s="113"/>
      <c r="F40" s="113"/>
    </row>
    <row r="41" spans="2:6">
      <c r="B41" s="113"/>
      <c r="C41" s="113"/>
      <c r="D41" s="113"/>
      <c r="E41" s="113"/>
      <c r="F41" s="113"/>
    </row>
    <row r="42" spans="2:6">
      <c r="B42" s="113"/>
      <c r="C42" s="113"/>
      <c r="D42" s="113"/>
      <c r="E42" s="113"/>
      <c r="F42" s="113"/>
    </row>
    <row r="43" spans="2:6">
      <c r="B43" s="113"/>
      <c r="C43" s="113"/>
      <c r="D43" s="113"/>
      <c r="E43" s="113"/>
      <c r="F43" s="113"/>
    </row>
    <row r="44" spans="2:6">
      <c r="B44" s="113"/>
      <c r="C44" s="113"/>
      <c r="D44" s="113"/>
      <c r="E44" s="113"/>
      <c r="F44" s="113"/>
    </row>
    <row r="45" spans="2:6">
      <c r="B45" s="113"/>
      <c r="C45" s="113"/>
      <c r="D45" s="113"/>
      <c r="E45" s="113"/>
      <c r="F45" s="113"/>
    </row>
    <row r="46" spans="2:6">
      <c r="B46" s="113"/>
      <c r="C46" s="113"/>
      <c r="D46" s="113"/>
      <c r="E46" s="113"/>
      <c r="F46" s="113"/>
    </row>
    <row r="47" spans="2:6">
      <c r="B47" s="113"/>
      <c r="C47" s="113"/>
      <c r="D47" s="113"/>
      <c r="E47" s="113"/>
      <c r="F47" s="113"/>
    </row>
    <row r="48" spans="2:6">
      <c r="B48" s="113"/>
      <c r="C48" s="113"/>
      <c r="D48" s="113"/>
      <c r="E48" s="113"/>
      <c r="F48" s="113"/>
    </row>
    <row r="49" spans="2:6">
      <c r="B49" s="113"/>
      <c r="C49" s="113"/>
      <c r="D49" s="113"/>
      <c r="E49" s="113"/>
      <c r="F49" s="113"/>
    </row>
    <row r="50" spans="2:6">
      <c r="B50" s="113"/>
      <c r="C50" s="113"/>
      <c r="D50" s="113"/>
      <c r="E50" s="113"/>
      <c r="F50" s="113"/>
    </row>
    <row r="51" spans="2:6">
      <c r="B51" s="113"/>
      <c r="C51" s="113"/>
      <c r="D51" s="113"/>
      <c r="E51" s="113"/>
      <c r="F51" s="113"/>
    </row>
    <row r="52" spans="2:6">
      <c r="B52" s="113"/>
      <c r="C52" s="113"/>
      <c r="D52" s="113"/>
      <c r="E52" s="113"/>
      <c r="F52" s="113"/>
    </row>
    <row r="53" spans="2:6">
      <c r="B53" s="113"/>
      <c r="C53" s="113"/>
      <c r="D53" s="113"/>
      <c r="E53" s="113"/>
      <c r="F53" s="113"/>
    </row>
    <row r="54" spans="2:6">
      <c r="B54" s="113"/>
      <c r="C54" s="113"/>
      <c r="D54" s="113"/>
      <c r="E54" s="113"/>
      <c r="F54" s="113"/>
    </row>
    <row r="55" spans="2:6">
      <c r="B55" s="113"/>
      <c r="C55" s="113"/>
      <c r="D55" s="113"/>
      <c r="E55" s="113"/>
      <c r="F55" s="113"/>
    </row>
    <row r="56" spans="2:6">
      <c r="B56" s="113"/>
      <c r="C56" s="113"/>
      <c r="D56" s="113"/>
      <c r="E56" s="113"/>
      <c r="F56" s="113"/>
    </row>
    <row r="57" spans="2:6">
      <c r="B57" s="113"/>
      <c r="C57" s="113"/>
      <c r="D57" s="113"/>
      <c r="E57" s="113"/>
      <c r="F57" s="113"/>
    </row>
    <row r="58" spans="2:6">
      <c r="B58" s="113"/>
      <c r="C58" s="113"/>
      <c r="D58" s="113"/>
      <c r="E58" s="113"/>
      <c r="F58" s="113"/>
    </row>
    <row r="59" spans="2:6">
      <c r="B59" s="113"/>
      <c r="C59" s="113"/>
      <c r="D59" s="113"/>
      <c r="E59" s="113"/>
      <c r="F59" s="113"/>
    </row>
    <row r="60" spans="2:6">
      <c r="B60" s="113"/>
      <c r="C60" s="113"/>
      <c r="D60" s="113"/>
      <c r="E60" s="113"/>
      <c r="F60" s="113"/>
    </row>
    <row r="61" spans="2:6">
      <c r="B61" s="113"/>
      <c r="C61" s="113"/>
      <c r="D61" s="113"/>
      <c r="E61" s="113"/>
      <c r="F61" s="113"/>
    </row>
    <row r="62" spans="2:6">
      <c r="B62" s="113"/>
      <c r="C62" s="113"/>
      <c r="D62" s="113"/>
      <c r="E62" s="113"/>
      <c r="F62" s="113"/>
    </row>
    <row r="63" spans="2:6">
      <c r="B63" s="113"/>
      <c r="C63" s="113"/>
      <c r="D63" s="113"/>
      <c r="E63" s="113"/>
      <c r="F63" s="113"/>
    </row>
    <row r="64" spans="2:6">
      <c r="B64" s="113"/>
      <c r="C64" s="113"/>
      <c r="D64" s="113"/>
      <c r="E64" s="113"/>
      <c r="F64" s="113"/>
    </row>
    <row r="65" spans="2:6">
      <c r="B65" s="113"/>
      <c r="C65" s="113"/>
      <c r="D65" s="113"/>
      <c r="E65" s="113"/>
      <c r="F65" s="113"/>
    </row>
    <row r="66" spans="2:6">
      <c r="B66" s="113"/>
      <c r="C66" s="113"/>
      <c r="D66" s="113"/>
      <c r="E66" s="113"/>
      <c r="F66" s="113"/>
    </row>
    <row r="67" spans="2:6">
      <c r="B67" s="113"/>
      <c r="C67" s="113"/>
      <c r="D67" s="113"/>
      <c r="E67" s="113"/>
      <c r="F67" s="113"/>
    </row>
    <row r="68" spans="2:6">
      <c r="B68" s="113"/>
      <c r="C68" s="113"/>
      <c r="D68" s="113"/>
      <c r="E68" s="113"/>
      <c r="F68" s="113"/>
    </row>
    <row r="69" spans="2:6">
      <c r="B69" s="113"/>
      <c r="C69" s="113"/>
      <c r="D69" s="113"/>
      <c r="E69" s="113"/>
      <c r="F69" s="113"/>
    </row>
    <row r="70" spans="2:6">
      <c r="B70" s="113"/>
      <c r="C70" s="113"/>
      <c r="D70" s="113"/>
      <c r="E70" s="113"/>
      <c r="F70" s="113"/>
    </row>
    <row r="71" spans="2:6">
      <c r="B71" s="113"/>
      <c r="C71" s="113"/>
      <c r="D71" s="113"/>
      <c r="E71" s="113"/>
      <c r="F71" s="113"/>
    </row>
    <row r="72" spans="2:6">
      <c r="B72" s="113"/>
      <c r="C72" s="113"/>
      <c r="D72" s="113"/>
      <c r="E72" s="113"/>
      <c r="F72" s="113"/>
    </row>
    <row r="73" spans="2:6">
      <c r="B73" s="113"/>
      <c r="C73" s="113"/>
      <c r="D73" s="113"/>
      <c r="E73" s="113"/>
      <c r="F73" s="113"/>
    </row>
    <row r="74" spans="2:6">
      <c r="B74" s="113"/>
      <c r="C74" s="113"/>
      <c r="D74" s="113"/>
      <c r="E74" s="113"/>
      <c r="F74" s="113"/>
    </row>
    <row r="75" spans="2:6">
      <c r="B75" s="113"/>
      <c r="C75" s="113"/>
      <c r="D75" s="113"/>
      <c r="E75" s="113"/>
      <c r="F75" s="113"/>
    </row>
    <row r="76" spans="2:6">
      <c r="B76" s="113"/>
      <c r="C76" s="113"/>
      <c r="D76" s="113"/>
      <c r="E76" s="113"/>
      <c r="F76" s="113"/>
    </row>
    <row r="77" spans="2:6">
      <c r="B77" s="113"/>
      <c r="C77" s="113"/>
      <c r="D77" s="113"/>
      <c r="E77" s="113"/>
      <c r="F77" s="113"/>
    </row>
    <row r="78" spans="2:6">
      <c r="B78" s="113"/>
      <c r="C78" s="113"/>
      <c r="D78" s="113"/>
      <c r="E78" s="113"/>
      <c r="F78" s="113"/>
    </row>
    <row r="79" spans="2:6">
      <c r="B79" s="113"/>
      <c r="C79" s="113"/>
      <c r="D79" s="113"/>
      <c r="E79" s="113"/>
      <c r="F79" s="113"/>
    </row>
    <row r="80" spans="2:6">
      <c r="B80" s="113"/>
      <c r="C80" s="113"/>
      <c r="D80" s="113"/>
      <c r="E80" s="113"/>
      <c r="F80" s="113"/>
    </row>
    <row r="81" spans="2:6">
      <c r="B81" s="113"/>
      <c r="C81" s="113"/>
      <c r="D81" s="113"/>
      <c r="E81" s="113"/>
      <c r="F81" s="113"/>
    </row>
    <row r="82" spans="2:6">
      <c r="B82" s="113"/>
      <c r="C82" s="113"/>
      <c r="D82" s="113"/>
      <c r="E82" s="113"/>
      <c r="F82" s="113"/>
    </row>
    <row r="83" spans="2:6">
      <c r="B83" s="113"/>
      <c r="C83" s="113"/>
      <c r="D83" s="113"/>
      <c r="E83" s="113"/>
      <c r="F83" s="113"/>
    </row>
    <row r="84" spans="2:6">
      <c r="B84" s="113"/>
      <c r="C84" s="113"/>
      <c r="D84" s="113"/>
      <c r="E84" s="113"/>
      <c r="F84" s="113"/>
    </row>
    <row r="85" spans="2:6">
      <c r="B85" s="113"/>
      <c r="C85" s="113"/>
      <c r="D85" s="113"/>
      <c r="E85" s="113"/>
      <c r="F85" s="113"/>
    </row>
    <row r="86" spans="2:6">
      <c r="B86" s="113"/>
      <c r="C86" s="113"/>
      <c r="D86" s="113"/>
      <c r="E86" s="113"/>
      <c r="F86" s="113"/>
    </row>
    <row r="87" spans="2:6">
      <c r="B87" s="113"/>
      <c r="C87" s="113"/>
      <c r="D87" s="113"/>
      <c r="E87" s="113"/>
      <c r="F87" s="113"/>
    </row>
    <row r="88" spans="2:6">
      <c r="B88" s="113"/>
      <c r="C88" s="113"/>
      <c r="D88" s="113"/>
      <c r="E88" s="113"/>
      <c r="F88" s="113"/>
    </row>
    <row r="89" spans="2:6">
      <c r="B89" s="113"/>
      <c r="C89" s="113"/>
      <c r="D89" s="113"/>
      <c r="E89" s="113"/>
      <c r="F89" s="113"/>
    </row>
    <row r="90" spans="2:6">
      <c r="B90" s="113"/>
      <c r="C90" s="113"/>
      <c r="D90" s="113"/>
      <c r="E90" s="113"/>
      <c r="F90" s="113"/>
    </row>
    <row r="91" spans="2:6">
      <c r="B91" s="113"/>
      <c r="C91" s="113"/>
      <c r="D91" s="113"/>
      <c r="E91" s="113"/>
      <c r="F91" s="113"/>
    </row>
    <row r="92" spans="2:6">
      <c r="B92" s="113"/>
      <c r="C92" s="113"/>
      <c r="D92" s="113"/>
      <c r="E92" s="113"/>
      <c r="F92" s="113"/>
    </row>
    <row r="93" spans="2:6">
      <c r="B93" s="113"/>
      <c r="C93" s="113"/>
      <c r="D93" s="113"/>
      <c r="E93" s="113"/>
      <c r="F93" s="113"/>
    </row>
    <row r="94" spans="2:6">
      <c r="B94" s="113"/>
      <c r="C94" s="113"/>
      <c r="D94" s="113"/>
      <c r="E94" s="113"/>
      <c r="F94" s="113"/>
    </row>
    <row r="95" spans="2:6">
      <c r="B95" s="113"/>
      <c r="C95" s="113"/>
      <c r="D95" s="113"/>
      <c r="E95" s="113"/>
      <c r="F95" s="113"/>
    </row>
    <row r="96" spans="2:6">
      <c r="B96" s="113"/>
      <c r="C96" s="113"/>
      <c r="D96" s="113"/>
      <c r="E96" s="113"/>
      <c r="F96" s="113"/>
    </row>
    <row r="97" spans="2:6">
      <c r="B97" s="113"/>
      <c r="C97" s="113"/>
      <c r="D97" s="113"/>
      <c r="E97" s="113"/>
      <c r="F97" s="113"/>
    </row>
    <row r="98" spans="2:6">
      <c r="B98" s="113"/>
      <c r="C98" s="113"/>
      <c r="D98" s="113"/>
      <c r="E98" s="113"/>
      <c r="F98" s="113"/>
    </row>
    <row r="99" spans="2:6">
      <c r="B99" s="113"/>
      <c r="C99" s="113"/>
      <c r="D99" s="113"/>
      <c r="E99" s="113"/>
      <c r="F99" s="113"/>
    </row>
    <row r="100" spans="2:6">
      <c r="B100" s="113"/>
      <c r="C100" s="113"/>
      <c r="D100" s="113"/>
      <c r="E100" s="113"/>
      <c r="F100" s="113"/>
    </row>
    <row r="101" spans="2:6">
      <c r="B101" s="113"/>
      <c r="C101" s="113"/>
      <c r="D101" s="113"/>
      <c r="E101" s="113"/>
      <c r="F101" s="113"/>
    </row>
    <row r="102" spans="2:6">
      <c r="B102" s="113"/>
      <c r="C102" s="113"/>
      <c r="D102" s="113"/>
      <c r="E102" s="113"/>
      <c r="F102" s="113"/>
    </row>
    <row r="103" spans="2:6">
      <c r="B103" s="113"/>
      <c r="C103" s="113"/>
      <c r="D103" s="113"/>
      <c r="E103" s="113"/>
      <c r="F103" s="113"/>
    </row>
    <row r="104" spans="2:6">
      <c r="B104" s="113"/>
      <c r="C104" s="113"/>
      <c r="D104" s="113"/>
      <c r="E104" s="113"/>
      <c r="F104" s="113"/>
    </row>
    <row r="105" spans="2:6">
      <c r="B105" s="113"/>
      <c r="C105" s="113"/>
      <c r="D105" s="113"/>
      <c r="E105" s="113"/>
      <c r="F105" s="113"/>
    </row>
    <row r="106" spans="2:6">
      <c r="B106" s="113"/>
      <c r="C106" s="113"/>
      <c r="D106" s="113"/>
      <c r="E106" s="113"/>
      <c r="F106" s="113"/>
    </row>
    <row r="107" spans="2:6">
      <c r="B107" s="113"/>
      <c r="C107" s="113"/>
      <c r="D107" s="113"/>
      <c r="E107" s="113"/>
      <c r="F107" s="113"/>
    </row>
    <row r="108" spans="2:6">
      <c r="B108" s="113"/>
      <c r="C108" s="113"/>
      <c r="D108" s="113"/>
      <c r="E108" s="113"/>
      <c r="F108" s="113"/>
    </row>
    <row r="109" spans="2:6">
      <c r="B109" s="113"/>
      <c r="C109" s="113"/>
      <c r="D109" s="113"/>
      <c r="E109" s="113"/>
      <c r="F109" s="113"/>
    </row>
    <row r="110" spans="2:6">
      <c r="B110" s="113"/>
      <c r="C110" s="113"/>
      <c r="D110" s="113"/>
      <c r="E110" s="113"/>
      <c r="F110" s="113"/>
    </row>
    <row r="111" spans="2:6">
      <c r="B111" s="113"/>
      <c r="C111" s="113"/>
      <c r="D111" s="113"/>
      <c r="E111" s="113"/>
      <c r="F111" s="113"/>
    </row>
    <row r="112" spans="2:6">
      <c r="B112" s="113"/>
      <c r="C112" s="113"/>
      <c r="D112" s="113"/>
      <c r="E112" s="113"/>
      <c r="F112" s="113"/>
    </row>
    <row r="113" spans="2:6">
      <c r="B113" s="113"/>
      <c r="C113" s="113"/>
      <c r="D113" s="113"/>
      <c r="E113" s="113"/>
      <c r="F113" s="113"/>
    </row>
    <row r="114" spans="2:6">
      <c r="B114" s="113"/>
      <c r="C114" s="113"/>
      <c r="D114" s="113"/>
      <c r="E114" s="113"/>
      <c r="F114" s="113"/>
    </row>
    <row r="115" spans="2:6">
      <c r="B115" s="113"/>
      <c r="C115" s="113"/>
      <c r="D115" s="113"/>
      <c r="E115" s="113"/>
      <c r="F115" s="113"/>
    </row>
    <row r="116" spans="2:6">
      <c r="B116" s="113"/>
      <c r="C116" s="113"/>
      <c r="D116" s="113"/>
      <c r="E116" s="113"/>
      <c r="F116" s="113"/>
    </row>
    <row r="117" spans="2:6">
      <c r="B117" s="113"/>
      <c r="C117" s="113"/>
      <c r="D117" s="113"/>
      <c r="E117" s="113"/>
      <c r="F117" s="113"/>
    </row>
    <row r="118" spans="2:6">
      <c r="B118" s="113"/>
      <c r="C118" s="113"/>
      <c r="D118" s="113"/>
      <c r="E118" s="113"/>
      <c r="F118" s="113"/>
    </row>
    <row r="119" spans="2:6">
      <c r="B119" s="113"/>
      <c r="C119" s="113"/>
      <c r="D119" s="113"/>
      <c r="E119" s="113"/>
      <c r="F119" s="113"/>
    </row>
    <row r="120" spans="2:6">
      <c r="B120" s="113"/>
      <c r="C120" s="113"/>
      <c r="D120" s="113"/>
      <c r="E120" s="113"/>
      <c r="F120" s="113"/>
    </row>
    <row r="121" spans="2:6">
      <c r="B121" s="113"/>
      <c r="C121" s="113"/>
      <c r="D121" s="113"/>
      <c r="E121" s="113"/>
      <c r="F121" s="113"/>
    </row>
    <row r="122" spans="2:6">
      <c r="B122" s="113"/>
      <c r="C122" s="113"/>
      <c r="D122" s="113"/>
      <c r="E122" s="113"/>
      <c r="F122" s="113"/>
    </row>
    <row r="123" spans="2:6">
      <c r="B123" s="113"/>
      <c r="C123" s="113"/>
      <c r="D123" s="113"/>
      <c r="E123" s="113"/>
      <c r="F123" s="113"/>
    </row>
    <row r="124" spans="2:6">
      <c r="B124" s="113"/>
      <c r="C124" s="113"/>
      <c r="D124" s="113"/>
      <c r="E124" s="113"/>
      <c r="F124" s="113"/>
    </row>
    <row r="125" spans="2:6">
      <c r="B125" s="113"/>
      <c r="C125" s="113"/>
      <c r="D125" s="113"/>
      <c r="E125" s="113"/>
      <c r="F125" s="113"/>
    </row>
    <row r="126" spans="2:6">
      <c r="B126" s="113"/>
      <c r="C126" s="113"/>
      <c r="D126" s="113"/>
      <c r="E126" s="113"/>
      <c r="F126" s="113"/>
    </row>
    <row r="127" spans="2:6">
      <c r="B127" s="113"/>
      <c r="C127" s="113"/>
      <c r="D127" s="113"/>
      <c r="E127" s="113"/>
      <c r="F127" s="113"/>
    </row>
    <row r="128" spans="2:6">
      <c r="B128" s="113"/>
      <c r="C128" s="113"/>
      <c r="D128" s="113"/>
      <c r="E128" s="113"/>
      <c r="F128" s="113"/>
    </row>
    <row r="129" spans="2:6">
      <c r="B129" s="113"/>
      <c r="C129" s="113"/>
      <c r="D129" s="113"/>
      <c r="E129" s="113"/>
      <c r="F129" s="113"/>
    </row>
    <row r="130" spans="2:6">
      <c r="B130" s="113"/>
      <c r="C130" s="113"/>
      <c r="D130" s="113"/>
      <c r="E130" s="113"/>
      <c r="F130" s="113"/>
    </row>
    <row r="131" spans="2:6">
      <c r="B131" s="113"/>
      <c r="C131" s="113"/>
      <c r="D131" s="113"/>
      <c r="E131" s="113"/>
      <c r="F131" s="113"/>
    </row>
    <row r="132" spans="2:6">
      <c r="B132" s="113"/>
      <c r="C132" s="113"/>
      <c r="D132" s="113"/>
      <c r="E132" s="113"/>
      <c r="F132" s="113"/>
    </row>
    <row r="133" spans="2:6">
      <c r="B133" s="113"/>
      <c r="C133" s="113"/>
      <c r="D133" s="113"/>
      <c r="E133" s="113"/>
      <c r="F133" s="113"/>
    </row>
    <row r="134" spans="2:6">
      <c r="B134" s="113"/>
      <c r="C134" s="113"/>
      <c r="D134" s="113"/>
      <c r="E134" s="113"/>
      <c r="F134" s="113"/>
    </row>
    <row r="135" spans="2:6">
      <c r="B135" s="113"/>
      <c r="C135" s="113"/>
      <c r="D135" s="113"/>
      <c r="E135" s="113"/>
      <c r="F135" s="113"/>
    </row>
    <row r="136" spans="2:6">
      <c r="B136" s="113"/>
      <c r="C136" s="113"/>
      <c r="D136" s="113"/>
      <c r="E136" s="113"/>
      <c r="F136" s="113"/>
    </row>
    <row r="137" spans="2:6">
      <c r="B137" s="113"/>
      <c r="C137" s="113"/>
      <c r="D137" s="113"/>
      <c r="E137" s="113"/>
      <c r="F137" s="113"/>
    </row>
    <row r="138" spans="2:6">
      <c r="B138" s="113"/>
      <c r="C138" s="113"/>
      <c r="D138" s="113"/>
      <c r="E138" s="113"/>
      <c r="F138" s="113"/>
    </row>
    <row r="139" spans="2:6">
      <c r="B139" s="113"/>
      <c r="C139" s="113"/>
      <c r="D139" s="113"/>
      <c r="E139" s="113"/>
      <c r="F139" s="113"/>
    </row>
    <row r="140" spans="2:6">
      <c r="B140" s="113"/>
      <c r="C140" s="113"/>
      <c r="D140" s="113"/>
      <c r="E140" s="113"/>
      <c r="F140" s="113"/>
    </row>
    <row r="141" spans="2:6">
      <c r="B141" s="113"/>
      <c r="C141" s="113"/>
      <c r="D141" s="113"/>
      <c r="E141" s="113"/>
      <c r="F141" s="113"/>
    </row>
    <row r="142" spans="2:6">
      <c r="B142" s="113"/>
      <c r="C142" s="113"/>
      <c r="D142" s="113"/>
      <c r="E142" s="113"/>
      <c r="F142" s="113"/>
    </row>
    <row r="143" spans="2:6">
      <c r="B143" s="113"/>
      <c r="C143" s="113"/>
      <c r="D143" s="113"/>
      <c r="E143" s="113"/>
      <c r="F143" s="113"/>
    </row>
    <row r="144" spans="2:6">
      <c r="B144" s="113"/>
      <c r="C144" s="113"/>
      <c r="D144" s="113"/>
      <c r="E144" s="113"/>
      <c r="F144" s="113"/>
    </row>
    <row r="145" spans="2:6">
      <c r="B145" s="113"/>
      <c r="C145" s="113"/>
      <c r="D145" s="113"/>
      <c r="E145" s="113"/>
      <c r="F145" s="113"/>
    </row>
    <row r="146" spans="2:6">
      <c r="B146" s="113"/>
      <c r="C146" s="113"/>
      <c r="D146" s="113"/>
      <c r="E146" s="113"/>
      <c r="F146" s="113"/>
    </row>
    <row r="147" spans="2:6">
      <c r="B147" s="113"/>
      <c r="C147" s="113"/>
      <c r="D147" s="113"/>
      <c r="E147" s="113"/>
      <c r="F147" s="113"/>
    </row>
    <row r="148" spans="2:6">
      <c r="B148" s="113"/>
      <c r="C148" s="113"/>
      <c r="D148" s="113"/>
      <c r="E148" s="113"/>
      <c r="F148" s="113"/>
    </row>
    <row r="149" spans="2:6">
      <c r="B149" s="113"/>
      <c r="C149" s="113"/>
      <c r="D149" s="113"/>
      <c r="E149" s="113"/>
      <c r="F149" s="113"/>
    </row>
    <row r="150" spans="2:6">
      <c r="B150" s="113"/>
      <c r="C150" s="113"/>
      <c r="D150" s="113"/>
      <c r="E150" s="113"/>
      <c r="F150" s="113"/>
    </row>
    <row r="151" spans="2:6">
      <c r="B151" s="113"/>
      <c r="C151" s="113"/>
      <c r="D151" s="113"/>
      <c r="E151" s="113"/>
      <c r="F151" s="113"/>
    </row>
    <row r="152" spans="2:6">
      <c r="B152" s="113"/>
      <c r="C152" s="113"/>
      <c r="D152" s="113"/>
      <c r="E152" s="113"/>
      <c r="F152" s="113"/>
    </row>
    <row r="153" spans="2:6">
      <c r="B153" s="113"/>
      <c r="C153" s="113"/>
      <c r="D153" s="113"/>
      <c r="E153" s="113"/>
      <c r="F153" s="113"/>
    </row>
    <row r="154" spans="2:6">
      <c r="B154" s="113"/>
      <c r="C154" s="113"/>
      <c r="D154" s="113"/>
      <c r="E154" s="113"/>
      <c r="F154" s="113"/>
    </row>
    <row r="155" spans="2:6">
      <c r="B155" s="113"/>
      <c r="C155" s="113"/>
      <c r="D155" s="113"/>
      <c r="E155" s="113"/>
      <c r="F155" s="113"/>
    </row>
    <row r="156" spans="2:6">
      <c r="B156" s="113"/>
      <c r="C156" s="113"/>
      <c r="D156" s="113"/>
      <c r="E156" s="113"/>
      <c r="F156" s="113"/>
    </row>
    <row r="157" spans="2:6">
      <c r="B157" s="113"/>
      <c r="C157" s="113"/>
      <c r="D157" s="113"/>
      <c r="E157" s="113"/>
      <c r="F157" s="113"/>
    </row>
    <row r="158" spans="2:6">
      <c r="B158" s="113"/>
      <c r="C158" s="113"/>
      <c r="D158" s="113"/>
      <c r="E158" s="113"/>
      <c r="F158" s="113"/>
    </row>
    <row r="159" spans="2:6">
      <c r="B159" s="113"/>
      <c r="C159" s="113"/>
      <c r="D159" s="113"/>
      <c r="E159" s="113"/>
      <c r="F159" s="113"/>
    </row>
    <row r="160" spans="2:6">
      <c r="B160" s="113"/>
      <c r="C160" s="113"/>
      <c r="D160" s="113"/>
      <c r="E160" s="113"/>
      <c r="F160" s="113"/>
    </row>
    <row r="161" spans="2:6">
      <c r="B161" s="113"/>
      <c r="C161" s="113"/>
      <c r="D161" s="113"/>
      <c r="E161" s="113"/>
      <c r="F161" s="113"/>
    </row>
    <row r="162" spans="2:6">
      <c r="B162" s="113"/>
      <c r="C162" s="113"/>
      <c r="D162" s="113"/>
      <c r="E162" s="113"/>
      <c r="F162" s="113"/>
    </row>
    <row r="163" spans="2:6">
      <c r="B163" s="113"/>
      <c r="C163" s="113"/>
      <c r="D163" s="113"/>
      <c r="E163" s="113"/>
      <c r="F163" s="113"/>
    </row>
    <row r="164" spans="2:6">
      <c r="B164" s="113"/>
      <c r="C164" s="113"/>
      <c r="D164" s="113"/>
      <c r="E164" s="113"/>
      <c r="F164" s="113"/>
    </row>
    <row r="165" spans="2:6">
      <c r="B165" s="113"/>
      <c r="C165" s="113"/>
      <c r="D165" s="113"/>
      <c r="E165" s="113"/>
      <c r="F165" s="113"/>
    </row>
    <row r="166" spans="2:6">
      <c r="B166" s="113"/>
      <c r="C166" s="113"/>
      <c r="D166" s="113"/>
      <c r="E166" s="113"/>
      <c r="F166" s="113"/>
    </row>
    <row r="167" spans="2:6">
      <c r="B167" s="113"/>
      <c r="C167" s="113"/>
      <c r="D167" s="113"/>
      <c r="E167" s="113"/>
      <c r="F167" s="113"/>
    </row>
    <row r="168" spans="2:6">
      <c r="B168" s="113"/>
      <c r="C168" s="113"/>
      <c r="D168" s="113"/>
      <c r="E168" s="113"/>
      <c r="F168" s="113"/>
    </row>
    <row r="169" spans="2:6">
      <c r="B169" s="113"/>
      <c r="C169" s="113"/>
      <c r="D169" s="113"/>
      <c r="E169" s="113"/>
      <c r="F169" s="113"/>
    </row>
    <row r="170" spans="2:6">
      <c r="B170" s="113"/>
      <c r="C170" s="113"/>
      <c r="D170" s="113"/>
      <c r="E170" s="113"/>
      <c r="F170" s="113"/>
    </row>
    <row r="171" spans="2:6">
      <c r="B171" s="113"/>
      <c r="C171" s="113"/>
      <c r="D171" s="113"/>
      <c r="E171" s="113"/>
      <c r="F171" s="113"/>
    </row>
    <row r="172" spans="2:6">
      <c r="B172" s="113"/>
      <c r="C172" s="113"/>
      <c r="D172" s="113"/>
      <c r="E172" s="113"/>
      <c r="F172" s="113"/>
    </row>
    <row r="173" spans="2:6">
      <c r="B173" s="113"/>
      <c r="C173" s="113"/>
      <c r="D173" s="113"/>
      <c r="E173" s="113"/>
      <c r="F173" s="113"/>
    </row>
    <row r="174" spans="2:6">
      <c r="B174" s="113"/>
      <c r="C174" s="113"/>
      <c r="D174" s="113"/>
      <c r="E174" s="113"/>
      <c r="F174" s="113"/>
    </row>
    <row r="175" spans="2:6">
      <c r="B175" s="113"/>
      <c r="C175" s="113"/>
      <c r="D175" s="113"/>
      <c r="E175" s="113"/>
      <c r="F175" s="113"/>
    </row>
    <row r="176" spans="2:6">
      <c r="B176" s="113"/>
      <c r="C176" s="113"/>
      <c r="D176" s="113"/>
      <c r="E176" s="113"/>
      <c r="F176" s="113"/>
    </row>
    <row r="177" spans="2:6">
      <c r="B177" s="113"/>
      <c r="C177" s="113"/>
      <c r="D177" s="113"/>
      <c r="E177" s="113"/>
      <c r="F177" s="113"/>
    </row>
    <row r="178" spans="2:6">
      <c r="B178" s="113"/>
      <c r="C178" s="113"/>
      <c r="D178" s="113"/>
      <c r="E178" s="113"/>
      <c r="F178" s="113"/>
    </row>
    <row r="179" spans="2:6">
      <c r="B179" s="113"/>
      <c r="C179" s="113"/>
      <c r="D179" s="113"/>
      <c r="E179" s="113"/>
      <c r="F179" s="113"/>
    </row>
    <row r="180" spans="2:6">
      <c r="B180" s="113"/>
      <c r="C180" s="113"/>
      <c r="D180" s="113"/>
      <c r="E180" s="113"/>
      <c r="F180" s="113"/>
    </row>
    <row r="181" spans="2:6">
      <c r="B181" s="113"/>
      <c r="C181" s="113"/>
      <c r="D181" s="113"/>
      <c r="E181" s="113"/>
      <c r="F181" s="113"/>
    </row>
    <row r="182" spans="2:6">
      <c r="B182" s="113"/>
      <c r="C182" s="113"/>
      <c r="D182" s="113"/>
      <c r="E182" s="113"/>
      <c r="F182" s="113"/>
    </row>
    <row r="183" spans="2:6">
      <c r="B183" s="113"/>
      <c r="C183" s="113"/>
      <c r="D183" s="113"/>
      <c r="E183" s="113"/>
      <c r="F183" s="113"/>
    </row>
    <row r="184" spans="2:6">
      <c r="B184" s="113"/>
      <c r="C184" s="113"/>
      <c r="D184" s="113"/>
      <c r="E184" s="113"/>
      <c r="F184" s="113"/>
    </row>
    <row r="185" spans="2:6">
      <c r="B185" s="113"/>
      <c r="C185" s="113"/>
      <c r="D185" s="113"/>
      <c r="E185" s="113"/>
      <c r="F185" s="113"/>
    </row>
    <row r="186" spans="2:6">
      <c r="B186" s="113"/>
      <c r="C186" s="113"/>
      <c r="D186" s="113"/>
      <c r="E186" s="113"/>
      <c r="F186" s="113"/>
    </row>
    <row r="187" spans="2:6">
      <c r="B187" s="113"/>
      <c r="C187" s="113"/>
      <c r="D187" s="113"/>
      <c r="E187" s="113"/>
      <c r="F187" s="113"/>
    </row>
    <row r="188" spans="2:6">
      <c r="B188" s="113"/>
      <c r="C188" s="113"/>
      <c r="D188" s="113"/>
      <c r="E188" s="113"/>
      <c r="F188" s="113"/>
    </row>
    <row r="189" spans="2:6">
      <c r="B189" s="113"/>
      <c r="C189" s="113"/>
      <c r="D189" s="113"/>
      <c r="E189" s="113"/>
      <c r="F189" s="113"/>
    </row>
    <row r="190" spans="2:6">
      <c r="B190" s="113"/>
      <c r="C190" s="113"/>
      <c r="D190" s="113"/>
      <c r="E190" s="113"/>
      <c r="F190" s="113"/>
    </row>
    <row r="191" spans="2:6">
      <c r="B191" s="113"/>
      <c r="C191" s="113"/>
      <c r="D191" s="113"/>
      <c r="E191" s="113"/>
      <c r="F191" s="113"/>
    </row>
    <row r="192" spans="2:6">
      <c r="B192" s="113"/>
      <c r="C192" s="113"/>
      <c r="D192" s="113"/>
      <c r="E192" s="113"/>
      <c r="F192" s="113"/>
    </row>
    <row r="193" spans="2:6">
      <c r="B193" s="113"/>
      <c r="C193" s="113"/>
      <c r="D193" s="113"/>
      <c r="E193" s="113"/>
      <c r="F193" s="113"/>
    </row>
    <row r="194" spans="2:6">
      <c r="B194" s="113"/>
      <c r="C194" s="113"/>
      <c r="D194" s="113"/>
      <c r="E194" s="113"/>
      <c r="F194" s="113"/>
    </row>
    <row r="195" spans="2:6">
      <c r="B195" s="113"/>
      <c r="C195" s="113"/>
      <c r="D195" s="113"/>
      <c r="E195" s="113"/>
      <c r="F195" s="113"/>
    </row>
    <row r="196" spans="2:6">
      <c r="B196" s="113"/>
      <c r="C196" s="113"/>
      <c r="D196" s="113"/>
      <c r="E196" s="113"/>
      <c r="F196" s="113"/>
    </row>
    <row r="197" spans="2:6">
      <c r="B197" s="113"/>
      <c r="C197" s="113"/>
      <c r="D197" s="113"/>
      <c r="E197" s="113"/>
      <c r="F197" s="113"/>
    </row>
    <row r="198" spans="2:6">
      <c r="B198" s="113"/>
      <c r="C198" s="113"/>
      <c r="D198" s="113"/>
      <c r="E198" s="113"/>
      <c r="F198" s="113"/>
    </row>
    <row r="199" spans="2:6">
      <c r="B199" s="113"/>
      <c r="C199" s="113"/>
      <c r="D199" s="113"/>
      <c r="E199" s="113"/>
      <c r="F199" s="113"/>
    </row>
    <row r="200" spans="2:6">
      <c r="B200" s="113"/>
      <c r="C200" s="113"/>
      <c r="D200" s="113"/>
      <c r="E200" s="113"/>
      <c r="F200" s="113"/>
    </row>
    <row r="201" spans="2:6">
      <c r="B201" s="113"/>
      <c r="C201" s="113"/>
      <c r="D201" s="113"/>
      <c r="E201" s="113"/>
      <c r="F201" s="113"/>
    </row>
    <row r="202" spans="2:6">
      <c r="B202" s="113"/>
      <c r="C202" s="113"/>
      <c r="D202" s="113"/>
      <c r="E202" s="113"/>
      <c r="F202" s="113"/>
    </row>
    <row r="203" spans="2:6">
      <c r="B203" s="113"/>
      <c r="C203" s="113"/>
      <c r="D203" s="113"/>
      <c r="E203" s="113"/>
      <c r="F203" s="113"/>
    </row>
    <row r="204" spans="2:6">
      <c r="B204" s="113"/>
      <c r="C204" s="113"/>
      <c r="D204" s="113"/>
      <c r="E204" s="113"/>
      <c r="F204" s="113"/>
    </row>
    <row r="205" spans="2:6">
      <c r="B205" s="113"/>
      <c r="C205" s="113"/>
      <c r="D205" s="113"/>
      <c r="E205" s="113"/>
      <c r="F205" s="113"/>
    </row>
    <row r="206" spans="2:6">
      <c r="B206" s="113"/>
      <c r="C206" s="113"/>
      <c r="D206" s="113"/>
      <c r="E206" s="113"/>
      <c r="F206" s="113"/>
    </row>
    <row r="207" spans="2:6">
      <c r="B207" s="113"/>
      <c r="C207" s="113"/>
      <c r="D207" s="113"/>
      <c r="E207" s="113"/>
      <c r="F207" s="113"/>
    </row>
    <row r="208" spans="2:6">
      <c r="B208" s="113"/>
      <c r="C208" s="113"/>
      <c r="D208" s="113"/>
      <c r="E208" s="113"/>
      <c r="F208" s="113"/>
    </row>
    <row r="209" spans="2:6">
      <c r="B209" s="113"/>
      <c r="C209" s="113"/>
      <c r="D209" s="113"/>
      <c r="E209" s="113"/>
      <c r="F209" s="113"/>
    </row>
    <row r="210" spans="2:6">
      <c r="B210" s="113"/>
      <c r="C210" s="113"/>
      <c r="D210" s="113"/>
      <c r="E210" s="113"/>
      <c r="F210" s="113"/>
    </row>
    <row r="211" spans="2:6">
      <c r="B211" s="113"/>
      <c r="C211" s="113"/>
      <c r="D211" s="113"/>
      <c r="E211" s="113"/>
      <c r="F211" s="113"/>
    </row>
    <row r="212" spans="2:6">
      <c r="B212" s="113"/>
      <c r="C212" s="113"/>
      <c r="D212" s="113"/>
      <c r="E212" s="113"/>
      <c r="F212" s="113"/>
    </row>
    <row r="213" spans="2:6">
      <c r="B213" s="113"/>
      <c r="C213" s="113"/>
      <c r="D213" s="113"/>
      <c r="E213" s="113"/>
      <c r="F213" s="113"/>
    </row>
    <row r="214" spans="2:6">
      <c r="B214" s="113"/>
      <c r="C214" s="113"/>
      <c r="D214" s="113"/>
      <c r="E214" s="113"/>
      <c r="F214" s="113"/>
    </row>
    <row r="215" spans="2:6">
      <c r="B215" s="113"/>
      <c r="C215" s="113"/>
      <c r="D215" s="113"/>
      <c r="E215" s="113"/>
      <c r="F215" s="113"/>
    </row>
    <row r="216" spans="2:6">
      <c r="B216" s="113"/>
      <c r="C216" s="113"/>
      <c r="D216" s="113"/>
      <c r="E216" s="113"/>
      <c r="F216" s="113"/>
    </row>
    <row r="217" spans="2:6">
      <c r="B217" s="113"/>
      <c r="C217" s="113"/>
      <c r="D217" s="113"/>
      <c r="E217" s="113"/>
      <c r="F217" s="113"/>
    </row>
    <row r="218" spans="2:6">
      <c r="B218" s="113"/>
      <c r="C218" s="113"/>
      <c r="D218" s="113"/>
      <c r="E218" s="113"/>
      <c r="F218" s="113"/>
    </row>
    <row r="219" spans="2:6">
      <c r="B219" s="113"/>
      <c r="C219" s="113"/>
      <c r="D219" s="113"/>
      <c r="E219" s="113"/>
      <c r="F219" s="113"/>
    </row>
    <row r="220" spans="2:6">
      <c r="B220" s="113"/>
      <c r="C220" s="113"/>
      <c r="D220" s="113"/>
      <c r="E220" s="113"/>
      <c r="F220" s="113"/>
    </row>
    <row r="221" spans="2:6">
      <c r="B221" s="113"/>
      <c r="C221" s="113"/>
      <c r="D221" s="113"/>
      <c r="E221" s="113"/>
      <c r="F221" s="113"/>
    </row>
    <row r="222" spans="2:6">
      <c r="B222" s="113"/>
      <c r="C222" s="113"/>
      <c r="D222" s="113"/>
      <c r="E222" s="113"/>
      <c r="F222" s="113"/>
    </row>
    <row r="223" spans="2:6">
      <c r="B223" s="113"/>
      <c r="C223" s="113"/>
      <c r="D223" s="113"/>
      <c r="E223" s="113"/>
      <c r="F223" s="113"/>
    </row>
    <row r="224" spans="2:6">
      <c r="B224" s="113"/>
      <c r="C224" s="113"/>
      <c r="D224" s="113"/>
      <c r="E224" s="113"/>
      <c r="F224" s="113"/>
    </row>
    <row r="225" spans="2:6">
      <c r="B225" s="113"/>
      <c r="C225" s="113"/>
      <c r="D225" s="113"/>
      <c r="E225" s="113"/>
      <c r="F225" s="113"/>
    </row>
    <row r="226" spans="2:6">
      <c r="B226" s="113"/>
      <c r="C226" s="113"/>
      <c r="D226" s="113"/>
      <c r="E226" s="113"/>
      <c r="F226" s="113"/>
    </row>
    <row r="227" spans="2:6">
      <c r="B227" s="113"/>
      <c r="C227" s="113"/>
      <c r="D227" s="113"/>
      <c r="E227" s="113"/>
      <c r="F227" s="113"/>
    </row>
    <row r="228" spans="2:6">
      <c r="B228" s="113"/>
      <c r="C228" s="113"/>
      <c r="D228" s="113"/>
      <c r="E228" s="113"/>
      <c r="F228" s="113"/>
    </row>
    <row r="229" spans="2:6">
      <c r="B229" s="113"/>
      <c r="C229" s="113"/>
      <c r="D229" s="113"/>
      <c r="E229" s="113"/>
      <c r="F229" s="113"/>
    </row>
    <row r="230" spans="2:6">
      <c r="B230" s="113"/>
      <c r="C230" s="113"/>
      <c r="D230" s="113"/>
      <c r="E230" s="113"/>
      <c r="F230" s="113"/>
    </row>
    <row r="231" spans="2:6">
      <c r="B231" s="113"/>
      <c r="C231" s="113"/>
      <c r="D231" s="113"/>
      <c r="E231" s="113"/>
      <c r="F231" s="113"/>
    </row>
    <row r="232" spans="2:6">
      <c r="B232" s="113"/>
      <c r="C232" s="113"/>
      <c r="D232" s="113"/>
      <c r="E232" s="113"/>
      <c r="F232" s="113"/>
    </row>
    <row r="233" spans="2:6">
      <c r="B233" s="113"/>
      <c r="C233" s="113"/>
      <c r="D233" s="113"/>
      <c r="E233" s="113"/>
      <c r="F233" s="113"/>
    </row>
    <row r="234" spans="2:6">
      <c r="B234" s="113"/>
      <c r="C234" s="113"/>
      <c r="D234" s="113"/>
      <c r="E234" s="113"/>
      <c r="F234" s="113"/>
    </row>
    <row r="235" spans="2:6">
      <c r="B235" s="113"/>
      <c r="C235" s="113"/>
      <c r="D235" s="113"/>
      <c r="E235" s="113"/>
      <c r="F235" s="113"/>
    </row>
    <row r="236" spans="2:6">
      <c r="B236" s="113"/>
      <c r="C236" s="113"/>
      <c r="D236" s="113"/>
      <c r="E236" s="113"/>
      <c r="F236" s="113"/>
    </row>
    <row r="237" spans="2:6">
      <c r="B237" s="113"/>
      <c r="C237" s="113"/>
      <c r="D237" s="113"/>
      <c r="E237" s="113"/>
      <c r="F237" s="113"/>
    </row>
    <row r="238" spans="2:6">
      <c r="B238" s="113"/>
      <c r="C238" s="113"/>
      <c r="D238" s="113"/>
      <c r="E238" s="113"/>
      <c r="F238" s="113"/>
    </row>
    <row r="239" spans="2:6">
      <c r="B239" s="113"/>
      <c r="C239" s="113"/>
      <c r="D239" s="113"/>
      <c r="E239" s="113"/>
      <c r="F239" s="113"/>
    </row>
    <row r="240" spans="2:6">
      <c r="B240" s="113"/>
      <c r="C240" s="113"/>
      <c r="D240" s="113"/>
      <c r="E240" s="113"/>
      <c r="F240" s="113"/>
    </row>
    <row r="241" spans="2:6">
      <c r="B241" s="113"/>
      <c r="C241" s="113"/>
      <c r="D241" s="113"/>
      <c r="E241" s="113"/>
      <c r="F241" s="113"/>
    </row>
    <row r="242" spans="2:6">
      <c r="B242" s="113"/>
      <c r="C242" s="113"/>
      <c r="D242" s="113"/>
      <c r="E242" s="113"/>
      <c r="F242" s="113"/>
    </row>
    <row r="243" spans="2:6">
      <c r="B243" s="113"/>
      <c r="C243" s="113"/>
      <c r="D243" s="113"/>
      <c r="E243" s="113"/>
      <c r="F243" s="113"/>
    </row>
    <row r="244" spans="2:6">
      <c r="B244" s="113"/>
      <c r="C244" s="113"/>
      <c r="D244" s="113"/>
      <c r="E244" s="113"/>
      <c r="F244" s="113"/>
    </row>
    <row r="245" spans="2:6">
      <c r="B245" s="113"/>
      <c r="C245" s="113"/>
      <c r="D245" s="113"/>
      <c r="E245" s="113"/>
      <c r="F245" s="113"/>
    </row>
    <row r="246" spans="2:6">
      <c r="B246" s="113"/>
      <c r="C246" s="113"/>
      <c r="D246" s="113"/>
      <c r="E246" s="113"/>
      <c r="F246" s="113"/>
    </row>
    <row r="247" spans="2:6">
      <c r="B247" s="113"/>
      <c r="C247" s="113"/>
      <c r="D247" s="113"/>
      <c r="E247" s="113"/>
      <c r="F247" s="113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2">
    <tabColor indexed="57"/>
  </sheetPr>
  <dimension ref="A2:F20"/>
  <sheetViews>
    <sheetView workbookViewId="0">
      <selection activeCell="N8" sqref="N8"/>
    </sheetView>
  </sheetViews>
  <sheetFormatPr baseColWidth="10" defaultColWidth="9.1640625" defaultRowHeight="14"/>
  <cols>
    <col min="1" max="1" width="52.6640625" style="128" bestFit="1" customWidth="1"/>
    <col min="2" max="5" width="10.1640625" style="128" bestFit="1" customWidth="1"/>
    <col min="6" max="16384" width="9.1640625" style="128"/>
  </cols>
  <sheetData>
    <row r="2" spans="1:6" ht="19">
      <c r="A2" s="5" t="s">
        <v>101</v>
      </c>
      <c r="B2" s="5"/>
      <c r="C2" s="5"/>
      <c r="D2" s="5"/>
      <c r="E2" s="5"/>
    </row>
    <row r="4" spans="1:6">
      <c r="E4" s="193" t="s">
        <v>96</v>
      </c>
    </row>
    <row r="5" spans="1:6">
      <c r="A5" s="93"/>
      <c r="B5" s="137">
        <f>MT_ALL!B5</f>
        <v>44561</v>
      </c>
      <c r="C5" s="137">
        <f>MT_ALL!C5</f>
        <v>44592</v>
      </c>
      <c r="D5" s="137">
        <f>MT_ALL!D5</f>
        <v>44620</v>
      </c>
      <c r="E5" s="137">
        <f>MT_ALL!E5</f>
        <v>44651</v>
      </c>
      <c r="F5" s="33"/>
    </row>
    <row r="6" spans="1:6">
      <c r="A6" s="223" t="str">
        <f>MT_ALL!A6</f>
        <v>Загальна сума державного та гарантованого державою боргу</v>
      </c>
      <c r="B6" s="216">
        <f t="shared" ref="B6:E6" si="0">SUM(B7:B8)</f>
        <v>2672.0585603470099</v>
      </c>
      <c r="C6" s="216">
        <f t="shared" si="0"/>
        <v>2745.4421672594099</v>
      </c>
      <c r="D6" s="216">
        <f t="shared" si="0"/>
        <v>2729.9841275349399</v>
      </c>
      <c r="E6" s="216">
        <f t="shared" si="0"/>
        <v>2832.0280370935197</v>
      </c>
    </row>
    <row r="7" spans="1:6">
      <c r="A7" s="121" t="str">
        <f>MT_ALL!A7</f>
        <v>Внутрішній борг</v>
      </c>
      <c r="B7" s="238">
        <f>MT_ALL!B7/DMLMLR</f>
        <v>1111.5978612510701</v>
      </c>
      <c r="C7" s="238">
        <f>MT_ALL!C7/DMLMLR</f>
        <v>1110.5331588505401</v>
      </c>
      <c r="D7" s="238">
        <f>MT_ALL!D7/DMLMLR</f>
        <v>1067.25501935737</v>
      </c>
      <c r="E7" s="238">
        <f>MT_ALL!E7/DMLMLR</f>
        <v>1100.1955453954099</v>
      </c>
    </row>
    <row r="8" spans="1:6">
      <c r="A8" s="121" t="str">
        <f>MT_ALL!A8</f>
        <v>Зовнішній борг</v>
      </c>
      <c r="B8" s="238">
        <f>MT_ALL!B8/DMLMLR</f>
        <v>1560.4606990959401</v>
      </c>
      <c r="C8" s="238">
        <f>MT_ALL!C8/DMLMLR</f>
        <v>1634.90900840887</v>
      </c>
      <c r="D8" s="238">
        <f>MT_ALL!D8/DMLMLR</f>
        <v>1662.72910817757</v>
      </c>
      <c r="E8" s="238">
        <f>MT_ALL!E8/DMLMLR</f>
        <v>1731.8324916981101</v>
      </c>
    </row>
    <row r="10" spans="1:6">
      <c r="E10" s="193" t="s">
        <v>92</v>
      </c>
    </row>
    <row r="11" spans="1:6">
      <c r="A11" s="93"/>
      <c r="B11" s="137">
        <f>MT_ALL!B11</f>
        <v>44561</v>
      </c>
      <c r="C11" s="137">
        <f>MT_ALL!C11</f>
        <v>44592</v>
      </c>
      <c r="D11" s="137">
        <f>MT_ALL!D11</f>
        <v>44620</v>
      </c>
      <c r="E11" s="137">
        <f>MT_ALL!E11</f>
        <v>44651</v>
      </c>
    </row>
    <row r="12" spans="1:6">
      <c r="A12" s="223" t="str">
        <f>MT_ALL!A12</f>
        <v>Загальна сума державного та гарантованого державою боргу</v>
      </c>
      <c r="B12" s="216">
        <f t="shared" ref="B12:E12" si="1">SUM(B13:B14)</f>
        <v>97.955824077519992</v>
      </c>
      <c r="C12" s="216">
        <f t="shared" si="1"/>
        <v>95.381173755380004</v>
      </c>
      <c r="D12" s="216">
        <f t="shared" si="1"/>
        <v>93.317158066819999</v>
      </c>
      <c r="E12" s="216">
        <f t="shared" si="1"/>
        <v>96.805254404830009</v>
      </c>
    </row>
    <row r="13" spans="1:6">
      <c r="A13" s="121" t="str">
        <f>MT_ALL!A13</f>
        <v>Внутрішній борг</v>
      </c>
      <c r="B13" s="238">
        <f>MT_ALL!B13/DMLMLR</f>
        <v>40.750410996870002</v>
      </c>
      <c r="C13" s="238">
        <f>MT_ALL!C13/DMLMLR</f>
        <v>38.581747395180003</v>
      </c>
      <c r="D13" s="238">
        <f>MT_ALL!D13/DMLMLR</f>
        <v>36.481239701770001</v>
      </c>
      <c r="E13" s="238">
        <f>MT_ALL!E13/DMLMLR</f>
        <v>37.60722290588</v>
      </c>
    </row>
    <row r="14" spans="1:6">
      <c r="A14" s="121" t="str">
        <f>MT_ALL!A14</f>
        <v>Зовнішній борг</v>
      </c>
      <c r="B14" s="238">
        <f>MT_ALL!B14/DMLMLR</f>
        <v>57.205413080649997</v>
      </c>
      <c r="C14" s="238">
        <f>MT_ALL!C14/DMLMLR</f>
        <v>56.799426360200002</v>
      </c>
      <c r="D14" s="238">
        <f>MT_ALL!D14/DMLMLR</f>
        <v>56.835918365049999</v>
      </c>
      <c r="E14" s="238">
        <f>MT_ALL!E14/DMLMLR</f>
        <v>59.198031498950002</v>
      </c>
    </row>
    <row r="16" spans="1:6">
      <c r="E16" s="193" t="s">
        <v>38</v>
      </c>
    </row>
    <row r="17" spans="1:5">
      <c r="A17" s="93"/>
      <c r="B17" s="137">
        <f>MT_ALL!B17</f>
        <v>44561</v>
      </c>
      <c r="C17" s="137">
        <f>MT_ALL!C17</f>
        <v>44592</v>
      </c>
      <c r="D17" s="137">
        <f>MT_ALL!D17</f>
        <v>44620</v>
      </c>
      <c r="E17" s="137">
        <f>MT_ALL!E17</f>
        <v>44651</v>
      </c>
    </row>
    <row r="18" spans="1:5">
      <c r="A18" s="223" t="str">
        <f>MT_ALL!A18</f>
        <v>Загальна сума державного та гарантованого державою боргу</v>
      </c>
      <c r="B18" s="216">
        <f t="shared" ref="B18:E18" si="2">SUM(B19:B20)</f>
        <v>1</v>
      </c>
      <c r="C18" s="216">
        <f t="shared" si="2"/>
        <v>1</v>
      </c>
      <c r="D18" s="216">
        <f t="shared" si="2"/>
        <v>1</v>
      </c>
      <c r="E18" s="216">
        <f t="shared" si="2"/>
        <v>1</v>
      </c>
    </row>
    <row r="19" spans="1:5">
      <c r="A19" s="121" t="str">
        <f>MT_ALL!A19</f>
        <v>Внутрішній борг</v>
      </c>
      <c r="B19" s="196">
        <f>MT_ALL!B19</f>
        <v>0.41600799999999999</v>
      </c>
      <c r="C19" s="196">
        <f>MT_ALL!C19</f>
        <v>0.404501</v>
      </c>
      <c r="D19" s="196">
        <f>MT_ALL!D19</f>
        <v>0.39093800000000001</v>
      </c>
      <c r="E19" s="196">
        <f>MT_ALL!E19</f>
        <v>0.38848300000000002</v>
      </c>
    </row>
    <row r="20" spans="1:5">
      <c r="A20" s="121" t="str">
        <f>MT_ALL!A20</f>
        <v>Зовнішній борг</v>
      </c>
      <c r="B20" s="196">
        <f>MT_ALL!B20</f>
        <v>0.58399199999999996</v>
      </c>
      <c r="C20" s="196">
        <f>MT_ALL!C20</f>
        <v>0.595499</v>
      </c>
      <c r="D20" s="196">
        <f>MT_ALL!D20</f>
        <v>0.60906199999999999</v>
      </c>
      <c r="E20" s="196">
        <f>MT_ALL!E20</f>
        <v>0.61151699999999998</v>
      </c>
    </row>
  </sheetData>
  <mergeCells count="1">
    <mergeCell ref="A2:E2"/>
  </mergeCells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16">
    <tabColor indexed="57"/>
    <outlinePr applyStyles="1" summaryBelow="0"/>
    <pageSetUpPr fitToPage="1"/>
  </sheetPr>
  <dimension ref="A2:L247"/>
  <sheetViews>
    <sheetView workbookViewId="0">
      <selection activeCell="A4" sqref="A4"/>
    </sheetView>
  </sheetViews>
  <sheetFormatPr baseColWidth="10" defaultColWidth="9.1640625" defaultRowHeight="14"/>
  <cols>
    <col min="1" max="1" width="63.33203125" style="128" bestFit="1" customWidth="1"/>
    <col min="2" max="2" width="14.6640625" style="128" customWidth="1"/>
    <col min="3" max="4" width="14.5" style="128" bestFit="1" customWidth="1"/>
    <col min="5" max="5" width="13" style="128" customWidth="1"/>
    <col min="6" max="16384" width="9.1640625" style="128"/>
  </cols>
  <sheetData>
    <row r="2" spans="1:12" ht="19">
      <c r="A2" s="5" t="s">
        <v>101</v>
      </c>
      <c r="B2" s="5"/>
      <c r="C2" s="5"/>
      <c r="D2" s="5"/>
      <c r="E2" s="5"/>
      <c r="F2" s="113"/>
      <c r="G2" s="113"/>
      <c r="H2" s="113"/>
      <c r="I2" s="113"/>
      <c r="J2" s="113"/>
      <c r="K2" s="113"/>
      <c r="L2" s="113"/>
    </row>
    <row r="3" spans="1:12">
      <c r="A3" s="200"/>
    </row>
    <row r="4" spans="1:12" s="39" customFormat="1">
      <c r="A4" s="14" t="str">
        <f>$A$2 &amp; " (" &amp;E4 &amp; ")"</f>
        <v>Державний та гарантований державою борг України за поточний рік (млрд. грн)</v>
      </c>
      <c r="E4" s="39" t="str">
        <f>VALUAH</f>
        <v>млрд. грн</v>
      </c>
    </row>
    <row r="5" spans="1:12" s="232" customFormat="1">
      <c r="A5" s="28"/>
      <c r="B5" s="143">
        <v>44561</v>
      </c>
      <c r="C5" s="143">
        <v>44592</v>
      </c>
      <c r="D5" s="143">
        <v>44620</v>
      </c>
      <c r="E5" s="185">
        <v>44651</v>
      </c>
    </row>
    <row r="6" spans="1:12" s="54" customFormat="1">
      <c r="A6" s="215" t="s">
        <v>143</v>
      </c>
      <c r="B6" s="245">
        <f t="shared" ref="B6:E6" si="0">SUM(B7:B8)</f>
        <v>2672.0585603470099</v>
      </c>
      <c r="C6" s="245">
        <f t="shared" si="0"/>
        <v>2745.4421672594099</v>
      </c>
      <c r="D6" s="245">
        <f t="shared" si="0"/>
        <v>2729.9841275349404</v>
      </c>
      <c r="E6" s="245">
        <f t="shared" si="0"/>
        <v>2832.0280370935197</v>
      </c>
    </row>
    <row r="7" spans="1:12" s="141" customFormat="1">
      <c r="A7" s="130" t="s">
        <v>62</v>
      </c>
      <c r="B7" s="191">
        <v>2362.7201507571899</v>
      </c>
      <c r="C7" s="191">
        <v>2424.6875148950699</v>
      </c>
      <c r="D7" s="191">
        <v>2406.1543742120002</v>
      </c>
      <c r="E7" s="53">
        <v>2524.1833490268</v>
      </c>
    </row>
    <row r="8" spans="1:12" s="141" customFormat="1">
      <c r="A8" s="130" t="s">
        <v>11</v>
      </c>
      <c r="B8" s="191">
        <v>309.33840958982</v>
      </c>
      <c r="C8" s="191">
        <v>320.75465236434002</v>
      </c>
      <c r="D8" s="191">
        <v>323.82975332294001</v>
      </c>
      <c r="E8" s="53">
        <v>307.84468806671998</v>
      </c>
    </row>
    <row r="9" spans="1:12">
      <c r="B9" s="113"/>
      <c r="C9" s="113"/>
      <c r="D9" s="113"/>
      <c r="E9" s="113"/>
      <c r="F9" s="113"/>
      <c r="G9" s="113"/>
      <c r="H9" s="113"/>
      <c r="I9" s="113"/>
      <c r="J9" s="113"/>
    </row>
    <row r="10" spans="1:12">
      <c r="A10" s="14" t="str">
        <f>$A$2 &amp; " (" &amp;E10 &amp; ")"</f>
        <v>Державний та гарантований державою борг України за поточний рік (млрд. дол. США)</v>
      </c>
      <c r="B10" s="113"/>
      <c r="C10" s="113"/>
      <c r="D10" s="113"/>
      <c r="E10" s="39" t="str">
        <f>VALUSD</f>
        <v>млрд. дол. США</v>
      </c>
      <c r="F10" s="113"/>
      <c r="G10" s="113"/>
      <c r="H10" s="113"/>
      <c r="I10" s="113"/>
      <c r="J10" s="113"/>
    </row>
    <row r="11" spans="1:12" s="100" customFormat="1">
      <c r="A11" s="108"/>
      <c r="B11" s="143">
        <v>44561</v>
      </c>
      <c r="C11" s="143">
        <v>44592</v>
      </c>
      <c r="D11" s="143">
        <v>44620</v>
      </c>
      <c r="E11" s="185">
        <v>44651</v>
      </c>
      <c r="F11" s="232"/>
      <c r="G11" s="232"/>
      <c r="H11" s="232"/>
      <c r="I11" s="232"/>
      <c r="J11" s="232"/>
      <c r="K11" s="232"/>
      <c r="L11" s="232"/>
    </row>
    <row r="12" spans="1:12" s="160" customFormat="1">
      <c r="A12" s="215" t="s">
        <v>143</v>
      </c>
      <c r="B12" s="245">
        <f t="shared" ref="B12:E12" si="1">SUM(B13:B14)</f>
        <v>97.955824077519992</v>
      </c>
      <c r="C12" s="245">
        <f t="shared" si="1"/>
        <v>95.38117375537999</v>
      </c>
      <c r="D12" s="245">
        <f t="shared" si="1"/>
        <v>93.317158066819999</v>
      </c>
      <c r="E12" s="245">
        <f t="shared" si="1"/>
        <v>96.805254404829995</v>
      </c>
      <c r="F12" s="148"/>
      <c r="G12" s="148"/>
      <c r="H12" s="148"/>
      <c r="I12" s="148"/>
      <c r="J12" s="148"/>
    </row>
    <row r="13" spans="1:12" s="235" customFormat="1">
      <c r="A13" s="32" t="s">
        <v>62</v>
      </c>
      <c r="B13" s="191">
        <v>86.615691312519999</v>
      </c>
      <c r="C13" s="191">
        <v>84.237629886609994</v>
      </c>
      <c r="D13" s="191">
        <v>82.247909724769997</v>
      </c>
      <c r="E13" s="149">
        <v>86.282412485479995</v>
      </c>
      <c r="F13" s="230"/>
      <c r="G13" s="230"/>
      <c r="H13" s="230"/>
      <c r="I13" s="230"/>
      <c r="J13" s="230"/>
    </row>
    <row r="14" spans="1:12" s="235" customFormat="1">
      <c r="A14" s="32" t="s">
        <v>11</v>
      </c>
      <c r="B14" s="191">
        <v>11.340132765</v>
      </c>
      <c r="C14" s="191">
        <v>11.143543868769999</v>
      </c>
      <c r="D14" s="191">
        <v>11.069248342050001</v>
      </c>
      <c r="E14" s="149">
        <v>10.52284191935</v>
      </c>
      <c r="F14" s="230"/>
      <c r="G14" s="230"/>
      <c r="H14" s="230"/>
      <c r="I14" s="230"/>
      <c r="J14" s="230"/>
    </row>
    <row r="15" spans="1:12">
      <c r="B15" s="113"/>
      <c r="C15" s="113"/>
      <c r="D15" s="113"/>
      <c r="E15" s="113"/>
      <c r="F15" s="113"/>
      <c r="G15" s="113"/>
      <c r="H15" s="113"/>
      <c r="I15" s="113"/>
      <c r="J15" s="113"/>
    </row>
    <row r="16" spans="1:12" s="39" customFormat="1">
      <c r="A16" s="116"/>
      <c r="B16" s="99"/>
      <c r="C16" s="99"/>
      <c r="D16" s="99"/>
      <c r="E16" s="193" t="s">
        <v>38</v>
      </c>
    </row>
    <row r="17" spans="1:12" s="100" customFormat="1">
      <c r="A17" s="98"/>
      <c r="B17" s="143">
        <v>44561</v>
      </c>
      <c r="C17" s="143">
        <v>44592</v>
      </c>
      <c r="D17" s="143">
        <v>44620</v>
      </c>
      <c r="E17" s="143">
        <v>44651</v>
      </c>
      <c r="F17" s="232"/>
      <c r="G17" s="232"/>
      <c r="H17" s="232"/>
      <c r="I17" s="232"/>
      <c r="J17" s="232"/>
      <c r="K17" s="232"/>
      <c r="L17" s="232"/>
    </row>
    <row r="18" spans="1:12" s="160" customFormat="1">
      <c r="A18" s="215" t="s">
        <v>143</v>
      </c>
      <c r="B18" s="245">
        <f t="shared" ref="B18:E18" si="2">SUM(B19:B20)</f>
        <v>1</v>
      </c>
      <c r="C18" s="245">
        <f t="shared" si="2"/>
        <v>1</v>
      </c>
      <c r="D18" s="245">
        <f t="shared" si="2"/>
        <v>1</v>
      </c>
      <c r="E18" s="245">
        <f t="shared" si="2"/>
        <v>1</v>
      </c>
      <c r="F18" s="148"/>
      <c r="G18" s="148"/>
      <c r="H18" s="148"/>
      <c r="I18" s="148"/>
      <c r="J18" s="148"/>
    </row>
    <row r="19" spans="1:12" s="235" customFormat="1">
      <c r="A19" s="32" t="s">
        <v>62</v>
      </c>
      <c r="B19" s="36">
        <v>0.88423200000000002</v>
      </c>
      <c r="C19" s="36">
        <v>0.88316799999999995</v>
      </c>
      <c r="D19" s="36">
        <v>0.88138000000000005</v>
      </c>
      <c r="E19" s="77">
        <v>0.89129899999999995</v>
      </c>
      <c r="F19" s="230"/>
      <c r="G19" s="230"/>
      <c r="H19" s="230"/>
      <c r="I19" s="230"/>
      <c r="J19" s="230"/>
    </row>
    <row r="20" spans="1:12" s="235" customFormat="1">
      <c r="A20" s="32" t="s">
        <v>11</v>
      </c>
      <c r="B20" s="36">
        <v>0.115768</v>
      </c>
      <c r="C20" s="36">
        <v>0.11683200000000001</v>
      </c>
      <c r="D20" s="36">
        <v>0.11862</v>
      </c>
      <c r="E20" s="77">
        <v>0.10870100000000001</v>
      </c>
      <c r="F20" s="230"/>
      <c r="G20" s="230"/>
      <c r="H20" s="230"/>
      <c r="I20" s="230"/>
      <c r="J20" s="230"/>
    </row>
    <row r="21" spans="1:12">
      <c r="B21" s="113"/>
      <c r="C21" s="113"/>
      <c r="D21" s="113"/>
      <c r="E21" s="113"/>
      <c r="F21" s="113"/>
      <c r="G21" s="113"/>
      <c r="H21" s="113"/>
      <c r="I21" s="113"/>
      <c r="J21" s="113"/>
    </row>
    <row r="22" spans="1:12">
      <c r="B22" s="113"/>
      <c r="C22" s="113"/>
      <c r="D22" s="113"/>
      <c r="E22" s="113"/>
      <c r="F22" s="113"/>
      <c r="G22" s="113"/>
      <c r="H22" s="113"/>
      <c r="I22" s="113"/>
      <c r="J22" s="113"/>
    </row>
    <row r="23" spans="1:12">
      <c r="B23" s="113"/>
      <c r="C23" s="113"/>
      <c r="D23" s="113"/>
      <c r="E23" s="113"/>
      <c r="F23" s="113"/>
      <c r="G23" s="113"/>
      <c r="H23" s="113"/>
      <c r="I23" s="113"/>
      <c r="J23" s="113"/>
    </row>
    <row r="24" spans="1:12">
      <c r="B24" s="113"/>
      <c r="C24" s="113"/>
      <c r="D24" s="113"/>
      <c r="E24" s="113"/>
      <c r="F24" s="113"/>
      <c r="G24" s="113"/>
      <c r="H24" s="113"/>
      <c r="I24" s="113"/>
      <c r="J24" s="113"/>
    </row>
    <row r="25" spans="1:12" s="116" customFormat="1">
      <c r="B25" s="99"/>
      <c r="C25" s="99"/>
      <c r="D25" s="99"/>
      <c r="E25" s="99"/>
      <c r="F25" s="99"/>
      <c r="G25" s="99"/>
      <c r="H25" s="99"/>
      <c r="I25" s="99"/>
      <c r="J25" s="99"/>
    </row>
    <row r="26" spans="1:12">
      <c r="B26" s="113"/>
      <c r="C26" s="113"/>
      <c r="D26" s="113"/>
      <c r="E26" s="113"/>
      <c r="F26" s="113"/>
      <c r="G26" s="113"/>
      <c r="H26" s="113"/>
      <c r="I26" s="113"/>
      <c r="J26" s="113"/>
    </row>
    <row r="27" spans="1:12">
      <c r="B27" s="113"/>
      <c r="C27" s="113"/>
      <c r="D27" s="113"/>
      <c r="E27" s="113"/>
      <c r="F27" s="113"/>
      <c r="G27" s="113"/>
      <c r="H27" s="113"/>
      <c r="I27" s="113"/>
      <c r="J27" s="113"/>
    </row>
    <row r="28" spans="1:12">
      <c r="B28" s="113"/>
      <c r="C28" s="113"/>
      <c r="D28" s="113"/>
      <c r="E28" s="113"/>
      <c r="F28" s="113"/>
      <c r="G28" s="113"/>
      <c r="H28" s="113"/>
      <c r="I28" s="113"/>
      <c r="J28" s="113"/>
    </row>
    <row r="29" spans="1:12">
      <c r="B29" s="113"/>
      <c r="C29" s="113"/>
      <c r="D29" s="113"/>
      <c r="E29" s="113"/>
      <c r="F29" s="113"/>
      <c r="G29" s="113"/>
      <c r="H29" s="113"/>
      <c r="I29" s="113"/>
      <c r="J29" s="113"/>
    </row>
    <row r="30" spans="1:12">
      <c r="B30" s="113"/>
      <c r="C30" s="113"/>
      <c r="D30" s="113"/>
      <c r="E30" s="113"/>
      <c r="F30" s="113"/>
      <c r="G30" s="113"/>
      <c r="H30" s="113"/>
      <c r="I30" s="113"/>
      <c r="J30" s="113"/>
    </row>
    <row r="31" spans="1:12">
      <c r="B31" s="113"/>
      <c r="C31" s="113"/>
      <c r="D31" s="113"/>
      <c r="E31" s="113"/>
      <c r="F31" s="113"/>
      <c r="G31" s="113"/>
      <c r="H31" s="113"/>
      <c r="I31" s="113"/>
      <c r="J31" s="113"/>
    </row>
    <row r="32" spans="1:12">
      <c r="B32" s="113"/>
      <c r="C32" s="113"/>
      <c r="D32" s="113"/>
      <c r="E32" s="113"/>
      <c r="F32" s="113"/>
      <c r="G32" s="113"/>
      <c r="H32" s="113"/>
      <c r="I32" s="113"/>
      <c r="J32" s="113"/>
    </row>
    <row r="33" spans="2:10">
      <c r="B33" s="113"/>
      <c r="C33" s="113"/>
      <c r="D33" s="113"/>
      <c r="E33" s="113"/>
      <c r="F33" s="113"/>
      <c r="G33" s="113"/>
      <c r="H33" s="113"/>
      <c r="I33" s="113"/>
      <c r="J33" s="113"/>
    </row>
    <row r="34" spans="2:10">
      <c r="B34" s="113"/>
      <c r="C34" s="113"/>
      <c r="D34" s="113"/>
      <c r="E34" s="113"/>
      <c r="F34" s="113"/>
      <c r="G34" s="113"/>
      <c r="H34" s="113"/>
      <c r="I34" s="113"/>
      <c r="J34" s="113"/>
    </row>
    <row r="35" spans="2:10">
      <c r="B35" s="113"/>
      <c r="C35" s="113"/>
      <c r="D35" s="113"/>
      <c r="E35" s="113"/>
      <c r="F35" s="113"/>
      <c r="G35" s="113"/>
      <c r="H35" s="113"/>
      <c r="I35" s="113"/>
      <c r="J35" s="113"/>
    </row>
    <row r="36" spans="2:10">
      <c r="B36" s="113"/>
      <c r="C36" s="113"/>
      <c r="D36" s="113"/>
      <c r="E36" s="113"/>
      <c r="F36" s="113"/>
      <c r="G36" s="113"/>
      <c r="H36" s="113"/>
      <c r="I36" s="113"/>
      <c r="J36" s="113"/>
    </row>
    <row r="37" spans="2:10">
      <c r="B37" s="113"/>
      <c r="C37" s="113"/>
      <c r="D37" s="113"/>
      <c r="E37" s="113"/>
      <c r="F37" s="113"/>
      <c r="G37" s="113"/>
      <c r="H37" s="113"/>
      <c r="I37" s="113"/>
      <c r="J37" s="113"/>
    </row>
    <row r="38" spans="2:10">
      <c r="B38" s="113"/>
      <c r="C38" s="113"/>
      <c r="D38" s="113"/>
      <c r="E38" s="113"/>
      <c r="F38" s="113"/>
      <c r="G38" s="113"/>
      <c r="H38" s="113"/>
      <c r="I38" s="113"/>
      <c r="J38" s="113"/>
    </row>
    <row r="39" spans="2:10">
      <c r="B39" s="113"/>
      <c r="C39" s="113"/>
      <c r="D39" s="113"/>
      <c r="E39" s="113"/>
      <c r="F39" s="113"/>
      <c r="G39" s="113"/>
      <c r="H39" s="113"/>
      <c r="I39" s="113"/>
      <c r="J39" s="113"/>
    </row>
    <row r="40" spans="2:10">
      <c r="B40" s="113"/>
      <c r="C40" s="113"/>
      <c r="D40" s="113"/>
      <c r="E40" s="113"/>
      <c r="F40" s="113"/>
      <c r="G40" s="113"/>
      <c r="H40" s="113"/>
      <c r="I40" s="113"/>
      <c r="J40" s="113"/>
    </row>
    <row r="41" spans="2:10">
      <c r="B41" s="113"/>
      <c r="C41" s="113"/>
      <c r="D41" s="113"/>
      <c r="E41" s="113"/>
      <c r="F41" s="113"/>
      <c r="G41" s="113"/>
      <c r="H41" s="113"/>
      <c r="I41" s="113"/>
      <c r="J41" s="113"/>
    </row>
    <row r="42" spans="2:10">
      <c r="B42" s="113"/>
      <c r="C42" s="113"/>
      <c r="D42" s="113"/>
      <c r="E42" s="113"/>
      <c r="F42" s="113"/>
      <c r="G42" s="113"/>
      <c r="H42" s="113"/>
      <c r="I42" s="113"/>
      <c r="J42" s="113"/>
    </row>
    <row r="43" spans="2:10">
      <c r="B43" s="113"/>
      <c r="C43" s="113"/>
      <c r="D43" s="113"/>
      <c r="E43" s="113"/>
      <c r="F43" s="113"/>
      <c r="G43" s="113"/>
      <c r="H43" s="113"/>
      <c r="I43" s="113"/>
      <c r="J43" s="113"/>
    </row>
    <row r="44" spans="2:10">
      <c r="B44" s="113"/>
      <c r="C44" s="113"/>
      <c r="D44" s="113"/>
      <c r="E44" s="113"/>
      <c r="F44" s="113"/>
      <c r="G44" s="113"/>
      <c r="H44" s="113"/>
      <c r="I44" s="113"/>
      <c r="J44" s="113"/>
    </row>
    <row r="45" spans="2:10">
      <c r="B45" s="113"/>
      <c r="C45" s="113"/>
      <c r="D45" s="113"/>
      <c r="E45" s="113"/>
      <c r="F45" s="113"/>
      <c r="G45" s="113"/>
      <c r="H45" s="113"/>
      <c r="I45" s="113"/>
      <c r="J45" s="113"/>
    </row>
    <row r="46" spans="2:10">
      <c r="B46" s="113"/>
      <c r="C46" s="113"/>
      <c r="D46" s="113"/>
      <c r="E46" s="113"/>
      <c r="F46" s="113"/>
      <c r="G46" s="113"/>
      <c r="H46" s="113"/>
      <c r="I46" s="113"/>
      <c r="J46" s="113"/>
    </row>
    <row r="47" spans="2:10">
      <c r="B47" s="113"/>
      <c r="C47" s="113"/>
      <c r="D47" s="113"/>
      <c r="E47" s="113"/>
      <c r="F47" s="113"/>
      <c r="G47" s="113"/>
      <c r="H47" s="113"/>
      <c r="I47" s="113"/>
      <c r="J47" s="113"/>
    </row>
    <row r="48" spans="2:10">
      <c r="B48" s="113"/>
      <c r="C48" s="113"/>
      <c r="D48" s="113"/>
      <c r="E48" s="113"/>
      <c r="F48" s="113"/>
      <c r="G48" s="113"/>
      <c r="H48" s="113"/>
      <c r="I48" s="113"/>
      <c r="J48" s="113"/>
    </row>
    <row r="49" spans="2:10">
      <c r="B49" s="113"/>
      <c r="C49" s="113"/>
      <c r="D49" s="113"/>
      <c r="E49" s="113"/>
      <c r="F49" s="113"/>
      <c r="G49" s="113"/>
      <c r="H49" s="113"/>
      <c r="I49" s="113"/>
      <c r="J49" s="113"/>
    </row>
    <row r="50" spans="2:10">
      <c r="B50" s="113"/>
      <c r="C50" s="113"/>
      <c r="D50" s="113"/>
      <c r="E50" s="113"/>
      <c r="F50" s="113"/>
      <c r="G50" s="113"/>
      <c r="H50" s="113"/>
      <c r="I50" s="113"/>
      <c r="J50" s="113"/>
    </row>
    <row r="51" spans="2:10">
      <c r="B51" s="113"/>
      <c r="C51" s="113"/>
      <c r="D51" s="113"/>
      <c r="E51" s="113"/>
      <c r="F51" s="113"/>
      <c r="G51" s="113"/>
      <c r="H51" s="113"/>
      <c r="I51" s="113"/>
      <c r="J51" s="113"/>
    </row>
    <row r="52" spans="2:10">
      <c r="B52" s="113"/>
      <c r="C52" s="113"/>
      <c r="D52" s="113"/>
      <c r="E52" s="113"/>
      <c r="F52" s="113"/>
      <c r="G52" s="113"/>
      <c r="H52" s="113"/>
      <c r="I52" s="113"/>
      <c r="J52" s="113"/>
    </row>
    <row r="53" spans="2:10">
      <c r="B53" s="113"/>
      <c r="C53" s="113"/>
      <c r="D53" s="113"/>
      <c r="E53" s="113"/>
      <c r="F53" s="113"/>
      <c r="G53" s="113"/>
      <c r="H53" s="113"/>
      <c r="I53" s="113"/>
      <c r="J53" s="113"/>
    </row>
    <row r="54" spans="2:10">
      <c r="B54" s="113"/>
      <c r="C54" s="113"/>
      <c r="D54" s="113"/>
      <c r="E54" s="113"/>
      <c r="F54" s="113"/>
      <c r="G54" s="113"/>
      <c r="H54" s="113"/>
      <c r="I54" s="113"/>
      <c r="J54" s="113"/>
    </row>
    <row r="55" spans="2:10">
      <c r="B55" s="113"/>
      <c r="C55" s="113"/>
      <c r="D55" s="113"/>
      <c r="E55" s="113"/>
      <c r="F55" s="113"/>
      <c r="G55" s="113"/>
      <c r="H55" s="113"/>
      <c r="I55" s="113"/>
      <c r="J55" s="113"/>
    </row>
    <row r="56" spans="2:10">
      <c r="B56" s="113"/>
      <c r="C56" s="113"/>
      <c r="D56" s="113"/>
      <c r="E56" s="113"/>
      <c r="F56" s="113"/>
      <c r="G56" s="113"/>
      <c r="H56" s="113"/>
      <c r="I56" s="113"/>
      <c r="J56" s="113"/>
    </row>
    <row r="57" spans="2:10">
      <c r="B57" s="113"/>
      <c r="C57" s="113"/>
      <c r="D57" s="113"/>
      <c r="E57" s="113"/>
      <c r="F57" s="113"/>
      <c r="G57" s="113"/>
      <c r="H57" s="113"/>
      <c r="I57" s="113"/>
      <c r="J57" s="113"/>
    </row>
    <row r="58" spans="2:10">
      <c r="B58" s="113"/>
      <c r="C58" s="113"/>
      <c r="D58" s="113"/>
      <c r="E58" s="113"/>
      <c r="F58" s="113"/>
      <c r="G58" s="113"/>
      <c r="H58" s="113"/>
      <c r="I58" s="113"/>
      <c r="J58" s="113"/>
    </row>
    <row r="59" spans="2:10">
      <c r="B59" s="113"/>
      <c r="C59" s="113"/>
      <c r="D59" s="113"/>
      <c r="E59" s="113"/>
      <c r="F59" s="113"/>
      <c r="G59" s="113"/>
      <c r="H59" s="113"/>
      <c r="I59" s="113"/>
      <c r="J59" s="113"/>
    </row>
    <row r="60" spans="2:10">
      <c r="B60" s="113"/>
      <c r="C60" s="113"/>
      <c r="D60" s="113"/>
      <c r="E60" s="113"/>
      <c r="F60" s="113"/>
      <c r="G60" s="113"/>
      <c r="H60" s="113"/>
      <c r="I60" s="113"/>
      <c r="J60" s="113"/>
    </row>
    <row r="61" spans="2:10">
      <c r="B61" s="113"/>
      <c r="C61" s="113"/>
      <c r="D61" s="113"/>
      <c r="E61" s="113"/>
      <c r="F61" s="113"/>
      <c r="G61" s="113"/>
      <c r="H61" s="113"/>
      <c r="I61" s="113"/>
      <c r="J61" s="113"/>
    </row>
    <row r="62" spans="2:10">
      <c r="B62" s="113"/>
      <c r="C62" s="113"/>
      <c r="D62" s="113"/>
      <c r="E62" s="113"/>
      <c r="F62" s="113"/>
      <c r="G62" s="113"/>
      <c r="H62" s="113"/>
      <c r="I62" s="113"/>
      <c r="J62" s="113"/>
    </row>
    <row r="63" spans="2:10">
      <c r="B63" s="113"/>
      <c r="C63" s="113"/>
      <c r="D63" s="113"/>
      <c r="E63" s="113"/>
      <c r="F63" s="113"/>
      <c r="G63" s="113"/>
      <c r="H63" s="113"/>
      <c r="I63" s="113"/>
      <c r="J63" s="113"/>
    </row>
    <row r="64" spans="2:10">
      <c r="B64" s="113"/>
      <c r="C64" s="113"/>
      <c r="D64" s="113"/>
      <c r="E64" s="113"/>
      <c r="F64" s="113"/>
      <c r="G64" s="113"/>
      <c r="H64" s="113"/>
      <c r="I64" s="113"/>
      <c r="J64" s="113"/>
    </row>
    <row r="65" spans="2:10">
      <c r="B65" s="113"/>
      <c r="C65" s="113"/>
      <c r="D65" s="113"/>
      <c r="E65" s="113"/>
      <c r="F65" s="113"/>
      <c r="G65" s="113"/>
      <c r="H65" s="113"/>
      <c r="I65" s="113"/>
      <c r="J65" s="113"/>
    </row>
    <row r="66" spans="2:10">
      <c r="B66" s="113"/>
      <c r="C66" s="113"/>
      <c r="D66" s="113"/>
      <c r="E66" s="113"/>
      <c r="F66" s="113"/>
      <c r="G66" s="113"/>
      <c r="H66" s="113"/>
      <c r="I66" s="113"/>
      <c r="J66" s="113"/>
    </row>
    <row r="67" spans="2:10">
      <c r="B67" s="113"/>
      <c r="C67" s="113"/>
      <c r="D67" s="113"/>
      <c r="E67" s="113"/>
      <c r="F67" s="113"/>
      <c r="G67" s="113"/>
      <c r="H67" s="113"/>
      <c r="I67" s="113"/>
      <c r="J67" s="113"/>
    </row>
    <row r="68" spans="2:10">
      <c r="B68" s="113"/>
      <c r="C68" s="113"/>
      <c r="D68" s="113"/>
      <c r="E68" s="113"/>
      <c r="F68" s="113"/>
      <c r="G68" s="113"/>
      <c r="H68" s="113"/>
      <c r="I68" s="113"/>
      <c r="J68" s="113"/>
    </row>
    <row r="69" spans="2:10">
      <c r="B69" s="113"/>
      <c r="C69" s="113"/>
      <c r="D69" s="113"/>
      <c r="E69" s="113"/>
      <c r="F69" s="113"/>
      <c r="G69" s="113"/>
      <c r="H69" s="113"/>
      <c r="I69" s="113"/>
      <c r="J69" s="113"/>
    </row>
    <row r="70" spans="2:10">
      <c r="B70" s="113"/>
      <c r="C70" s="113"/>
      <c r="D70" s="113"/>
      <c r="E70" s="113"/>
      <c r="F70" s="113"/>
      <c r="G70" s="113"/>
      <c r="H70" s="113"/>
      <c r="I70" s="113"/>
      <c r="J70" s="113"/>
    </row>
    <row r="71" spans="2:10">
      <c r="B71" s="113"/>
      <c r="C71" s="113"/>
      <c r="D71" s="113"/>
      <c r="E71" s="113"/>
      <c r="F71" s="113"/>
      <c r="G71" s="113"/>
      <c r="H71" s="113"/>
      <c r="I71" s="113"/>
      <c r="J71" s="113"/>
    </row>
    <row r="72" spans="2:10">
      <c r="B72" s="113"/>
      <c r="C72" s="113"/>
      <c r="D72" s="113"/>
      <c r="E72" s="113"/>
      <c r="F72" s="113"/>
      <c r="G72" s="113"/>
      <c r="H72" s="113"/>
      <c r="I72" s="113"/>
      <c r="J72" s="113"/>
    </row>
    <row r="73" spans="2:10">
      <c r="B73" s="113"/>
      <c r="C73" s="113"/>
      <c r="D73" s="113"/>
      <c r="E73" s="113"/>
      <c r="F73" s="113"/>
      <c r="G73" s="113"/>
      <c r="H73" s="113"/>
      <c r="I73" s="113"/>
      <c r="J73" s="113"/>
    </row>
    <row r="74" spans="2:10">
      <c r="B74" s="113"/>
      <c r="C74" s="113"/>
      <c r="D74" s="113"/>
      <c r="E74" s="113"/>
      <c r="F74" s="113"/>
      <c r="G74" s="113"/>
      <c r="H74" s="113"/>
      <c r="I74" s="113"/>
      <c r="J74" s="113"/>
    </row>
    <row r="75" spans="2:10">
      <c r="B75" s="113"/>
      <c r="C75" s="113"/>
      <c r="D75" s="113"/>
      <c r="E75" s="113"/>
      <c r="F75" s="113"/>
      <c r="G75" s="113"/>
      <c r="H75" s="113"/>
      <c r="I75" s="113"/>
      <c r="J75" s="113"/>
    </row>
    <row r="76" spans="2:10">
      <c r="B76" s="113"/>
      <c r="C76" s="113"/>
      <c r="D76" s="113"/>
      <c r="E76" s="113"/>
      <c r="F76" s="113"/>
      <c r="G76" s="113"/>
      <c r="H76" s="113"/>
      <c r="I76" s="113"/>
      <c r="J76" s="113"/>
    </row>
    <row r="77" spans="2:10">
      <c r="B77" s="113"/>
      <c r="C77" s="113"/>
      <c r="D77" s="113"/>
      <c r="E77" s="113"/>
      <c r="F77" s="113"/>
      <c r="G77" s="113"/>
      <c r="H77" s="113"/>
      <c r="I77" s="113"/>
      <c r="J77" s="113"/>
    </row>
    <row r="78" spans="2:10">
      <c r="B78" s="113"/>
      <c r="C78" s="113"/>
      <c r="D78" s="113"/>
      <c r="E78" s="113"/>
      <c r="F78" s="113"/>
      <c r="G78" s="113"/>
      <c r="H78" s="113"/>
      <c r="I78" s="113"/>
      <c r="J78" s="113"/>
    </row>
    <row r="79" spans="2:10">
      <c r="B79" s="113"/>
      <c r="C79" s="113"/>
      <c r="D79" s="113"/>
      <c r="E79" s="113"/>
      <c r="F79" s="113"/>
      <c r="G79" s="113"/>
      <c r="H79" s="113"/>
      <c r="I79" s="113"/>
      <c r="J79" s="113"/>
    </row>
    <row r="80" spans="2:10">
      <c r="B80" s="113"/>
      <c r="C80" s="113"/>
      <c r="D80" s="113"/>
      <c r="E80" s="113"/>
      <c r="F80" s="113"/>
      <c r="G80" s="113"/>
      <c r="H80" s="113"/>
      <c r="I80" s="113"/>
      <c r="J80" s="113"/>
    </row>
    <row r="81" spans="2:10">
      <c r="B81" s="113"/>
      <c r="C81" s="113"/>
      <c r="D81" s="113"/>
      <c r="E81" s="113"/>
      <c r="F81" s="113"/>
      <c r="G81" s="113"/>
      <c r="H81" s="113"/>
      <c r="I81" s="113"/>
      <c r="J81" s="113"/>
    </row>
    <row r="82" spans="2:10">
      <c r="B82" s="113"/>
      <c r="C82" s="113"/>
      <c r="D82" s="113"/>
      <c r="E82" s="113"/>
      <c r="F82" s="113"/>
      <c r="G82" s="113"/>
      <c r="H82" s="113"/>
      <c r="I82" s="113"/>
      <c r="J82" s="113"/>
    </row>
    <row r="83" spans="2:10">
      <c r="B83" s="113"/>
      <c r="C83" s="113"/>
      <c r="D83" s="113"/>
      <c r="E83" s="113"/>
      <c r="F83" s="113"/>
      <c r="G83" s="113"/>
      <c r="H83" s="113"/>
      <c r="I83" s="113"/>
      <c r="J83" s="113"/>
    </row>
    <row r="84" spans="2:10">
      <c r="B84" s="113"/>
      <c r="C84" s="113"/>
      <c r="D84" s="113"/>
      <c r="E84" s="113"/>
      <c r="F84" s="113"/>
      <c r="G84" s="113"/>
      <c r="H84" s="113"/>
      <c r="I84" s="113"/>
      <c r="J84" s="113"/>
    </row>
    <row r="85" spans="2:10">
      <c r="B85" s="113"/>
      <c r="C85" s="113"/>
      <c r="D85" s="113"/>
      <c r="E85" s="113"/>
      <c r="F85" s="113"/>
      <c r="G85" s="113"/>
      <c r="H85" s="113"/>
      <c r="I85" s="113"/>
      <c r="J85" s="113"/>
    </row>
    <row r="86" spans="2:10">
      <c r="B86" s="113"/>
      <c r="C86" s="113"/>
      <c r="D86" s="113"/>
      <c r="E86" s="113"/>
      <c r="F86" s="113"/>
      <c r="G86" s="113"/>
      <c r="H86" s="113"/>
      <c r="I86" s="113"/>
      <c r="J86" s="113"/>
    </row>
    <row r="87" spans="2:10">
      <c r="B87" s="113"/>
      <c r="C87" s="113"/>
      <c r="D87" s="113"/>
      <c r="E87" s="113"/>
      <c r="F87" s="113"/>
      <c r="G87" s="113"/>
      <c r="H87" s="113"/>
      <c r="I87" s="113"/>
      <c r="J87" s="113"/>
    </row>
    <row r="88" spans="2:10">
      <c r="B88" s="113"/>
      <c r="C88" s="113"/>
      <c r="D88" s="113"/>
      <c r="E88" s="113"/>
      <c r="F88" s="113"/>
      <c r="G88" s="113"/>
      <c r="H88" s="113"/>
      <c r="I88" s="113"/>
      <c r="J88" s="113"/>
    </row>
    <row r="89" spans="2:10">
      <c r="B89" s="113"/>
      <c r="C89" s="113"/>
      <c r="D89" s="113"/>
      <c r="E89" s="113"/>
      <c r="F89" s="113"/>
      <c r="G89" s="113"/>
      <c r="H89" s="113"/>
      <c r="I89" s="113"/>
      <c r="J89" s="113"/>
    </row>
    <row r="90" spans="2:10">
      <c r="B90" s="113"/>
      <c r="C90" s="113"/>
      <c r="D90" s="113"/>
      <c r="E90" s="113"/>
      <c r="F90" s="113"/>
      <c r="G90" s="113"/>
      <c r="H90" s="113"/>
      <c r="I90" s="113"/>
      <c r="J90" s="113"/>
    </row>
    <row r="91" spans="2:10">
      <c r="B91" s="113"/>
      <c r="C91" s="113"/>
      <c r="D91" s="113"/>
      <c r="E91" s="113"/>
      <c r="F91" s="113"/>
      <c r="G91" s="113"/>
      <c r="H91" s="113"/>
      <c r="I91" s="113"/>
      <c r="J91" s="113"/>
    </row>
    <row r="92" spans="2:10">
      <c r="B92" s="113"/>
      <c r="C92" s="113"/>
      <c r="D92" s="113"/>
      <c r="E92" s="113"/>
      <c r="F92" s="113"/>
      <c r="G92" s="113"/>
      <c r="H92" s="113"/>
      <c r="I92" s="113"/>
      <c r="J92" s="113"/>
    </row>
    <row r="93" spans="2:10">
      <c r="B93" s="113"/>
      <c r="C93" s="113"/>
      <c r="D93" s="113"/>
      <c r="E93" s="113"/>
      <c r="F93" s="113"/>
      <c r="G93" s="113"/>
      <c r="H93" s="113"/>
      <c r="I93" s="113"/>
      <c r="J93" s="113"/>
    </row>
    <row r="94" spans="2:10">
      <c r="B94" s="113"/>
      <c r="C94" s="113"/>
      <c r="D94" s="113"/>
      <c r="E94" s="113"/>
      <c r="F94" s="113"/>
      <c r="G94" s="113"/>
      <c r="H94" s="113"/>
      <c r="I94" s="113"/>
      <c r="J94" s="113"/>
    </row>
    <row r="95" spans="2:10">
      <c r="B95" s="113"/>
      <c r="C95" s="113"/>
      <c r="D95" s="113"/>
      <c r="E95" s="113"/>
      <c r="F95" s="113"/>
      <c r="G95" s="113"/>
      <c r="H95" s="113"/>
      <c r="I95" s="113"/>
      <c r="J95" s="113"/>
    </row>
    <row r="96" spans="2:10">
      <c r="B96" s="113"/>
      <c r="C96" s="113"/>
      <c r="D96" s="113"/>
      <c r="E96" s="113"/>
      <c r="F96" s="113"/>
      <c r="G96" s="113"/>
      <c r="H96" s="113"/>
      <c r="I96" s="113"/>
      <c r="J96" s="113"/>
    </row>
    <row r="97" spans="2:10">
      <c r="B97" s="113"/>
      <c r="C97" s="113"/>
      <c r="D97" s="113"/>
      <c r="E97" s="113"/>
      <c r="F97" s="113"/>
      <c r="G97" s="113"/>
      <c r="H97" s="113"/>
      <c r="I97" s="113"/>
      <c r="J97" s="113"/>
    </row>
    <row r="98" spans="2:10">
      <c r="B98" s="113"/>
      <c r="C98" s="113"/>
      <c r="D98" s="113"/>
      <c r="E98" s="113"/>
      <c r="F98" s="113"/>
      <c r="G98" s="113"/>
      <c r="H98" s="113"/>
      <c r="I98" s="113"/>
      <c r="J98" s="113"/>
    </row>
    <row r="99" spans="2:10">
      <c r="B99" s="113"/>
      <c r="C99" s="113"/>
      <c r="D99" s="113"/>
      <c r="E99" s="113"/>
      <c r="F99" s="113"/>
      <c r="G99" s="113"/>
      <c r="H99" s="113"/>
      <c r="I99" s="113"/>
      <c r="J99" s="113"/>
    </row>
    <row r="100" spans="2:10">
      <c r="B100" s="113"/>
      <c r="C100" s="113"/>
      <c r="D100" s="113"/>
      <c r="E100" s="113"/>
      <c r="F100" s="113"/>
      <c r="G100" s="113"/>
      <c r="H100" s="113"/>
      <c r="I100" s="113"/>
      <c r="J100" s="113"/>
    </row>
    <row r="101" spans="2:10">
      <c r="B101" s="113"/>
      <c r="C101" s="113"/>
      <c r="D101" s="113"/>
      <c r="E101" s="113"/>
      <c r="F101" s="113"/>
      <c r="G101" s="113"/>
      <c r="H101" s="113"/>
      <c r="I101" s="113"/>
      <c r="J101" s="113"/>
    </row>
    <row r="102" spans="2:10">
      <c r="B102" s="113"/>
      <c r="C102" s="113"/>
      <c r="D102" s="113"/>
      <c r="E102" s="113"/>
      <c r="F102" s="113"/>
      <c r="G102" s="113"/>
      <c r="H102" s="113"/>
      <c r="I102" s="113"/>
      <c r="J102" s="113"/>
    </row>
    <row r="103" spans="2:10">
      <c r="B103" s="113"/>
      <c r="C103" s="113"/>
      <c r="D103" s="113"/>
      <c r="E103" s="113"/>
      <c r="F103" s="113"/>
      <c r="G103" s="113"/>
      <c r="H103" s="113"/>
      <c r="I103" s="113"/>
      <c r="J103" s="113"/>
    </row>
    <row r="104" spans="2:10">
      <c r="B104" s="113"/>
      <c r="C104" s="113"/>
      <c r="D104" s="113"/>
      <c r="E104" s="113"/>
      <c r="F104" s="113"/>
      <c r="G104" s="113"/>
      <c r="H104" s="113"/>
      <c r="I104" s="113"/>
      <c r="J104" s="113"/>
    </row>
    <row r="105" spans="2:10">
      <c r="B105" s="113"/>
      <c r="C105" s="113"/>
      <c r="D105" s="113"/>
      <c r="E105" s="113"/>
      <c r="F105" s="113"/>
      <c r="G105" s="113"/>
      <c r="H105" s="113"/>
      <c r="I105" s="113"/>
      <c r="J105" s="113"/>
    </row>
    <row r="106" spans="2:10">
      <c r="B106" s="113"/>
      <c r="C106" s="113"/>
      <c r="D106" s="113"/>
      <c r="E106" s="113"/>
      <c r="F106" s="113"/>
      <c r="G106" s="113"/>
      <c r="H106" s="113"/>
      <c r="I106" s="113"/>
      <c r="J106" s="113"/>
    </row>
    <row r="107" spans="2:10">
      <c r="B107" s="113"/>
      <c r="C107" s="113"/>
      <c r="D107" s="113"/>
      <c r="E107" s="113"/>
      <c r="F107" s="113"/>
      <c r="G107" s="113"/>
      <c r="H107" s="113"/>
      <c r="I107" s="113"/>
      <c r="J107" s="113"/>
    </row>
    <row r="108" spans="2:10">
      <c r="B108" s="113"/>
      <c r="C108" s="113"/>
      <c r="D108" s="113"/>
      <c r="E108" s="113"/>
      <c r="F108" s="113"/>
      <c r="G108" s="113"/>
      <c r="H108" s="113"/>
      <c r="I108" s="113"/>
      <c r="J108" s="113"/>
    </row>
    <row r="109" spans="2:10">
      <c r="B109" s="113"/>
      <c r="C109" s="113"/>
      <c r="D109" s="113"/>
      <c r="E109" s="113"/>
      <c r="F109" s="113"/>
      <c r="G109" s="113"/>
      <c r="H109" s="113"/>
      <c r="I109" s="113"/>
      <c r="J109" s="113"/>
    </row>
    <row r="110" spans="2:10">
      <c r="B110" s="113"/>
      <c r="C110" s="113"/>
      <c r="D110" s="113"/>
      <c r="E110" s="113"/>
      <c r="F110" s="113"/>
      <c r="G110" s="113"/>
      <c r="H110" s="113"/>
      <c r="I110" s="113"/>
      <c r="J110" s="113"/>
    </row>
    <row r="111" spans="2:10">
      <c r="B111" s="113"/>
      <c r="C111" s="113"/>
      <c r="D111" s="113"/>
      <c r="E111" s="113"/>
      <c r="F111" s="113"/>
      <c r="G111" s="113"/>
      <c r="H111" s="113"/>
      <c r="I111" s="113"/>
      <c r="J111" s="113"/>
    </row>
    <row r="112" spans="2:10">
      <c r="B112" s="113"/>
      <c r="C112" s="113"/>
      <c r="D112" s="113"/>
      <c r="E112" s="113"/>
      <c r="F112" s="113"/>
      <c r="G112" s="113"/>
      <c r="H112" s="113"/>
      <c r="I112" s="113"/>
      <c r="J112" s="113"/>
    </row>
    <row r="113" spans="2:10">
      <c r="B113" s="113"/>
      <c r="C113" s="113"/>
      <c r="D113" s="113"/>
      <c r="E113" s="113"/>
      <c r="F113" s="113"/>
      <c r="G113" s="113"/>
      <c r="H113" s="113"/>
      <c r="I113" s="113"/>
      <c r="J113" s="113"/>
    </row>
    <row r="114" spans="2:10">
      <c r="B114" s="113"/>
      <c r="C114" s="113"/>
      <c r="D114" s="113"/>
      <c r="E114" s="113"/>
      <c r="F114" s="113"/>
      <c r="G114" s="113"/>
      <c r="H114" s="113"/>
      <c r="I114" s="113"/>
      <c r="J114" s="113"/>
    </row>
    <row r="115" spans="2:10">
      <c r="B115" s="113"/>
      <c r="C115" s="113"/>
      <c r="D115" s="113"/>
      <c r="E115" s="113"/>
      <c r="F115" s="113"/>
      <c r="G115" s="113"/>
      <c r="H115" s="113"/>
      <c r="I115" s="113"/>
      <c r="J115" s="113"/>
    </row>
    <row r="116" spans="2:10">
      <c r="B116" s="113"/>
      <c r="C116" s="113"/>
      <c r="D116" s="113"/>
      <c r="E116" s="113"/>
      <c r="F116" s="113"/>
      <c r="G116" s="113"/>
      <c r="H116" s="113"/>
      <c r="I116" s="113"/>
      <c r="J116" s="113"/>
    </row>
    <row r="117" spans="2:10">
      <c r="B117" s="113"/>
      <c r="C117" s="113"/>
      <c r="D117" s="113"/>
      <c r="E117" s="113"/>
      <c r="F117" s="113"/>
      <c r="G117" s="113"/>
      <c r="H117" s="113"/>
      <c r="I117" s="113"/>
      <c r="J117" s="113"/>
    </row>
    <row r="118" spans="2:10">
      <c r="B118" s="113"/>
      <c r="C118" s="113"/>
      <c r="D118" s="113"/>
      <c r="E118" s="113"/>
      <c r="F118" s="113"/>
      <c r="G118" s="113"/>
      <c r="H118" s="113"/>
      <c r="I118" s="113"/>
      <c r="J118" s="113"/>
    </row>
    <row r="119" spans="2:10">
      <c r="B119" s="113"/>
      <c r="C119" s="113"/>
      <c r="D119" s="113"/>
      <c r="E119" s="113"/>
      <c r="F119" s="113"/>
      <c r="G119" s="113"/>
      <c r="H119" s="113"/>
      <c r="I119" s="113"/>
      <c r="J119" s="113"/>
    </row>
    <row r="120" spans="2:10">
      <c r="B120" s="113"/>
      <c r="C120" s="113"/>
      <c r="D120" s="113"/>
      <c r="E120" s="113"/>
      <c r="F120" s="113"/>
      <c r="G120" s="113"/>
      <c r="H120" s="113"/>
      <c r="I120" s="113"/>
      <c r="J120" s="113"/>
    </row>
    <row r="121" spans="2:10">
      <c r="B121" s="113"/>
      <c r="C121" s="113"/>
      <c r="D121" s="113"/>
      <c r="E121" s="113"/>
      <c r="F121" s="113"/>
      <c r="G121" s="113"/>
      <c r="H121" s="113"/>
      <c r="I121" s="113"/>
      <c r="J121" s="113"/>
    </row>
    <row r="122" spans="2:10">
      <c r="B122" s="113"/>
      <c r="C122" s="113"/>
      <c r="D122" s="113"/>
      <c r="E122" s="113"/>
      <c r="F122" s="113"/>
      <c r="G122" s="113"/>
      <c r="H122" s="113"/>
      <c r="I122" s="113"/>
      <c r="J122" s="113"/>
    </row>
    <row r="123" spans="2:10">
      <c r="B123" s="113"/>
      <c r="C123" s="113"/>
      <c r="D123" s="113"/>
      <c r="E123" s="113"/>
      <c r="F123" s="113"/>
      <c r="G123" s="113"/>
      <c r="H123" s="113"/>
      <c r="I123" s="113"/>
      <c r="J123" s="113"/>
    </row>
    <row r="124" spans="2:10">
      <c r="B124" s="113"/>
      <c r="C124" s="113"/>
      <c r="D124" s="113"/>
      <c r="E124" s="113"/>
      <c r="F124" s="113"/>
      <c r="G124" s="113"/>
      <c r="H124" s="113"/>
      <c r="I124" s="113"/>
      <c r="J124" s="113"/>
    </row>
    <row r="125" spans="2:10">
      <c r="B125" s="113"/>
      <c r="C125" s="113"/>
      <c r="D125" s="113"/>
      <c r="E125" s="113"/>
      <c r="F125" s="113"/>
      <c r="G125" s="113"/>
      <c r="H125" s="113"/>
      <c r="I125" s="113"/>
      <c r="J125" s="113"/>
    </row>
    <row r="126" spans="2:10">
      <c r="B126" s="113"/>
      <c r="C126" s="113"/>
      <c r="D126" s="113"/>
      <c r="E126" s="113"/>
      <c r="F126" s="113"/>
      <c r="G126" s="113"/>
      <c r="H126" s="113"/>
      <c r="I126" s="113"/>
      <c r="J126" s="113"/>
    </row>
    <row r="127" spans="2:10">
      <c r="B127" s="113"/>
      <c r="C127" s="113"/>
      <c r="D127" s="113"/>
      <c r="E127" s="113"/>
      <c r="F127" s="113"/>
      <c r="G127" s="113"/>
      <c r="H127" s="113"/>
      <c r="I127" s="113"/>
      <c r="J127" s="113"/>
    </row>
    <row r="128" spans="2:10">
      <c r="B128" s="113"/>
      <c r="C128" s="113"/>
      <c r="D128" s="113"/>
      <c r="E128" s="113"/>
      <c r="F128" s="113"/>
      <c r="G128" s="113"/>
      <c r="H128" s="113"/>
      <c r="I128" s="113"/>
      <c r="J128" s="113"/>
    </row>
    <row r="129" spans="2:10">
      <c r="B129" s="113"/>
      <c r="C129" s="113"/>
      <c r="D129" s="113"/>
      <c r="E129" s="113"/>
      <c r="F129" s="113"/>
      <c r="G129" s="113"/>
      <c r="H129" s="113"/>
      <c r="I129" s="113"/>
      <c r="J129" s="113"/>
    </row>
    <row r="130" spans="2:10">
      <c r="B130" s="113"/>
      <c r="C130" s="113"/>
      <c r="D130" s="113"/>
      <c r="E130" s="113"/>
      <c r="F130" s="113"/>
      <c r="G130" s="113"/>
      <c r="H130" s="113"/>
      <c r="I130" s="113"/>
      <c r="J130" s="113"/>
    </row>
    <row r="131" spans="2:10">
      <c r="B131" s="113"/>
      <c r="C131" s="113"/>
      <c r="D131" s="113"/>
      <c r="E131" s="113"/>
      <c r="F131" s="113"/>
      <c r="G131" s="113"/>
      <c r="H131" s="113"/>
      <c r="I131" s="113"/>
      <c r="J131" s="113"/>
    </row>
    <row r="132" spans="2:10">
      <c r="B132" s="113"/>
      <c r="C132" s="113"/>
      <c r="D132" s="113"/>
      <c r="E132" s="113"/>
      <c r="F132" s="113"/>
      <c r="G132" s="113"/>
      <c r="H132" s="113"/>
      <c r="I132" s="113"/>
      <c r="J132" s="113"/>
    </row>
    <row r="133" spans="2:10">
      <c r="B133" s="113"/>
      <c r="C133" s="113"/>
      <c r="D133" s="113"/>
      <c r="E133" s="113"/>
      <c r="F133" s="113"/>
      <c r="G133" s="113"/>
      <c r="H133" s="113"/>
      <c r="I133" s="113"/>
      <c r="J133" s="113"/>
    </row>
    <row r="134" spans="2:10">
      <c r="B134" s="113"/>
      <c r="C134" s="113"/>
      <c r="D134" s="113"/>
      <c r="E134" s="113"/>
      <c r="F134" s="113"/>
      <c r="G134" s="113"/>
      <c r="H134" s="113"/>
      <c r="I134" s="113"/>
      <c r="J134" s="113"/>
    </row>
    <row r="135" spans="2:10">
      <c r="B135" s="113"/>
      <c r="C135" s="113"/>
      <c r="D135" s="113"/>
      <c r="E135" s="113"/>
      <c r="F135" s="113"/>
      <c r="G135" s="113"/>
      <c r="H135" s="113"/>
      <c r="I135" s="113"/>
      <c r="J135" s="113"/>
    </row>
    <row r="136" spans="2:10">
      <c r="B136" s="113"/>
      <c r="C136" s="113"/>
      <c r="D136" s="113"/>
      <c r="E136" s="113"/>
      <c r="F136" s="113"/>
      <c r="G136" s="113"/>
      <c r="H136" s="113"/>
      <c r="I136" s="113"/>
      <c r="J136" s="113"/>
    </row>
    <row r="137" spans="2:10">
      <c r="B137" s="113"/>
      <c r="C137" s="113"/>
      <c r="D137" s="113"/>
      <c r="E137" s="113"/>
      <c r="F137" s="113"/>
      <c r="G137" s="113"/>
      <c r="H137" s="113"/>
      <c r="I137" s="113"/>
      <c r="J137" s="113"/>
    </row>
    <row r="138" spans="2:10">
      <c r="B138" s="113"/>
      <c r="C138" s="113"/>
      <c r="D138" s="113"/>
      <c r="E138" s="113"/>
      <c r="F138" s="113"/>
      <c r="G138" s="113"/>
      <c r="H138" s="113"/>
      <c r="I138" s="113"/>
      <c r="J138" s="113"/>
    </row>
    <row r="139" spans="2:10">
      <c r="B139" s="113"/>
      <c r="C139" s="113"/>
      <c r="D139" s="113"/>
      <c r="E139" s="113"/>
      <c r="F139" s="113"/>
      <c r="G139" s="113"/>
      <c r="H139" s="113"/>
      <c r="I139" s="113"/>
      <c r="J139" s="113"/>
    </row>
    <row r="140" spans="2:10">
      <c r="B140" s="113"/>
      <c r="C140" s="113"/>
      <c r="D140" s="113"/>
      <c r="E140" s="113"/>
      <c r="F140" s="113"/>
      <c r="G140" s="113"/>
      <c r="H140" s="113"/>
      <c r="I140" s="113"/>
      <c r="J140" s="113"/>
    </row>
    <row r="141" spans="2:10">
      <c r="B141" s="113"/>
      <c r="C141" s="113"/>
      <c r="D141" s="113"/>
      <c r="E141" s="113"/>
      <c r="F141" s="113"/>
      <c r="G141" s="113"/>
      <c r="H141" s="113"/>
      <c r="I141" s="113"/>
      <c r="J141" s="113"/>
    </row>
    <row r="142" spans="2:10">
      <c r="B142" s="113"/>
      <c r="C142" s="113"/>
      <c r="D142" s="113"/>
      <c r="E142" s="113"/>
      <c r="F142" s="113"/>
      <c r="G142" s="113"/>
      <c r="H142" s="113"/>
      <c r="I142" s="113"/>
      <c r="J142" s="113"/>
    </row>
    <row r="143" spans="2:10">
      <c r="B143" s="113"/>
      <c r="C143" s="113"/>
      <c r="D143" s="113"/>
      <c r="E143" s="113"/>
      <c r="F143" s="113"/>
      <c r="G143" s="113"/>
      <c r="H143" s="113"/>
      <c r="I143" s="113"/>
      <c r="J143" s="113"/>
    </row>
    <row r="144" spans="2:10">
      <c r="B144" s="113"/>
      <c r="C144" s="113"/>
      <c r="D144" s="113"/>
      <c r="E144" s="113"/>
      <c r="F144" s="113"/>
      <c r="G144" s="113"/>
      <c r="H144" s="113"/>
      <c r="I144" s="113"/>
      <c r="J144" s="113"/>
    </row>
    <row r="145" spans="2:10">
      <c r="B145" s="113"/>
      <c r="C145" s="113"/>
      <c r="D145" s="113"/>
      <c r="E145" s="113"/>
      <c r="F145" s="113"/>
      <c r="G145" s="113"/>
      <c r="H145" s="113"/>
      <c r="I145" s="113"/>
      <c r="J145" s="113"/>
    </row>
    <row r="146" spans="2:10">
      <c r="B146" s="113"/>
      <c r="C146" s="113"/>
      <c r="D146" s="113"/>
      <c r="E146" s="113"/>
      <c r="F146" s="113"/>
      <c r="G146" s="113"/>
      <c r="H146" s="113"/>
      <c r="I146" s="113"/>
      <c r="J146" s="113"/>
    </row>
    <row r="147" spans="2:10">
      <c r="B147" s="113"/>
      <c r="C147" s="113"/>
      <c r="D147" s="113"/>
      <c r="E147" s="113"/>
      <c r="F147" s="113"/>
      <c r="G147" s="113"/>
      <c r="H147" s="113"/>
      <c r="I147" s="113"/>
      <c r="J147" s="113"/>
    </row>
    <row r="148" spans="2:10">
      <c r="B148" s="113"/>
      <c r="C148" s="113"/>
      <c r="D148" s="113"/>
      <c r="E148" s="113"/>
      <c r="F148" s="113"/>
      <c r="G148" s="113"/>
      <c r="H148" s="113"/>
      <c r="I148" s="113"/>
      <c r="J148" s="113"/>
    </row>
    <row r="149" spans="2:10">
      <c r="B149" s="113"/>
      <c r="C149" s="113"/>
      <c r="D149" s="113"/>
      <c r="E149" s="113"/>
      <c r="F149" s="113"/>
      <c r="G149" s="113"/>
      <c r="H149" s="113"/>
      <c r="I149" s="113"/>
      <c r="J149" s="113"/>
    </row>
    <row r="150" spans="2:10">
      <c r="B150" s="113"/>
      <c r="C150" s="113"/>
      <c r="D150" s="113"/>
      <c r="E150" s="113"/>
      <c r="F150" s="113"/>
      <c r="G150" s="113"/>
      <c r="H150" s="113"/>
      <c r="I150" s="113"/>
      <c r="J150" s="113"/>
    </row>
    <row r="151" spans="2:10">
      <c r="B151" s="113"/>
      <c r="C151" s="113"/>
      <c r="D151" s="113"/>
      <c r="E151" s="113"/>
      <c r="F151" s="113"/>
      <c r="G151" s="113"/>
      <c r="H151" s="113"/>
      <c r="I151" s="113"/>
      <c r="J151" s="113"/>
    </row>
    <row r="152" spans="2:10">
      <c r="B152" s="113"/>
      <c r="C152" s="113"/>
      <c r="D152" s="113"/>
      <c r="E152" s="113"/>
      <c r="F152" s="113"/>
      <c r="G152" s="113"/>
      <c r="H152" s="113"/>
      <c r="I152" s="113"/>
      <c r="J152" s="113"/>
    </row>
    <row r="153" spans="2:10">
      <c r="B153" s="113"/>
      <c r="C153" s="113"/>
      <c r="D153" s="113"/>
      <c r="E153" s="113"/>
      <c r="F153" s="113"/>
      <c r="G153" s="113"/>
      <c r="H153" s="113"/>
      <c r="I153" s="113"/>
      <c r="J153" s="113"/>
    </row>
    <row r="154" spans="2:10">
      <c r="B154" s="113"/>
      <c r="C154" s="113"/>
      <c r="D154" s="113"/>
      <c r="E154" s="113"/>
      <c r="F154" s="113"/>
      <c r="G154" s="113"/>
      <c r="H154" s="113"/>
      <c r="I154" s="113"/>
      <c r="J154" s="113"/>
    </row>
    <row r="155" spans="2:10">
      <c r="B155" s="113"/>
      <c r="C155" s="113"/>
      <c r="D155" s="113"/>
      <c r="E155" s="113"/>
      <c r="F155" s="113"/>
      <c r="G155" s="113"/>
      <c r="H155" s="113"/>
      <c r="I155" s="113"/>
      <c r="J155" s="113"/>
    </row>
    <row r="156" spans="2:10">
      <c r="B156" s="113"/>
      <c r="C156" s="113"/>
      <c r="D156" s="113"/>
      <c r="E156" s="113"/>
      <c r="F156" s="113"/>
      <c r="G156" s="113"/>
      <c r="H156" s="113"/>
      <c r="I156" s="113"/>
      <c r="J156" s="113"/>
    </row>
    <row r="157" spans="2:10">
      <c r="B157" s="113"/>
      <c r="C157" s="113"/>
      <c r="D157" s="113"/>
      <c r="E157" s="113"/>
      <c r="F157" s="113"/>
      <c r="G157" s="113"/>
      <c r="H157" s="113"/>
      <c r="I157" s="113"/>
      <c r="J157" s="113"/>
    </row>
    <row r="158" spans="2:10">
      <c r="B158" s="113"/>
      <c r="C158" s="113"/>
      <c r="D158" s="113"/>
      <c r="E158" s="113"/>
      <c r="F158" s="113"/>
      <c r="G158" s="113"/>
      <c r="H158" s="113"/>
      <c r="I158" s="113"/>
      <c r="J158" s="113"/>
    </row>
    <row r="159" spans="2:10">
      <c r="B159" s="113"/>
      <c r="C159" s="113"/>
      <c r="D159" s="113"/>
      <c r="E159" s="113"/>
      <c r="F159" s="113"/>
      <c r="G159" s="113"/>
      <c r="H159" s="113"/>
      <c r="I159" s="113"/>
      <c r="J159" s="113"/>
    </row>
    <row r="160" spans="2:10">
      <c r="B160" s="113"/>
      <c r="C160" s="113"/>
      <c r="D160" s="113"/>
      <c r="E160" s="113"/>
      <c r="F160" s="113"/>
      <c r="G160" s="113"/>
      <c r="H160" s="113"/>
      <c r="I160" s="113"/>
      <c r="J160" s="113"/>
    </row>
    <row r="161" spans="2:10">
      <c r="B161" s="113"/>
      <c r="C161" s="113"/>
      <c r="D161" s="113"/>
      <c r="E161" s="113"/>
      <c r="F161" s="113"/>
      <c r="G161" s="113"/>
      <c r="H161" s="113"/>
      <c r="I161" s="113"/>
      <c r="J161" s="113"/>
    </row>
    <row r="162" spans="2:10">
      <c r="B162" s="113"/>
      <c r="C162" s="113"/>
      <c r="D162" s="113"/>
      <c r="E162" s="113"/>
      <c r="F162" s="113"/>
      <c r="G162" s="113"/>
      <c r="H162" s="113"/>
      <c r="I162" s="113"/>
      <c r="J162" s="113"/>
    </row>
    <row r="163" spans="2:10">
      <c r="B163" s="113"/>
      <c r="C163" s="113"/>
      <c r="D163" s="113"/>
      <c r="E163" s="113"/>
      <c r="F163" s="113"/>
      <c r="G163" s="113"/>
      <c r="H163" s="113"/>
      <c r="I163" s="113"/>
      <c r="J163" s="113"/>
    </row>
    <row r="164" spans="2:10">
      <c r="B164" s="113"/>
      <c r="C164" s="113"/>
      <c r="D164" s="113"/>
      <c r="E164" s="113"/>
      <c r="F164" s="113"/>
      <c r="G164" s="113"/>
      <c r="H164" s="113"/>
      <c r="I164" s="113"/>
      <c r="J164" s="113"/>
    </row>
    <row r="165" spans="2:10">
      <c r="B165" s="113"/>
      <c r="C165" s="113"/>
      <c r="D165" s="113"/>
      <c r="E165" s="113"/>
      <c r="F165" s="113"/>
      <c r="G165" s="113"/>
      <c r="H165" s="113"/>
      <c r="I165" s="113"/>
      <c r="J165" s="113"/>
    </row>
    <row r="166" spans="2:10">
      <c r="B166" s="113"/>
      <c r="C166" s="113"/>
      <c r="D166" s="113"/>
      <c r="E166" s="113"/>
      <c r="F166" s="113"/>
      <c r="G166" s="113"/>
      <c r="H166" s="113"/>
      <c r="I166" s="113"/>
      <c r="J166" s="113"/>
    </row>
    <row r="167" spans="2:10">
      <c r="B167" s="113"/>
      <c r="C167" s="113"/>
      <c r="D167" s="113"/>
      <c r="E167" s="113"/>
      <c r="F167" s="113"/>
      <c r="G167" s="113"/>
      <c r="H167" s="113"/>
      <c r="I167" s="113"/>
      <c r="J167" s="113"/>
    </row>
    <row r="168" spans="2:10">
      <c r="B168" s="113"/>
      <c r="C168" s="113"/>
      <c r="D168" s="113"/>
      <c r="E168" s="113"/>
      <c r="F168" s="113"/>
      <c r="G168" s="113"/>
      <c r="H168" s="113"/>
      <c r="I168" s="113"/>
      <c r="J168" s="113"/>
    </row>
    <row r="169" spans="2:10">
      <c r="B169" s="113"/>
      <c r="C169" s="113"/>
      <c r="D169" s="113"/>
      <c r="E169" s="113"/>
      <c r="F169" s="113"/>
      <c r="G169" s="113"/>
      <c r="H169" s="113"/>
      <c r="I169" s="113"/>
      <c r="J169" s="113"/>
    </row>
    <row r="170" spans="2:10">
      <c r="B170" s="113"/>
      <c r="C170" s="113"/>
      <c r="D170" s="113"/>
      <c r="E170" s="113"/>
      <c r="F170" s="113"/>
      <c r="G170" s="113"/>
      <c r="H170" s="113"/>
      <c r="I170" s="113"/>
      <c r="J170" s="113"/>
    </row>
    <row r="171" spans="2:10">
      <c r="B171" s="113"/>
      <c r="C171" s="113"/>
      <c r="D171" s="113"/>
      <c r="E171" s="113"/>
      <c r="F171" s="113"/>
      <c r="G171" s="113"/>
      <c r="H171" s="113"/>
      <c r="I171" s="113"/>
      <c r="J171" s="113"/>
    </row>
    <row r="172" spans="2:10">
      <c r="B172" s="113"/>
      <c r="C172" s="113"/>
      <c r="D172" s="113"/>
      <c r="E172" s="113"/>
      <c r="F172" s="113"/>
      <c r="G172" s="113"/>
      <c r="H172" s="113"/>
      <c r="I172" s="113"/>
      <c r="J172" s="113"/>
    </row>
    <row r="173" spans="2:10">
      <c r="B173" s="113"/>
      <c r="C173" s="113"/>
      <c r="D173" s="113"/>
      <c r="E173" s="113"/>
      <c r="F173" s="113"/>
      <c r="G173" s="113"/>
      <c r="H173" s="113"/>
      <c r="I173" s="113"/>
      <c r="J173" s="113"/>
    </row>
    <row r="174" spans="2:10">
      <c r="B174" s="113"/>
      <c r="C174" s="113"/>
      <c r="D174" s="113"/>
      <c r="E174" s="113"/>
      <c r="F174" s="113"/>
      <c r="G174" s="113"/>
      <c r="H174" s="113"/>
      <c r="I174" s="113"/>
      <c r="J174" s="113"/>
    </row>
    <row r="175" spans="2:10">
      <c r="B175" s="113"/>
      <c r="C175" s="113"/>
      <c r="D175" s="113"/>
      <c r="E175" s="113"/>
      <c r="F175" s="113"/>
      <c r="G175" s="113"/>
      <c r="H175" s="113"/>
      <c r="I175" s="113"/>
      <c r="J175" s="113"/>
    </row>
    <row r="176" spans="2:10">
      <c r="B176" s="113"/>
      <c r="C176" s="113"/>
      <c r="D176" s="113"/>
      <c r="E176" s="113"/>
      <c r="F176" s="113"/>
      <c r="G176" s="113"/>
      <c r="H176" s="113"/>
      <c r="I176" s="113"/>
      <c r="J176" s="113"/>
    </row>
    <row r="177" spans="2:10">
      <c r="B177" s="113"/>
      <c r="C177" s="113"/>
      <c r="D177" s="113"/>
      <c r="E177" s="113"/>
      <c r="F177" s="113"/>
      <c r="G177" s="113"/>
      <c r="H177" s="113"/>
      <c r="I177" s="113"/>
      <c r="J177" s="113"/>
    </row>
    <row r="178" spans="2:10">
      <c r="B178" s="113"/>
      <c r="C178" s="113"/>
      <c r="D178" s="113"/>
      <c r="E178" s="113"/>
      <c r="F178" s="113"/>
      <c r="G178" s="113"/>
      <c r="H178" s="113"/>
      <c r="I178" s="113"/>
      <c r="J178" s="113"/>
    </row>
    <row r="179" spans="2:10">
      <c r="B179" s="113"/>
      <c r="C179" s="113"/>
      <c r="D179" s="113"/>
      <c r="E179" s="113"/>
      <c r="F179" s="113"/>
      <c r="G179" s="113"/>
      <c r="H179" s="113"/>
      <c r="I179" s="113"/>
      <c r="J179" s="113"/>
    </row>
    <row r="180" spans="2:10">
      <c r="B180" s="113"/>
      <c r="C180" s="113"/>
      <c r="D180" s="113"/>
      <c r="E180" s="113"/>
      <c r="F180" s="113"/>
      <c r="G180" s="113"/>
      <c r="H180" s="113"/>
      <c r="I180" s="113"/>
      <c r="J180" s="113"/>
    </row>
    <row r="181" spans="2:10">
      <c r="B181" s="113"/>
      <c r="C181" s="113"/>
      <c r="D181" s="113"/>
      <c r="E181" s="113"/>
      <c r="F181" s="113"/>
      <c r="G181" s="113"/>
      <c r="H181" s="113"/>
      <c r="I181" s="113"/>
      <c r="J181" s="113"/>
    </row>
    <row r="182" spans="2:10">
      <c r="B182" s="113"/>
      <c r="C182" s="113"/>
      <c r="D182" s="113"/>
      <c r="E182" s="113"/>
      <c r="F182" s="113"/>
      <c r="G182" s="113"/>
      <c r="H182" s="113"/>
      <c r="I182" s="113"/>
      <c r="J182" s="113"/>
    </row>
    <row r="183" spans="2:10">
      <c r="B183" s="113"/>
      <c r="C183" s="113"/>
      <c r="D183" s="113"/>
      <c r="E183" s="113"/>
      <c r="F183" s="113"/>
      <c r="G183" s="113"/>
      <c r="H183" s="113"/>
      <c r="I183" s="113"/>
      <c r="J183" s="113"/>
    </row>
    <row r="184" spans="2:10">
      <c r="B184" s="113"/>
      <c r="C184" s="113"/>
      <c r="D184" s="113"/>
      <c r="E184" s="113"/>
      <c r="F184" s="113"/>
      <c r="G184" s="113"/>
      <c r="H184" s="113"/>
      <c r="I184" s="113"/>
      <c r="J184" s="113"/>
    </row>
    <row r="185" spans="2:10">
      <c r="B185" s="113"/>
      <c r="C185" s="113"/>
      <c r="D185" s="113"/>
      <c r="E185" s="113"/>
      <c r="F185" s="113"/>
      <c r="G185" s="113"/>
      <c r="H185" s="113"/>
      <c r="I185" s="113"/>
      <c r="J185" s="113"/>
    </row>
    <row r="186" spans="2:10">
      <c r="B186" s="113"/>
      <c r="C186" s="113"/>
      <c r="D186" s="113"/>
      <c r="E186" s="113"/>
      <c r="F186" s="113"/>
      <c r="G186" s="113"/>
      <c r="H186" s="113"/>
      <c r="I186" s="113"/>
      <c r="J186" s="113"/>
    </row>
    <row r="187" spans="2:10">
      <c r="B187" s="113"/>
      <c r="C187" s="113"/>
      <c r="D187" s="113"/>
      <c r="E187" s="113"/>
      <c r="F187" s="113"/>
      <c r="G187" s="113"/>
      <c r="H187" s="113"/>
      <c r="I187" s="113"/>
      <c r="J187" s="113"/>
    </row>
    <row r="188" spans="2:10">
      <c r="B188" s="113"/>
      <c r="C188" s="113"/>
      <c r="D188" s="113"/>
      <c r="E188" s="113"/>
      <c r="F188" s="113"/>
      <c r="G188" s="113"/>
      <c r="H188" s="113"/>
      <c r="I188" s="113"/>
      <c r="J188" s="113"/>
    </row>
    <row r="189" spans="2:10">
      <c r="B189" s="113"/>
      <c r="C189" s="113"/>
      <c r="D189" s="113"/>
      <c r="E189" s="113"/>
      <c r="F189" s="113"/>
      <c r="G189" s="113"/>
      <c r="H189" s="113"/>
      <c r="I189" s="113"/>
      <c r="J189" s="113"/>
    </row>
    <row r="190" spans="2:10">
      <c r="B190" s="113"/>
      <c r="C190" s="113"/>
      <c r="D190" s="113"/>
      <c r="E190" s="113"/>
      <c r="F190" s="113"/>
      <c r="G190" s="113"/>
      <c r="H190" s="113"/>
      <c r="I190" s="113"/>
      <c r="J190" s="113"/>
    </row>
    <row r="191" spans="2:10">
      <c r="B191" s="113"/>
      <c r="C191" s="113"/>
      <c r="D191" s="113"/>
      <c r="E191" s="113"/>
      <c r="F191" s="113"/>
      <c r="G191" s="113"/>
      <c r="H191" s="113"/>
      <c r="I191" s="113"/>
      <c r="J191" s="113"/>
    </row>
    <row r="192" spans="2:10">
      <c r="B192" s="113"/>
      <c r="C192" s="113"/>
      <c r="D192" s="113"/>
      <c r="E192" s="113"/>
      <c r="F192" s="113"/>
      <c r="G192" s="113"/>
      <c r="H192" s="113"/>
      <c r="I192" s="113"/>
      <c r="J192" s="113"/>
    </row>
    <row r="193" spans="2:10">
      <c r="B193" s="113"/>
      <c r="C193" s="113"/>
      <c r="D193" s="113"/>
      <c r="E193" s="113"/>
      <c r="F193" s="113"/>
      <c r="G193" s="113"/>
      <c r="H193" s="113"/>
      <c r="I193" s="113"/>
      <c r="J193" s="113"/>
    </row>
    <row r="194" spans="2:10">
      <c r="B194" s="113"/>
      <c r="C194" s="113"/>
      <c r="D194" s="113"/>
      <c r="E194" s="113"/>
      <c r="F194" s="113"/>
      <c r="G194" s="113"/>
      <c r="H194" s="113"/>
      <c r="I194" s="113"/>
      <c r="J194" s="113"/>
    </row>
    <row r="195" spans="2:10">
      <c r="B195" s="113"/>
      <c r="C195" s="113"/>
      <c r="D195" s="113"/>
      <c r="E195" s="113"/>
      <c r="F195" s="113"/>
      <c r="G195" s="113"/>
      <c r="H195" s="113"/>
      <c r="I195" s="113"/>
      <c r="J195" s="113"/>
    </row>
    <row r="196" spans="2:10">
      <c r="B196" s="113"/>
      <c r="C196" s="113"/>
      <c r="D196" s="113"/>
      <c r="E196" s="113"/>
      <c r="F196" s="113"/>
      <c r="G196" s="113"/>
      <c r="H196" s="113"/>
      <c r="I196" s="113"/>
      <c r="J196" s="113"/>
    </row>
    <row r="197" spans="2:10">
      <c r="B197" s="113"/>
      <c r="C197" s="113"/>
      <c r="D197" s="113"/>
      <c r="E197" s="113"/>
      <c r="F197" s="113"/>
      <c r="G197" s="113"/>
      <c r="H197" s="113"/>
      <c r="I197" s="113"/>
      <c r="J197" s="113"/>
    </row>
    <row r="198" spans="2:10">
      <c r="B198" s="113"/>
      <c r="C198" s="113"/>
      <c r="D198" s="113"/>
      <c r="E198" s="113"/>
      <c r="F198" s="113"/>
      <c r="G198" s="113"/>
      <c r="H198" s="113"/>
      <c r="I198" s="113"/>
      <c r="J198" s="113"/>
    </row>
    <row r="199" spans="2:10">
      <c r="B199" s="113"/>
      <c r="C199" s="113"/>
      <c r="D199" s="113"/>
      <c r="E199" s="113"/>
      <c r="F199" s="113"/>
      <c r="G199" s="113"/>
      <c r="H199" s="113"/>
      <c r="I199" s="113"/>
      <c r="J199" s="113"/>
    </row>
    <row r="200" spans="2:10">
      <c r="B200" s="113"/>
      <c r="C200" s="113"/>
      <c r="D200" s="113"/>
      <c r="E200" s="113"/>
      <c r="F200" s="113"/>
      <c r="G200" s="113"/>
      <c r="H200" s="113"/>
      <c r="I200" s="113"/>
      <c r="J200" s="113"/>
    </row>
    <row r="201" spans="2:10">
      <c r="B201" s="113"/>
      <c r="C201" s="113"/>
      <c r="D201" s="113"/>
      <c r="E201" s="113"/>
      <c r="F201" s="113"/>
      <c r="G201" s="113"/>
      <c r="H201" s="113"/>
      <c r="I201" s="113"/>
      <c r="J201" s="113"/>
    </row>
    <row r="202" spans="2:10">
      <c r="B202" s="113"/>
      <c r="C202" s="113"/>
      <c r="D202" s="113"/>
      <c r="E202" s="113"/>
      <c r="F202" s="113"/>
      <c r="G202" s="113"/>
      <c r="H202" s="113"/>
      <c r="I202" s="113"/>
      <c r="J202" s="113"/>
    </row>
    <row r="203" spans="2:10">
      <c r="B203" s="113"/>
      <c r="C203" s="113"/>
      <c r="D203" s="113"/>
      <c r="E203" s="113"/>
      <c r="F203" s="113"/>
      <c r="G203" s="113"/>
      <c r="H203" s="113"/>
      <c r="I203" s="113"/>
      <c r="J203" s="113"/>
    </row>
    <row r="204" spans="2:10">
      <c r="B204" s="113"/>
      <c r="C204" s="113"/>
      <c r="D204" s="113"/>
      <c r="E204" s="113"/>
      <c r="F204" s="113"/>
      <c r="G204" s="113"/>
      <c r="H204" s="113"/>
      <c r="I204" s="113"/>
      <c r="J204" s="113"/>
    </row>
    <row r="205" spans="2:10">
      <c r="B205" s="113"/>
      <c r="C205" s="113"/>
      <c r="D205" s="113"/>
      <c r="E205" s="113"/>
      <c r="F205" s="113"/>
      <c r="G205" s="113"/>
      <c r="H205" s="113"/>
      <c r="I205" s="113"/>
      <c r="J205" s="113"/>
    </row>
    <row r="206" spans="2:10">
      <c r="B206" s="113"/>
      <c r="C206" s="113"/>
      <c r="D206" s="113"/>
      <c r="E206" s="113"/>
      <c r="F206" s="113"/>
      <c r="G206" s="113"/>
      <c r="H206" s="113"/>
      <c r="I206" s="113"/>
      <c r="J206" s="113"/>
    </row>
    <row r="207" spans="2:10">
      <c r="B207" s="113"/>
      <c r="C207" s="113"/>
      <c r="D207" s="113"/>
      <c r="E207" s="113"/>
      <c r="F207" s="113"/>
      <c r="G207" s="113"/>
      <c r="H207" s="113"/>
      <c r="I207" s="113"/>
      <c r="J207" s="113"/>
    </row>
    <row r="208" spans="2:10">
      <c r="B208" s="113"/>
      <c r="C208" s="113"/>
      <c r="D208" s="113"/>
      <c r="E208" s="113"/>
      <c r="F208" s="113"/>
      <c r="G208" s="113"/>
      <c r="H208" s="113"/>
      <c r="I208" s="113"/>
      <c r="J208" s="113"/>
    </row>
    <row r="209" spans="2:10">
      <c r="B209" s="113"/>
      <c r="C209" s="113"/>
      <c r="D209" s="113"/>
      <c r="E209" s="113"/>
      <c r="F209" s="113"/>
      <c r="G209" s="113"/>
      <c r="H209" s="113"/>
      <c r="I209" s="113"/>
      <c r="J209" s="113"/>
    </row>
    <row r="210" spans="2:10">
      <c r="B210" s="113"/>
      <c r="C210" s="113"/>
      <c r="D210" s="113"/>
      <c r="E210" s="113"/>
      <c r="F210" s="113"/>
      <c r="G210" s="113"/>
      <c r="H210" s="113"/>
      <c r="I210" s="113"/>
      <c r="J210" s="113"/>
    </row>
    <row r="211" spans="2:10">
      <c r="B211" s="113"/>
      <c r="C211" s="113"/>
      <c r="D211" s="113"/>
      <c r="E211" s="113"/>
      <c r="F211" s="113"/>
      <c r="G211" s="113"/>
      <c r="H211" s="113"/>
      <c r="I211" s="113"/>
      <c r="J211" s="113"/>
    </row>
    <row r="212" spans="2:10">
      <c r="B212" s="113"/>
      <c r="C212" s="113"/>
      <c r="D212" s="113"/>
      <c r="E212" s="113"/>
      <c r="F212" s="113"/>
      <c r="G212" s="113"/>
      <c r="H212" s="113"/>
      <c r="I212" s="113"/>
      <c r="J212" s="113"/>
    </row>
    <row r="213" spans="2:10">
      <c r="B213" s="113"/>
      <c r="C213" s="113"/>
      <c r="D213" s="113"/>
      <c r="E213" s="113"/>
      <c r="F213" s="113"/>
      <c r="G213" s="113"/>
      <c r="H213" s="113"/>
      <c r="I213" s="113"/>
      <c r="J213" s="113"/>
    </row>
    <row r="214" spans="2:10">
      <c r="B214" s="113"/>
      <c r="C214" s="113"/>
      <c r="D214" s="113"/>
      <c r="E214" s="113"/>
      <c r="F214" s="113"/>
      <c r="G214" s="113"/>
      <c r="H214" s="113"/>
      <c r="I214" s="113"/>
      <c r="J214" s="113"/>
    </row>
    <row r="215" spans="2:10">
      <c r="B215" s="113"/>
      <c r="C215" s="113"/>
      <c r="D215" s="113"/>
      <c r="E215" s="113"/>
      <c r="F215" s="113"/>
      <c r="G215" s="113"/>
      <c r="H215" s="113"/>
      <c r="I215" s="113"/>
      <c r="J215" s="113"/>
    </row>
    <row r="216" spans="2:10">
      <c r="B216" s="113"/>
      <c r="C216" s="113"/>
      <c r="D216" s="113"/>
      <c r="E216" s="113"/>
      <c r="F216" s="113"/>
      <c r="G216" s="113"/>
      <c r="H216" s="113"/>
      <c r="I216" s="113"/>
      <c r="J216" s="113"/>
    </row>
    <row r="217" spans="2:10">
      <c r="B217" s="113"/>
      <c r="C217" s="113"/>
      <c r="D217" s="113"/>
      <c r="E217" s="113"/>
      <c r="F217" s="113"/>
      <c r="G217" s="113"/>
      <c r="H217" s="113"/>
      <c r="I217" s="113"/>
      <c r="J217" s="113"/>
    </row>
    <row r="218" spans="2:10">
      <c r="B218" s="113"/>
      <c r="C218" s="113"/>
      <c r="D218" s="113"/>
      <c r="E218" s="113"/>
      <c r="F218" s="113"/>
      <c r="G218" s="113"/>
      <c r="H218" s="113"/>
      <c r="I218" s="113"/>
      <c r="J218" s="113"/>
    </row>
    <row r="219" spans="2:10">
      <c r="B219" s="113"/>
      <c r="C219" s="113"/>
      <c r="D219" s="113"/>
      <c r="E219" s="113"/>
      <c r="F219" s="113"/>
      <c r="G219" s="113"/>
      <c r="H219" s="113"/>
      <c r="I219" s="113"/>
      <c r="J219" s="113"/>
    </row>
    <row r="220" spans="2:10">
      <c r="B220" s="113"/>
      <c r="C220" s="113"/>
      <c r="D220" s="113"/>
      <c r="E220" s="113"/>
      <c r="F220" s="113"/>
      <c r="G220" s="113"/>
      <c r="H220" s="113"/>
      <c r="I220" s="113"/>
      <c r="J220" s="113"/>
    </row>
    <row r="221" spans="2:10">
      <c r="B221" s="113"/>
      <c r="C221" s="113"/>
      <c r="D221" s="113"/>
      <c r="E221" s="113"/>
      <c r="F221" s="113"/>
      <c r="G221" s="113"/>
      <c r="H221" s="113"/>
      <c r="I221" s="113"/>
      <c r="J221" s="113"/>
    </row>
    <row r="222" spans="2:10">
      <c r="B222" s="113"/>
      <c r="C222" s="113"/>
      <c r="D222" s="113"/>
      <c r="E222" s="113"/>
      <c r="F222" s="113"/>
      <c r="G222" s="113"/>
      <c r="H222" s="113"/>
      <c r="I222" s="113"/>
      <c r="J222" s="113"/>
    </row>
    <row r="223" spans="2:10">
      <c r="B223" s="113"/>
      <c r="C223" s="113"/>
      <c r="D223" s="113"/>
      <c r="E223" s="113"/>
      <c r="F223" s="113"/>
      <c r="G223" s="113"/>
      <c r="H223" s="113"/>
      <c r="I223" s="113"/>
      <c r="J223" s="113"/>
    </row>
    <row r="224" spans="2:10">
      <c r="B224" s="113"/>
      <c r="C224" s="113"/>
      <c r="D224" s="113"/>
      <c r="E224" s="113"/>
      <c r="F224" s="113"/>
      <c r="G224" s="113"/>
      <c r="H224" s="113"/>
      <c r="I224" s="113"/>
      <c r="J224" s="113"/>
    </row>
    <row r="225" spans="2:10">
      <c r="B225" s="113"/>
      <c r="C225" s="113"/>
      <c r="D225" s="113"/>
      <c r="E225" s="113"/>
      <c r="F225" s="113"/>
      <c r="G225" s="113"/>
      <c r="H225" s="113"/>
      <c r="I225" s="113"/>
      <c r="J225" s="113"/>
    </row>
    <row r="226" spans="2:10">
      <c r="B226" s="113"/>
      <c r="C226" s="113"/>
      <c r="D226" s="113"/>
      <c r="E226" s="113"/>
      <c r="F226" s="113"/>
      <c r="G226" s="113"/>
      <c r="H226" s="113"/>
      <c r="I226" s="113"/>
      <c r="J226" s="113"/>
    </row>
    <row r="227" spans="2:10">
      <c r="B227" s="113"/>
      <c r="C227" s="113"/>
      <c r="D227" s="113"/>
      <c r="E227" s="113"/>
      <c r="F227" s="113"/>
      <c r="G227" s="113"/>
      <c r="H227" s="113"/>
      <c r="I227" s="113"/>
      <c r="J227" s="113"/>
    </row>
    <row r="228" spans="2:10">
      <c r="B228" s="113"/>
      <c r="C228" s="113"/>
      <c r="D228" s="113"/>
      <c r="E228" s="113"/>
      <c r="F228" s="113"/>
      <c r="G228" s="113"/>
      <c r="H228" s="113"/>
      <c r="I228" s="113"/>
      <c r="J228" s="113"/>
    </row>
    <row r="229" spans="2:10">
      <c r="B229" s="113"/>
      <c r="C229" s="113"/>
      <c r="D229" s="113"/>
      <c r="E229" s="113"/>
      <c r="F229" s="113"/>
      <c r="G229" s="113"/>
      <c r="H229" s="113"/>
      <c r="I229" s="113"/>
      <c r="J229" s="113"/>
    </row>
    <row r="230" spans="2:10">
      <c r="B230" s="113"/>
      <c r="C230" s="113"/>
      <c r="D230" s="113"/>
      <c r="E230" s="113"/>
      <c r="F230" s="113"/>
      <c r="G230" s="113"/>
      <c r="H230" s="113"/>
      <c r="I230" s="113"/>
      <c r="J230" s="113"/>
    </row>
    <row r="231" spans="2:10">
      <c r="B231" s="113"/>
      <c r="C231" s="113"/>
      <c r="D231" s="113"/>
      <c r="E231" s="113"/>
      <c r="F231" s="113"/>
      <c r="G231" s="113"/>
      <c r="H231" s="113"/>
      <c r="I231" s="113"/>
      <c r="J231" s="113"/>
    </row>
    <row r="232" spans="2:10">
      <c r="B232" s="113"/>
      <c r="C232" s="113"/>
      <c r="D232" s="113"/>
      <c r="E232" s="113"/>
      <c r="F232" s="113"/>
      <c r="G232" s="113"/>
      <c r="H232" s="113"/>
      <c r="I232" s="113"/>
      <c r="J232" s="113"/>
    </row>
    <row r="233" spans="2:10">
      <c r="B233" s="113"/>
      <c r="C233" s="113"/>
      <c r="D233" s="113"/>
      <c r="E233" s="113"/>
      <c r="F233" s="113"/>
      <c r="G233" s="113"/>
      <c r="H233" s="113"/>
      <c r="I233" s="113"/>
      <c r="J233" s="113"/>
    </row>
    <row r="234" spans="2:10">
      <c r="B234" s="113"/>
      <c r="C234" s="113"/>
      <c r="D234" s="113"/>
      <c r="E234" s="113"/>
      <c r="F234" s="113"/>
      <c r="G234" s="113"/>
      <c r="H234" s="113"/>
      <c r="I234" s="113"/>
      <c r="J234" s="113"/>
    </row>
    <row r="235" spans="2:10">
      <c r="B235" s="113"/>
      <c r="C235" s="113"/>
      <c r="D235" s="113"/>
      <c r="E235" s="113"/>
      <c r="F235" s="113"/>
      <c r="G235" s="113"/>
      <c r="H235" s="113"/>
      <c r="I235" s="113"/>
      <c r="J235" s="113"/>
    </row>
    <row r="236" spans="2:10">
      <c r="B236" s="113"/>
      <c r="C236" s="113"/>
      <c r="D236" s="113"/>
      <c r="E236" s="113"/>
      <c r="F236" s="113"/>
      <c r="G236" s="113"/>
      <c r="H236" s="113"/>
      <c r="I236" s="113"/>
      <c r="J236" s="113"/>
    </row>
    <row r="237" spans="2:10">
      <c r="B237" s="113"/>
      <c r="C237" s="113"/>
      <c r="D237" s="113"/>
      <c r="E237" s="113"/>
      <c r="F237" s="113"/>
      <c r="G237" s="113"/>
      <c r="H237" s="113"/>
      <c r="I237" s="113"/>
      <c r="J237" s="113"/>
    </row>
    <row r="238" spans="2:10">
      <c r="B238" s="113"/>
      <c r="C238" s="113"/>
      <c r="D238" s="113"/>
      <c r="E238" s="113"/>
      <c r="F238" s="113"/>
      <c r="G238" s="113"/>
      <c r="H238" s="113"/>
      <c r="I238" s="113"/>
      <c r="J238" s="113"/>
    </row>
    <row r="239" spans="2:10">
      <c r="B239" s="113"/>
      <c r="C239" s="113"/>
      <c r="D239" s="113"/>
      <c r="E239" s="113"/>
      <c r="F239" s="113"/>
      <c r="G239" s="113"/>
      <c r="H239" s="113"/>
      <c r="I239" s="113"/>
      <c r="J239" s="113"/>
    </row>
    <row r="240" spans="2:10">
      <c r="B240" s="113"/>
      <c r="C240" s="113"/>
      <c r="D240" s="113"/>
      <c r="E240" s="113"/>
      <c r="F240" s="113"/>
      <c r="G240" s="113"/>
      <c r="H240" s="113"/>
      <c r="I240" s="113"/>
      <c r="J240" s="113"/>
    </row>
    <row r="241" spans="2:10">
      <c r="B241" s="113"/>
      <c r="C241" s="113"/>
      <c r="D241" s="113"/>
      <c r="E241" s="113"/>
      <c r="F241" s="113"/>
      <c r="G241" s="113"/>
      <c r="H241" s="113"/>
      <c r="I241" s="113"/>
      <c r="J241" s="113"/>
    </row>
    <row r="242" spans="2:10">
      <c r="B242" s="113"/>
      <c r="C242" s="113"/>
      <c r="D242" s="113"/>
      <c r="E242" s="113"/>
      <c r="F242" s="113"/>
      <c r="G242" s="113"/>
      <c r="H242" s="113"/>
      <c r="I242" s="113"/>
      <c r="J242" s="113"/>
    </row>
    <row r="243" spans="2:10">
      <c r="B243" s="113"/>
      <c r="C243" s="113"/>
      <c r="D243" s="113"/>
      <c r="E243" s="113"/>
      <c r="F243" s="113"/>
      <c r="G243" s="113"/>
      <c r="H243" s="113"/>
      <c r="I243" s="113"/>
      <c r="J243" s="113"/>
    </row>
    <row r="244" spans="2:10">
      <c r="B244" s="113"/>
      <c r="C244" s="113"/>
      <c r="D244" s="113"/>
      <c r="E244" s="113"/>
      <c r="F244" s="113"/>
      <c r="G244" s="113"/>
      <c r="H244" s="113"/>
      <c r="I244" s="113"/>
      <c r="J244" s="113"/>
    </row>
    <row r="245" spans="2:10">
      <c r="B245" s="113"/>
      <c r="C245" s="113"/>
      <c r="D245" s="113"/>
      <c r="E245" s="113"/>
      <c r="F245" s="113"/>
      <c r="G245" s="113"/>
      <c r="H245" s="113"/>
      <c r="I245" s="113"/>
      <c r="J245" s="113"/>
    </row>
    <row r="246" spans="2:10">
      <c r="B246" s="113"/>
      <c r="C246" s="113"/>
      <c r="D246" s="113"/>
      <c r="E246" s="113"/>
      <c r="F246" s="113"/>
      <c r="G246" s="113"/>
      <c r="H246" s="113"/>
      <c r="I246" s="113"/>
      <c r="J246" s="113"/>
    </row>
    <row r="247" spans="2:10">
      <c r="B247" s="113"/>
      <c r="C247" s="113"/>
      <c r="D247" s="113"/>
      <c r="E247" s="113"/>
      <c r="F247" s="113"/>
      <c r="G247" s="113"/>
      <c r="H247" s="113"/>
      <c r="I247" s="113"/>
      <c r="J247" s="113"/>
    </row>
  </sheetData>
  <mergeCells count="1">
    <mergeCell ref="A2:E2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35">
    <tabColor indexed="48"/>
    <outlinePr applyStyles="1" summaryBelow="0"/>
    <pageSetUpPr fitToPage="1"/>
  </sheetPr>
  <dimension ref="A2:S247"/>
  <sheetViews>
    <sheetView workbookViewId="0">
      <selection activeCell="A2" sqref="A2:D2"/>
    </sheetView>
  </sheetViews>
  <sheetFormatPr baseColWidth="10" defaultColWidth="9.1640625" defaultRowHeight="14"/>
  <cols>
    <col min="1" max="1" width="77.33203125" style="128" bestFit="1" customWidth="1"/>
    <col min="2" max="2" width="20" style="128" customWidth="1"/>
    <col min="3" max="3" width="20.83203125" style="128" customWidth="1"/>
    <col min="4" max="4" width="11.5" style="128" bestFit="1" customWidth="1"/>
    <col min="5" max="16384" width="9.1640625" style="128"/>
  </cols>
  <sheetData>
    <row r="2" spans="1:19" ht="54.75" customHeight="1">
      <c r="A2" s="4" t="str">
        <f>"Державний та гарантований державою борг України
за станом на " &amp; STRPRESENTDATE &amp; " 
(за видами відсоткових ставок)"</f>
        <v>Державний та гарантований державою борг України
за станом на 31.03.2022 
(за видами відсоткових ставок)</v>
      </c>
      <c r="B2" s="3"/>
      <c r="C2" s="3"/>
      <c r="D2" s="3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</row>
    <row r="3" spans="1:19">
      <c r="A3" s="2"/>
      <c r="B3" s="2"/>
      <c r="C3" s="2"/>
      <c r="D3" s="2"/>
    </row>
    <row r="4" spans="1:19" s="39" customFormat="1">
      <c r="D4" s="39" t="str">
        <f>VALVAL</f>
        <v>млрд. одиниць</v>
      </c>
    </row>
    <row r="5" spans="1:19" s="232" customFormat="1">
      <c r="A5" s="190"/>
      <c r="B5" s="79" t="s">
        <v>158</v>
      </c>
      <c r="C5" s="79" t="s">
        <v>161</v>
      </c>
      <c r="D5" s="79" t="s">
        <v>180</v>
      </c>
    </row>
    <row r="6" spans="1:19" s="11" customFormat="1" ht="16">
      <c r="A6" s="209" t="s">
        <v>143</v>
      </c>
      <c r="B6" s="242">
        <f t="shared" ref="B6:D6" si="0">SUM(B$7+ B$8)</f>
        <v>96.805254404830009</v>
      </c>
      <c r="C6" s="242">
        <f t="shared" si="0"/>
        <v>2832.0280370935197</v>
      </c>
      <c r="D6" s="182">
        <f t="shared" si="0"/>
        <v>1</v>
      </c>
    </row>
    <row r="7" spans="1:19" s="141" customFormat="1" ht="15">
      <c r="A7" s="22" t="s">
        <v>43</v>
      </c>
      <c r="B7" s="86">
        <v>31.245220568440001</v>
      </c>
      <c r="C7" s="86">
        <v>914.07580320594002</v>
      </c>
      <c r="D7" s="26">
        <v>0.322764</v>
      </c>
    </row>
    <row r="8" spans="1:19" s="141" customFormat="1" ht="15">
      <c r="A8" s="22" t="s">
        <v>100</v>
      </c>
      <c r="B8" s="86">
        <v>65.560033836390005</v>
      </c>
      <c r="C8" s="86">
        <v>1917.95223388758</v>
      </c>
      <c r="D8" s="26">
        <v>0.67723599999999995</v>
      </c>
    </row>
    <row r="9" spans="1:19">
      <c r="B9" s="241"/>
      <c r="C9" s="241"/>
      <c r="D9" s="241"/>
      <c r="E9" s="113"/>
      <c r="F9" s="113"/>
      <c r="G9" s="113"/>
      <c r="H9" s="113"/>
      <c r="I9" s="113"/>
      <c r="J9" s="113"/>
      <c r="K9" s="113"/>
      <c r="L9" s="113"/>
      <c r="M9" s="113"/>
      <c r="N9" s="113"/>
      <c r="O9" s="113"/>
      <c r="P9" s="113"/>
      <c r="Q9" s="113"/>
    </row>
    <row r="10" spans="1:19">
      <c r="B10" s="241"/>
      <c r="C10" s="241"/>
      <c r="D10" s="241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>
      <c r="B11" s="241"/>
      <c r="C11" s="241"/>
      <c r="D11" s="241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</row>
    <row r="14" spans="1:19">
      <c r="B14" s="113"/>
      <c r="C14" s="113"/>
      <c r="D14" s="113"/>
      <c r="E14" s="113"/>
      <c r="F14" s="113"/>
      <c r="G14" s="113"/>
      <c r="H14" s="113"/>
      <c r="I14" s="113"/>
      <c r="J14" s="113"/>
      <c r="K14" s="113"/>
      <c r="L14" s="113"/>
      <c r="M14" s="113"/>
      <c r="N14" s="113"/>
      <c r="O14" s="113"/>
      <c r="P14" s="113"/>
      <c r="Q14" s="113"/>
    </row>
    <row r="15" spans="1:19">
      <c r="B15" s="113"/>
      <c r="C15" s="113"/>
      <c r="D15" s="113"/>
      <c r="E15" s="113"/>
      <c r="F15" s="113"/>
      <c r="G15" s="113"/>
      <c r="H15" s="113"/>
      <c r="I15" s="113"/>
      <c r="J15" s="113"/>
      <c r="K15" s="113"/>
      <c r="L15" s="113"/>
      <c r="M15" s="113"/>
      <c r="N15" s="113"/>
      <c r="O15" s="113"/>
      <c r="P15" s="113"/>
      <c r="Q15" s="113"/>
    </row>
    <row r="16" spans="1:19">
      <c r="B16" s="113"/>
      <c r="C16" s="113"/>
      <c r="D16" s="113"/>
      <c r="E16" s="113"/>
      <c r="F16" s="113"/>
      <c r="G16" s="113"/>
      <c r="H16" s="113"/>
      <c r="I16" s="113"/>
      <c r="J16" s="113"/>
      <c r="K16" s="113"/>
      <c r="L16" s="113"/>
      <c r="M16" s="113"/>
      <c r="N16" s="113"/>
      <c r="O16" s="113"/>
      <c r="P16" s="113"/>
      <c r="Q16" s="113"/>
    </row>
    <row r="17" spans="2:17">
      <c r="B17" s="113"/>
      <c r="C17" s="113"/>
      <c r="D17" s="113"/>
      <c r="E17" s="113"/>
      <c r="F17" s="113"/>
      <c r="G17" s="113"/>
      <c r="H17" s="113"/>
      <c r="I17" s="113"/>
      <c r="J17" s="113"/>
      <c r="K17" s="113"/>
      <c r="L17" s="113"/>
      <c r="M17" s="113"/>
      <c r="N17" s="113"/>
      <c r="O17" s="113"/>
      <c r="P17" s="113"/>
      <c r="Q17" s="113"/>
    </row>
    <row r="18" spans="2:17"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</row>
    <row r="19" spans="2:17"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/>
      <c r="P19" s="113"/>
      <c r="Q19" s="113"/>
    </row>
    <row r="20" spans="2:17">
      <c r="B20" s="113"/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113"/>
    </row>
    <row r="21" spans="2:17">
      <c r="B21" s="113"/>
      <c r="C21" s="113"/>
      <c r="D21" s="113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2:17"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2:17">
      <c r="B23" s="113"/>
      <c r="C23" s="113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2:17">
      <c r="B24" s="113"/>
      <c r="C24" s="113"/>
      <c r="D24" s="113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2:17">
      <c r="B25" s="113"/>
      <c r="C25" s="113"/>
      <c r="D25" s="113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2:17">
      <c r="B26" s="113"/>
      <c r="C26" s="113"/>
      <c r="D26" s="113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2:17"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2:17"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2:17"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2:17">
      <c r="B30" s="113"/>
      <c r="C30" s="113"/>
      <c r="D30" s="113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2:17"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2:17">
      <c r="B32" s="113"/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113"/>
      <c r="C33" s="113"/>
      <c r="D33" s="113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113"/>
      <c r="C34" s="113"/>
      <c r="D34" s="113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113"/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113"/>
      <c r="C38" s="113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32">
    <tabColor indexed="48"/>
    <outlinePr applyStyles="1" summaryBelow="0"/>
    <pageSetUpPr fitToPage="1"/>
  </sheetPr>
  <dimension ref="A2:S248"/>
  <sheetViews>
    <sheetView workbookViewId="0">
      <selection activeCell="A2" sqref="A2:D2"/>
    </sheetView>
  </sheetViews>
  <sheetFormatPr baseColWidth="10" defaultColWidth="9.1640625" defaultRowHeight="14" outlineLevelRow="1"/>
  <cols>
    <col min="1" max="1" width="75.5" style="128" bestFit="1" customWidth="1"/>
    <col min="2" max="2" width="18" style="128" customWidth="1"/>
    <col min="3" max="3" width="19.83203125" style="128" customWidth="1"/>
    <col min="4" max="4" width="11.5" style="128" bestFit="1" customWidth="1"/>
    <col min="5" max="16384" width="9.1640625" style="128"/>
  </cols>
  <sheetData>
    <row r="2" spans="1:19" ht="18.75" customHeight="1">
      <c r="A2" s="4" t="str">
        <f>"Державний та гарантований державою борг України за станом на " &amp; STRPRESENTDATE</f>
        <v>Державний та гарантований державою борг України за станом на 31.03.2022</v>
      </c>
      <c r="B2" s="3"/>
      <c r="C2" s="3"/>
      <c r="D2" s="3"/>
      <c r="E2" s="113"/>
      <c r="F2" s="113"/>
      <c r="G2" s="113"/>
      <c r="H2" s="113"/>
      <c r="I2" s="113"/>
      <c r="J2" s="113"/>
      <c r="K2" s="113"/>
      <c r="L2" s="113"/>
      <c r="M2" s="113"/>
      <c r="N2" s="113"/>
      <c r="O2" s="113"/>
      <c r="P2" s="113"/>
      <c r="Q2" s="113"/>
      <c r="R2" s="113"/>
      <c r="S2" s="113"/>
    </row>
    <row r="3" spans="1:19" ht="19">
      <c r="A3" s="1" t="s">
        <v>83</v>
      </c>
      <c r="B3" s="1"/>
      <c r="C3" s="1"/>
      <c r="D3" s="1"/>
    </row>
    <row r="4" spans="1:19">
      <c r="B4" s="113"/>
      <c r="C4" s="113"/>
      <c r="D4" s="113"/>
      <c r="E4" s="113"/>
      <c r="F4" s="113"/>
      <c r="G4" s="113"/>
      <c r="H4" s="113"/>
      <c r="I4" s="113"/>
      <c r="J4" s="113"/>
      <c r="K4" s="113"/>
      <c r="L4" s="113"/>
      <c r="M4" s="113"/>
      <c r="N4" s="113"/>
      <c r="O4" s="113"/>
      <c r="P4" s="113"/>
      <c r="Q4" s="113"/>
    </row>
    <row r="5" spans="1:19" s="39" customFormat="1">
      <c r="D5" s="39" t="str">
        <f>VALVAL</f>
        <v>млрд. одиниць</v>
      </c>
    </row>
    <row r="6" spans="1:19" s="232" customFormat="1">
      <c r="A6" s="236"/>
      <c r="B6" s="79" t="s">
        <v>158</v>
      </c>
      <c r="C6" s="79" t="s">
        <v>161</v>
      </c>
      <c r="D6" s="79" t="s">
        <v>180</v>
      </c>
    </row>
    <row r="7" spans="1:19" s="11" customFormat="1" ht="16">
      <c r="A7" s="209" t="s">
        <v>143</v>
      </c>
      <c r="B7" s="146">
        <f t="shared" ref="B7:D7" si="0">SUM(B$8+ B$9)</f>
        <v>96.805254404830009</v>
      </c>
      <c r="C7" s="146">
        <f t="shared" si="0"/>
        <v>2832.0280370935197</v>
      </c>
      <c r="D7" s="66">
        <f t="shared" si="0"/>
        <v>1</v>
      </c>
    </row>
    <row r="8" spans="1:19" s="141" customFormat="1" ht="15">
      <c r="A8" s="35" t="str">
        <f>SRATE_M!A7</f>
        <v>Борг, по якому сплата відсотків здійснюється за плаваючими процентними ставками</v>
      </c>
      <c r="B8" s="86">
        <f>SRATE_M!B7</f>
        <v>31.245220568440001</v>
      </c>
      <c r="C8" s="86">
        <f>SRATE_M!C7</f>
        <v>914.07580320594002</v>
      </c>
      <c r="D8" s="26">
        <f>SRATE_M!D7</f>
        <v>0.322764</v>
      </c>
    </row>
    <row r="9" spans="1:19" s="141" customFormat="1" ht="15">
      <c r="A9" s="35" t="str">
        <f>SRATE_M!A8</f>
        <v>Борг, по якому сплата відсотків здійснюється за фіксованими процентними ставками</v>
      </c>
      <c r="B9" s="86">
        <f>SRATE_M!B8</f>
        <v>65.560033836390005</v>
      </c>
      <c r="C9" s="86">
        <f>SRATE_M!C8</f>
        <v>1917.95223388758</v>
      </c>
      <c r="D9" s="26">
        <f>SRATE_M!D8</f>
        <v>0.67723599999999995</v>
      </c>
    </row>
    <row r="10" spans="1:19"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/>
      <c r="O10" s="113"/>
      <c r="P10" s="113"/>
      <c r="Q10" s="113"/>
    </row>
    <row r="11" spans="1:19">
      <c r="A11" s="33" t="s">
        <v>154</v>
      </c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/>
      <c r="P11" s="113"/>
      <c r="Q11" s="113"/>
    </row>
    <row r="12" spans="1:19">
      <c r="B12" s="113"/>
      <c r="C12" s="113"/>
      <c r="D12" s="39" t="str">
        <f>VALVAL</f>
        <v>млрд. одиниць</v>
      </c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</row>
    <row r="13" spans="1:19" s="100" customFormat="1">
      <c r="A13" s="190"/>
      <c r="B13" s="79" t="s">
        <v>158</v>
      </c>
      <c r="C13" s="79" t="s">
        <v>161</v>
      </c>
      <c r="D13" s="79" t="s">
        <v>180</v>
      </c>
      <c r="E13" s="232"/>
      <c r="F13" s="232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</row>
    <row r="14" spans="1:19" s="135" customFormat="1" ht="15">
      <c r="A14" s="249" t="s">
        <v>143</v>
      </c>
      <c r="B14" s="187">
        <f t="shared" ref="B14:D14" si="1">B$15+B$18</f>
        <v>96.805254404829995</v>
      </c>
      <c r="C14" s="187">
        <f t="shared" si="1"/>
        <v>2832.0280370935197</v>
      </c>
      <c r="D14" s="107">
        <f t="shared" si="1"/>
        <v>1</v>
      </c>
      <c r="E14" s="132"/>
      <c r="F14" s="132"/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</row>
    <row r="15" spans="1:19" s="233" customFormat="1" ht="15">
      <c r="A15" s="162" t="s">
        <v>62</v>
      </c>
      <c r="B15" s="125">
        <f t="shared" ref="B15:D15" si="2">SUM(B$16:B$17)</f>
        <v>86.282412485479995</v>
      </c>
      <c r="C15" s="125">
        <f t="shared" si="2"/>
        <v>2524.1833490268</v>
      </c>
      <c r="D15" s="13">
        <f t="shared" si="2"/>
        <v>0.89129899999999995</v>
      </c>
      <c r="E15" s="227"/>
      <c r="F15" s="227"/>
      <c r="G15" s="227"/>
      <c r="H15" s="227"/>
      <c r="I15" s="227"/>
      <c r="J15" s="227"/>
      <c r="K15" s="227"/>
      <c r="L15" s="227"/>
      <c r="M15" s="227"/>
      <c r="N15" s="227"/>
      <c r="O15" s="227"/>
      <c r="P15" s="227"/>
      <c r="Q15" s="227"/>
    </row>
    <row r="16" spans="1:19" s="235" customFormat="1" outlineLevel="1">
      <c r="A16" s="231" t="s">
        <v>43</v>
      </c>
      <c r="B16" s="94">
        <v>23.440326972880001</v>
      </c>
      <c r="C16" s="94">
        <v>685.74442155754002</v>
      </c>
      <c r="D16" s="36">
        <v>0.24213899999999999</v>
      </c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0"/>
      <c r="P16" s="230"/>
      <c r="Q16" s="230"/>
    </row>
    <row r="17" spans="1:17" s="235" customFormat="1" outlineLevel="1">
      <c r="A17" s="231" t="s">
        <v>100</v>
      </c>
      <c r="B17" s="94">
        <v>62.842085512600001</v>
      </c>
      <c r="C17" s="94">
        <v>1838.4389274692601</v>
      </c>
      <c r="D17" s="36">
        <v>0.64915999999999996</v>
      </c>
      <c r="E17" s="230"/>
      <c r="F17" s="230"/>
      <c r="G17" s="230"/>
      <c r="H17" s="230"/>
      <c r="I17" s="230"/>
      <c r="J17" s="230"/>
      <c r="K17" s="230"/>
      <c r="L17" s="230"/>
      <c r="M17" s="230"/>
      <c r="N17" s="230"/>
      <c r="O17" s="230"/>
      <c r="P17" s="230"/>
      <c r="Q17" s="230"/>
    </row>
    <row r="18" spans="1:17" s="233" customFormat="1" ht="15">
      <c r="A18" s="162" t="s">
        <v>11</v>
      </c>
      <c r="B18" s="125">
        <f t="shared" ref="B18:D18" si="3">SUM(B$19:B$20)</f>
        <v>10.52284191935</v>
      </c>
      <c r="C18" s="125">
        <f t="shared" si="3"/>
        <v>307.84468806671998</v>
      </c>
      <c r="D18" s="13">
        <f t="shared" si="3"/>
        <v>0.10870100000000001</v>
      </c>
      <c r="E18" s="227"/>
      <c r="F18" s="227"/>
      <c r="G18" s="227"/>
      <c r="H18" s="227"/>
      <c r="I18" s="227"/>
      <c r="J18" s="227"/>
      <c r="K18" s="227"/>
      <c r="L18" s="227"/>
      <c r="M18" s="227"/>
      <c r="N18" s="227"/>
      <c r="O18" s="227"/>
      <c r="P18" s="227"/>
      <c r="Q18" s="227"/>
    </row>
    <row r="19" spans="1:17" s="235" customFormat="1" outlineLevel="1">
      <c r="A19" s="231" t="s">
        <v>43</v>
      </c>
      <c r="B19" s="94">
        <v>7.8048935955600003</v>
      </c>
      <c r="C19" s="94">
        <v>228.3313816484</v>
      </c>
      <c r="D19" s="36">
        <v>8.0625000000000002E-2</v>
      </c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0"/>
      <c r="P19" s="230"/>
      <c r="Q19" s="230"/>
    </row>
    <row r="20" spans="1:17" s="235" customFormat="1" outlineLevel="1">
      <c r="A20" s="231" t="s">
        <v>100</v>
      </c>
      <c r="B20" s="94">
        <v>2.71794832379</v>
      </c>
      <c r="C20" s="94">
        <v>79.513306418319999</v>
      </c>
      <c r="D20" s="36">
        <v>2.8076E-2</v>
      </c>
      <c r="E20" s="230"/>
      <c r="F20" s="230"/>
      <c r="G20" s="230"/>
      <c r="H20" s="230"/>
      <c r="I20" s="230"/>
      <c r="J20" s="230"/>
      <c r="K20" s="230"/>
      <c r="L20" s="230"/>
      <c r="M20" s="230"/>
      <c r="N20" s="230"/>
      <c r="O20" s="230"/>
      <c r="P20" s="230"/>
      <c r="Q20" s="230"/>
    </row>
    <row r="21" spans="1:17">
      <c r="B21" s="241"/>
      <c r="C21" s="241"/>
      <c r="D21" s="199"/>
      <c r="E21" s="113"/>
      <c r="F21" s="113"/>
      <c r="G21" s="113"/>
      <c r="H21" s="113"/>
      <c r="I21" s="113"/>
      <c r="J21" s="113"/>
      <c r="K21" s="113"/>
      <c r="L21" s="113"/>
      <c r="M21" s="113"/>
      <c r="N21" s="113"/>
      <c r="O21" s="113"/>
      <c r="P21" s="113"/>
      <c r="Q21" s="113"/>
    </row>
    <row r="22" spans="1:17">
      <c r="B22" s="241"/>
      <c r="C22" s="241"/>
      <c r="D22" s="199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</row>
    <row r="23" spans="1:17">
      <c r="B23" s="241"/>
      <c r="C23" s="241"/>
      <c r="D23" s="199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</row>
    <row r="24" spans="1:17">
      <c r="B24" s="241"/>
      <c r="C24" s="241"/>
      <c r="D24" s="199"/>
      <c r="E24" s="113"/>
      <c r="F24" s="113"/>
      <c r="G24" s="113"/>
      <c r="H24" s="113"/>
      <c r="I24" s="113"/>
      <c r="J24" s="113"/>
      <c r="K24" s="113"/>
      <c r="L24" s="113"/>
      <c r="M24" s="113"/>
      <c r="N24" s="113"/>
      <c r="O24" s="113"/>
      <c r="P24" s="113"/>
      <c r="Q24" s="113"/>
    </row>
    <row r="25" spans="1:17">
      <c r="B25" s="241"/>
      <c r="C25" s="241"/>
      <c r="D25" s="199"/>
      <c r="E25" s="113"/>
      <c r="F25" s="113"/>
      <c r="G25" s="113"/>
      <c r="H25" s="113"/>
      <c r="I25" s="113"/>
      <c r="J25" s="113"/>
      <c r="K25" s="113"/>
      <c r="L25" s="113"/>
      <c r="M25" s="113"/>
      <c r="N25" s="113"/>
      <c r="O25" s="113"/>
      <c r="P25" s="113"/>
      <c r="Q25" s="113"/>
    </row>
    <row r="26" spans="1:17">
      <c r="B26" s="241"/>
      <c r="C26" s="241"/>
      <c r="D26" s="199"/>
      <c r="E26" s="113"/>
      <c r="F26" s="113"/>
      <c r="G26" s="113"/>
      <c r="H26" s="113"/>
      <c r="I26" s="113"/>
      <c r="J26" s="113"/>
      <c r="K26" s="113"/>
      <c r="L26" s="113"/>
      <c r="M26" s="113"/>
      <c r="N26" s="113"/>
      <c r="O26" s="113"/>
      <c r="P26" s="113"/>
      <c r="Q26" s="113"/>
    </row>
    <row r="27" spans="1:17">
      <c r="B27" s="241"/>
      <c r="C27" s="241"/>
      <c r="D27" s="199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/>
      <c r="P27" s="113"/>
      <c r="Q27" s="113"/>
    </row>
    <row r="28" spans="1:17">
      <c r="B28" s="241"/>
      <c r="C28" s="241"/>
      <c r="D28" s="199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113"/>
      <c r="P28" s="113"/>
      <c r="Q28" s="113"/>
    </row>
    <row r="29" spans="1:17">
      <c r="B29" s="241"/>
      <c r="C29" s="241"/>
      <c r="D29" s="199"/>
      <c r="E29" s="113"/>
      <c r="F29" s="113"/>
      <c r="G29" s="113"/>
      <c r="H29" s="113"/>
      <c r="I29" s="113"/>
      <c r="J29" s="113"/>
      <c r="K29" s="113"/>
      <c r="L29" s="113"/>
      <c r="M29" s="113"/>
      <c r="N29" s="113"/>
      <c r="O29" s="113"/>
      <c r="P29" s="113"/>
      <c r="Q29" s="113"/>
    </row>
    <row r="30" spans="1:17">
      <c r="B30" s="241"/>
      <c r="C30" s="241"/>
      <c r="D30" s="199"/>
      <c r="E30" s="113"/>
      <c r="F30" s="113"/>
      <c r="G30" s="113"/>
      <c r="H30" s="113"/>
      <c r="I30" s="113"/>
      <c r="J30" s="113"/>
      <c r="K30" s="113"/>
      <c r="L30" s="113"/>
      <c r="M30" s="113"/>
      <c r="N30" s="113"/>
      <c r="O30" s="113"/>
      <c r="P30" s="113"/>
      <c r="Q30" s="113"/>
    </row>
    <row r="31" spans="1:17">
      <c r="B31" s="241"/>
      <c r="C31" s="241"/>
      <c r="D31" s="199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/>
      <c r="P31" s="113"/>
      <c r="Q31" s="113"/>
    </row>
    <row r="32" spans="1:17">
      <c r="B32" s="241"/>
      <c r="C32" s="241"/>
      <c r="D32" s="199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</row>
    <row r="33" spans="2:17">
      <c r="B33" s="241"/>
      <c r="C33" s="241"/>
      <c r="D33" s="199"/>
      <c r="E33" s="113"/>
      <c r="F33" s="113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</row>
    <row r="34" spans="2:17">
      <c r="B34" s="241"/>
      <c r="C34" s="241"/>
      <c r="D34" s="199"/>
      <c r="E34" s="113"/>
      <c r="F34" s="113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</row>
    <row r="35" spans="2:17">
      <c r="B35" s="241"/>
      <c r="C35" s="241"/>
      <c r="D35" s="199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</row>
    <row r="36" spans="2:17">
      <c r="B36" s="241"/>
      <c r="C36" s="241"/>
      <c r="D36" s="199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</row>
    <row r="37" spans="2:17">
      <c r="B37" s="241"/>
      <c r="C37" s="241"/>
      <c r="D37" s="199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</row>
    <row r="38" spans="2:17">
      <c r="B38" s="241"/>
      <c r="C38" s="241"/>
      <c r="D38" s="199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</row>
    <row r="39" spans="2:17">
      <c r="B39" s="241"/>
      <c r="C39" s="241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</row>
    <row r="40" spans="2:17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</row>
    <row r="41" spans="2:17">
      <c r="B41" s="113"/>
      <c r="C41" s="113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</row>
    <row r="42" spans="2:17">
      <c r="B42" s="113"/>
      <c r="C42" s="113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</row>
    <row r="43" spans="2:17"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</row>
    <row r="44" spans="2:17"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</row>
    <row r="45" spans="2:17">
      <c r="B45" s="113"/>
      <c r="C45" s="113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</row>
    <row r="46" spans="2:17">
      <c r="B46" s="113"/>
      <c r="C46" s="113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</row>
    <row r="47" spans="2:17">
      <c r="B47" s="113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</row>
    <row r="48" spans="2:17"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</row>
    <row r="49" spans="2:17">
      <c r="B49" s="113"/>
      <c r="C49" s="113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</row>
    <row r="50" spans="2:17">
      <c r="B50" s="113"/>
      <c r="C50" s="113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</row>
    <row r="51" spans="2:17"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</row>
    <row r="52" spans="2:17">
      <c r="B52" s="113"/>
      <c r="C52" s="113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</row>
    <row r="53" spans="2:17">
      <c r="B53" s="113"/>
      <c r="C53" s="113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</row>
    <row r="54" spans="2:17">
      <c r="B54" s="113"/>
      <c r="C54" s="113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</row>
    <row r="55" spans="2:17"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</row>
    <row r="56" spans="2:17">
      <c r="B56" s="113"/>
      <c r="C56" s="113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</row>
    <row r="57" spans="2:17"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</row>
    <row r="58" spans="2:17">
      <c r="B58" s="113"/>
      <c r="C58" s="113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</row>
    <row r="59" spans="2:17">
      <c r="B59" s="113"/>
      <c r="C59" s="113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</row>
    <row r="60" spans="2:17">
      <c r="B60" s="113"/>
      <c r="C60" s="113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</row>
    <row r="61" spans="2:17"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</row>
    <row r="62" spans="2:17"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</row>
    <row r="63" spans="2:17">
      <c r="B63" s="113"/>
      <c r="C63" s="113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</row>
    <row r="64" spans="2:17">
      <c r="B64" s="113"/>
      <c r="C64" s="113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</row>
    <row r="65" spans="2:17"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</row>
    <row r="66" spans="2:17">
      <c r="B66" s="113"/>
      <c r="C66" s="113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</row>
    <row r="67" spans="2:17">
      <c r="B67" s="113"/>
      <c r="C67" s="113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</row>
    <row r="68" spans="2:17">
      <c r="B68" s="113"/>
      <c r="C68" s="113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</row>
    <row r="69" spans="2:17"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</row>
    <row r="70" spans="2:17">
      <c r="B70" s="113"/>
      <c r="C70" s="113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</row>
    <row r="71" spans="2:17">
      <c r="B71" s="113"/>
      <c r="C71" s="113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</row>
    <row r="72" spans="2:17">
      <c r="B72" s="113"/>
      <c r="C72" s="113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</row>
    <row r="73" spans="2:17"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</row>
    <row r="74" spans="2:17">
      <c r="B74" s="113"/>
      <c r="C74" s="113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</row>
    <row r="75" spans="2:17">
      <c r="B75" s="113"/>
      <c r="C75" s="113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</row>
    <row r="76" spans="2:17">
      <c r="B76" s="113"/>
      <c r="C76" s="113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</row>
    <row r="77" spans="2:17">
      <c r="B77" s="113"/>
      <c r="C77" s="113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</row>
    <row r="78" spans="2:17">
      <c r="B78" s="113"/>
      <c r="C78" s="113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</row>
    <row r="79" spans="2:17">
      <c r="B79" s="113"/>
      <c r="C79" s="113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</row>
    <row r="80" spans="2:17">
      <c r="B80" s="113"/>
      <c r="C80" s="113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</row>
    <row r="81" spans="2:17">
      <c r="B81" s="113"/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</row>
    <row r="82" spans="2:17">
      <c r="B82" s="113"/>
      <c r="C82" s="113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</row>
    <row r="83" spans="2:17">
      <c r="B83" s="113"/>
      <c r="C83" s="113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</row>
    <row r="84" spans="2:17">
      <c r="B84" s="113"/>
      <c r="C84" s="113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</row>
    <row r="85" spans="2:17"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</row>
    <row r="86" spans="2:17"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</row>
    <row r="87" spans="2:17"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</row>
    <row r="88" spans="2:17"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</row>
    <row r="89" spans="2:17"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</row>
    <row r="90" spans="2:17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</row>
    <row r="91" spans="2:17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</row>
    <row r="92" spans="2:17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</row>
    <row r="93" spans="2:17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</row>
    <row r="94" spans="2:17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</row>
    <row r="95" spans="2:17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</row>
    <row r="96" spans="2:17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</row>
    <row r="97" spans="2:17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</row>
    <row r="98" spans="2:17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</row>
    <row r="99" spans="2:17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</row>
    <row r="100" spans="2:17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</row>
    <row r="101" spans="2:17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</row>
    <row r="102" spans="2:17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</row>
    <row r="103" spans="2:17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</row>
    <row r="104" spans="2:17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</row>
    <row r="105" spans="2:17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</row>
    <row r="106" spans="2:17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</row>
    <row r="107" spans="2:17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</row>
    <row r="108" spans="2:17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</row>
    <row r="109" spans="2:17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</row>
    <row r="110" spans="2:17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</row>
    <row r="111" spans="2:17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</row>
    <row r="112" spans="2:17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</row>
    <row r="113" spans="2:17">
      <c r="B113" s="113"/>
      <c r="C113" s="113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</row>
    <row r="114" spans="2:17">
      <c r="B114" s="113"/>
      <c r="C114" s="113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</row>
    <row r="115" spans="2:17">
      <c r="B115" s="113"/>
      <c r="C115" s="113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</row>
    <row r="116" spans="2:17">
      <c r="B116" s="113"/>
      <c r="C116" s="113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</row>
    <row r="117" spans="2:17">
      <c r="B117" s="113"/>
      <c r="C117" s="113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</row>
    <row r="118" spans="2:17">
      <c r="B118" s="113"/>
      <c r="C118" s="113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</row>
    <row r="119" spans="2:17">
      <c r="B119" s="113"/>
      <c r="C119" s="113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</row>
    <row r="120" spans="2:17">
      <c r="B120" s="113"/>
      <c r="C120" s="113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</row>
    <row r="121" spans="2:17">
      <c r="B121" s="113"/>
      <c r="C121" s="113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</row>
    <row r="122" spans="2:17">
      <c r="B122" s="113"/>
      <c r="C122" s="113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</row>
    <row r="123" spans="2:17">
      <c r="B123" s="113"/>
      <c r="C123" s="113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</row>
    <row r="124" spans="2:17">
      <c r="B124" s="113"/>
      <c r="C124" s="113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</row>
    <row r="125" spans="2:17">
      <c r="B125" s="113"/>
      <c r="C125" s="113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</row>
    <row r="126" spans="2:17">
      <c r="B126" s="113"/>
      <c r="C126" s="113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</row>
    <row r="127" spans="2:17">
      <c r="B127" s="113"/>
      <c r="C127" s="113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</row>
    <row r="128" spans="2:17">
      <c r="B128" s="113"/>
      <c r="C128" s="113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</row>
    <row r="129" spans="2:17">
      <c r="B129" s="113"/>
      <c r="C129" s="113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</row>
    <row r="130" spans="2:17">
      <c r="B130" s="113"/>
      <c r="C130" s="113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</row>
    <row r="131" spans="2:17">
      <c r="B131" s="113"/>
      <c r="C131" s="113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</row>
    <row r="132" spans="2:17">
      <c r="B132" s="113"/>
      <c r="C132" s="113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</row>
    <row r="133" spans="2:17">
      <c r="B133" s="113"/>
      <c r="C133" s="113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</row>
    <row r="134" spans="2:17">
      <c r="B134" s="113"/>
      <c r="C134" s="113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</row>
    <row r="135" spans="2:17">
      <c r="B135" s="113"/>
      <c r="C135" s="113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</row>
    <row r="136" spans="2:17">
      <c r="B136" s="113"/>
      <c r="C136" s="113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</row>
    <row r="137" spans="2:17">
      <c r="B137" s="113"/>
      <c r="C137" s="113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</row>
    <row r="138" spans="2:17">
      <c r="B138" s="113"/>
      <c r="C138" s="113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</row>
    <row r="139" spans="2:17">
      <c r="B139" s="113"/>
      <c r="C139" s="113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</row>
    <row r="140" spans="2:17">
      <c r="B140" s="113"/>
      <c r="C140" s="113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</row>
    <row r="141" spans="2:17">
      <c r="B141" s="113"/>
      <c r="C141" s="113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</row>
    <row r="142" spans="2:17">
      <c r="B142" s="113"/>
      <c r="C142" s="113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</row>
    <row r="143" spans="2:17">
      <c r="B143" s="113"/>
      <c r="C143" s="113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</row>
    <row r="144" spans="2:17">
      <c r="B144" s="113"/>
      <c r="C144" s="113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</row>
    <row r="145" spans="2:17">
      <c r="B145" s="113"/>
      <c r="C145" s="113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</row>
    <row r="146" spans="2:17">
      <c r="B146" s="113"/>
      <c r="C146" s="113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</row>
    <row r="147" spans="2:17">
      <c r="B147" s="113"/>
      <c r="C147" s="113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</row>
    <row r="148" spans="2:17">
      <c r="B148" s="113"/>
      <c r="C148" s="113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</row>
    <row r="149" spans="2:17">
      <c r="B149" s="113"/>
      <c r="C149" s="113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</row>
    <row r="150" spans="2:17">
      <c r="B150" s="113"/>
      <c r="C150" s="113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</row>
    <row r="151" spans="2:17">
      <c r="B151" s="113"/>
      <c r="C151" s="113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</row>
    <row r="152" spans="2:17">
      <c r="B152" s="113"/>
      <c r="C152" s="113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</row>
    <row r="153" spans="2:17">
      <c r="B153" s="113"/>
      <c r="C153" s="113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</row>
    <row r="154" spans="2:17">
      <c r="B154" s="113"/>
      <c r="C154" s="113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</row>
    <row r="155" spans="2:17">
      <c r="B155" s="113"/>
      <c r="C155" s="113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</row>
    <row r="156" spans="2:17">
      <c r="B156" s="113"/>
      <c r="C156" s="113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</row>
    <row r="157" spans="2:17">
      <c r="B157" s="113"/>
      <c r="C157" s="113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</row>
    <row r="158" spans="2:17">
      <c r="B158" s="113"/>
      <c r="C158" s="113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</row>
    <row r="159" spans="2:17">
      <c r="B159" s="113"/>
      <c r="C159" s="113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</row>
    <row r="160" spans="2:17">
      <c r="B160" s="113"/>
      <c r="C160" s="113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</row>
    <row r="161" spans="2:17">
      <c r="B161" s="113"/>
      <c r="C161" s="113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</row>
    <row r="162" spans="2:17">
      <c r="B162" s="113"/>
      <c r="C162" s="113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</row>
    <row r="163" spans="2:17">
      <c r="B163" s="113"/>
      <c r="C163" s="113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</row>
    <row r="164" spans="2:17">
      <c r="B164" s="113"/>
      <c r="C164" s="113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</row>
    <row r="165" spans="2:17">
      <c r="B165" s="113"/>
      <c r="C165" s="113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</row>
    <row r="166" spans="2:17">
      <c r="B166" s="113"/>
      <c r="C166" s="113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</row>
    <row r="167" spans="2:17">
      <c r="B167" s="113"/>
      <c r="C167" s="113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</row>
    <row r="168" spans="2:17">
      <c r="B168" s="113"/>
      <c r="C168" s="113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</row>
    <row r="169" spans="2:17">
      <c r="B169" s="113"/>
      <c r="C169" s="113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</row>
    <row r="170" spans="2:17">
      <c r="B170" s="113"/>
      <c r="C170" s="113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</row>
    <row r="171" spans="2:17">
      <c r="B171" s="113"/>
      <c r="C171" s="113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</row>
    <row r="172" spans="2:17">
      <c r="B172" s="113"/>
      <c r="C172" s="113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</row>
    <row r="173" spans="2:17">
      <c r="B173" s="113"/>
      <c r="C173" s="113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</row>
    <row r="174" spans="2:17">
      <c r="B174" s="113"/>
      <c r="C174" s="113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</row>
    <row r="175" spans="2:17">
      <c r="B175" s="113"/>
      <c r="C175" s="113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</row>
    <row r="176" spans="2:17">
      <c r="B176" s="113"/>
      <c r="C176" s="113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</row>
    <row r="177" spans="2:17">
      <c r="B177" s="113"/>
      <c r="C177" s="113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</row>
    <row r="178" spans="2:17">
      <c r="B178" s="113"/>
      <c r="C178" s="113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</row>
    <row r="179" spans="2:17">
      <c r="B179" s="113"/>
      <c r="C179" s="113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</row>
    <row r="180" spans="2:17">
      <c r="B180" s="113"/>
      <c r="C180" s="113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</row>
    <row r="181" spans="2:17">
      <c r="B181" s="113"/>
      <c r="C181" s="113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</row>
    <row r="182" spans="2:17">
      <c r="B182" s="113"/>
      <c r="C182" s="113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</row>
    <row r="183" spans="2:17">
      <c r="B183" s="113"/>
      <c r="C183" s="113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</row>
    <row r="184" spans="2:17">
      <c r="B184" s="113"/>
      <c r="C184" s="113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</row>
    <row r="185" spans="2:17">
      <c r="B185" s="113"/>
      <c r="C185" s="113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</row>
    <row r="186" spans="2:17">
      <c r="B186" s="113"/>
      <c r="C186" s="113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</row>
    <row r="187" spans="2:17">
      <c r="B187" s="113"/>
      <c r="C187" s="113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</row>
    <row r="188" spans="2:17">
      <c r="B188" s="113"/>
      <c r="C188" s="113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</row>
    <row r="189" spans="2:17">
      <c r="B189" s="113"/>
      <c r="C189" s="113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</row>
    <row r="190" spans="2:17">
      <c r="B190" s="113"/>
      <c r="C190" s="113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</row>
    <row r="191" spans="2:17">
      <c r="B191" s="113"/>
      <c r="C191" s="113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</row>
    <row r="192" spans="2:17">
      <c r="B192" s="113"/>
      <c r="C192" s="113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</row>
    <row r="193" spans="2:17">
      <c r="B193" s="113"/>
      <c r="C193" s="113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</row>
    <row r="194" spans="2:17">
      <c r="B194" s="113"/>
      <c r="C194" s="113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</row>
    <row r="195" spans="2:17">
      <c r="B195" s="113"/>
      <c r="C195" s="113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</row>
    <row r="196" spans="2:17">
      <c r="B196" s="113"/>
      <c r="C196" s="113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</row>
    <row r="197" spans="2:17">
      <c r="B197" s="113"/>
      <c r="C197" s="113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</row>
    <row r="198" spans="2:17">
      <c r="B198" s="113"/>
      <c r="C198" s="113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</row>
    <row r="199" spans="2:17">
      <c r="B199" s="113"/>
      <c r="C199" s="113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</row>
    <row r="200" spans="2:17">
      <c r="B200" s="113"/>
      <c r="C200" s="113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</row>
    <row r="201" spans="2:17">
      <c r="B201" s="113"/>
      <c r="C201" s="113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</row>
    <row r="202" spans="2:17">
      <c r="B202" s="113"/>
      <c r="C202" s="113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</row>
    <row r="203" spans="2:17">
      <c r="B203" s="113"/>
      <c r="C203" s="113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</row>
    <row r="204" spans="2:17">
      <c r="B204" s="113"/>
      <c r="C204" s="113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</row>
    <row r="205" spans="2:17">
      <c r="B205" s="113"/>
      <c r="C205" s="113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</row>
    <row r="206" spans="2:17">
      <c r="B206" s="113"/>
      <c r="C206" s="113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</row>
    <row r="207" spans="2:17">
      <c r="B207" s="113"/>
      <c r="C207" s="113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</row>
    <row r="208" spans="2:17">
      <c r="B208" s="113"/>
      <c r="C208" s="113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</row>
    <row r="209" spans="2:17">
      <c r="B209" s="113"/>
      <c r="C209" s="113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</row>
    <row r="210" spans="2:17">
      <c r="B210" s="113"/>
      <c r="C210" s="113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</row>
    <row r="211" spans="2:17">
      <c r="B211" s="113"/>
      <c r="C211" s="113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</row>
    <row r="212" spans="2:17">
      <c r="B212" s="113"/>
      <c r="C212" s="113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</row>
    <row r="213" spans="2:17">
      <c r="B213" s="113"/>
      <c r="C213" s="113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</row>
    <row r="214" spans="2:17">
      <c r="B214" s="113"/>
      <c r="C214" s="113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</row>
    <row r="215" spans="2:17">
      <c r="B215" s="113"/>
      <c r="C215" s="113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</row>
    <row r="216" spans="2:17">
      <c r="B216" s="113"/>
      <c r="C216" s="113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</row>
    <row r="217" spans="2:17">
      <c r="B217" s="113"/>
      <c r="C217" s="113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</row>
    <row r="218" spans="2:17">
      <c r="B218" s="113"/>
      <c r="C218" s="113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</row>
    <row r="219" spans="2:17">
      <c r="B219" s="113"/>
      <c r="C219" s="113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</row>
    <row r="220" spans="2:17">
      <c r="B220" s="113"/>
      <c r="C220" s="113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</row>
    <row r="221" spans="2:17">
      <c r="B221" s="113"/>
      <c r="C221" s="113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</row>
    <row r="222" spans="2:17">
      <c r="B222" s="113"/>
      <c r="C222" s="113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</row>
    <row r="223" spans="2:17">
      <c r="B223" s="113"/>
      <c r="C223" s="113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</row>
    <row r="224" spans="2:17">
      <c r="B224" s="113"/>
      <c r="C224" s="113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</row>
    <row r="225" spans="2:17">
      <c r="B225" s="113"/>
      <c r="C225" s="113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</row>
    <row r="226" spans="2:17">
      <c r="B226" s="113"/>
      <c r="C226" s="113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</row>
    <row r="227" spans="2:17">
      <c r="B227" s="113"/>
      <c r="C227" s="113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</row>
    <row r="228" spans="2:17">
      <c r="B228" s="113"/>
      <c r="C228" s="113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</row>
    <row r="229" spans="2:17">
      <c r="B229" s="113"/>
      <c r="C229" s="113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</row>
    <row r="230" spans="2:17">
      <c r="B230" s="113"/>
      <c r="C230" s="113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</row>
    <row r="231" spans="2:17">
      <c r="B231" s="113"/>
      <c r="C231" s="113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</row>
    <row r="232" spans="2:17">
      <c r="B232" s="113"/>
      <c r="C232" s="113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</row>
    <row r="233" spans="2:17">
      <c r="B233" s="113"/>
      <c r="C233" s="113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</row>
    <row r="234" spans="2:17">
      <c r="B234" s="113"/>
      <c r="C234" s="113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</row>
    <row r="235" spans="2:17">
      <c r="B235" s="113"/>
      <c r="C235" s="113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</row>
    <row r="236" spans="2:17">
      <c r="B236" s="113"/>
      <c r="C236" s="113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</row>
    <row r="237" spans="2:17">
      <c r="B237" s="113"/>
      <c r="C237" s="113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</row>
    <row r="238" spans="2:17">
      <c r="B238" s="113"/>
      <c r="C238" s="113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</row>
    <row r="239" spans="2:17">
      <c r="B239" s="113"/>
      <c r="C239" s="113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</row>
    <row r="240" spans="2:17">
      <c r="B240" s="113"/>
      <c r="C240" s="113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</row>
    <row r="241" spans="2:17">
      <c r="B241" s="113"/>
      <c r="C241" s="113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</row>
    <row r="242" spans="2:17">
      <c r="B242" s="113"/>
      <c r="C242" s="113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</row>
    <row r="243" spans="2:17">
      <c r="B243" s="113"/>
      <c r="C243" s="113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</row>
    <row r="244" spans="2:17">
      <c r="B244" s="113"/>
      <c r="C244" s="113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</row>
    <row r="245" spans="2:17">
      <c r="B245" s="113"/>
      <c r="C245" s="113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</row>
    <row r="246" spans="2:17">
      <c r="B246" s="113"/>
      <c r="C246" s="113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</row>
    <row r="247" spans="2:17">
      <c r="B247" s="113"/>
      <c r="C247" s="113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</row>
    <row r="248" spans="2:17">
      <c r="B248" s="113"/>
      <c r="C248" s="113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</row>
  </sheetData>
  <mergeCells count="2">
    <mergeCell ref="A2:D2"/>
    <mergeCell ref="A3:D3"/>
  </mergeCells>
  <printOptions horizontalCentered="1" verticalCentered="1"/>
  <pageMargins left="0.78740157480314998" right="0.78740157480314998" top="0.98425196850393704" bottom="0.98425196850393704" header="0.511811023622047" footer="0.511811023622047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6" baseType="variant">
      <vt:variant>
        <vt:lpstr>Листы</vt:lpstr>
      </vt:variant>
      <vt:variant>
        <vt:i4>35</vt:i4>
      </vt:variant>
      <vt:variant>
        <vt:lpstr>Диаграммы</vt:lpstr>
      </vt:variant>
      <vt:variant>
        <vt:i4>25</vt:i4>
      </vt:variant>
      <vt:variant>
        <vt:lpstr>Именованные диапазоны</vt:lpstr>
      </vt:variant>
      <vt:variant>
        <vt:i4>73</vt:i4>
      </vt:variant>
    </vt:vector>
  </HeadingPairs>
  <TitlesOfParts>
    <vt:vector size="133" baseType="lpstr">
      <vt:lpstr>MTK2_UAH</vt:lpstr>
      <vt:lpstr>MTK2_USD</vt:lpstr>
      <vt:lpstr>MKT2_UAH</vt:lpstr>
      <vt:lpstr>MKT2_USD</vt:lpstr>
      <vt:lpstr>MT_ALL</vt:lpstr>
      <vt:lpstr>MTM_ALL</vt:lpstr>
      <vt:lpstr>MK_ALL</vt:lpstr>
      <vt:lpstr>SRATE_M</vt:lpstr>
      <vt:lpstr>SRATE</vt:lpstr>
      <vt:lpstr>RATE</vt:lpstr>
      <vt:lpstr>RATE_CMP</vt:lpstr>
      <vt:lpstr>CUR</vt:lpstr>
      <vt:lpstr>CUR_CMP</vt:lpstr>
      <vt:lpstr>CUR_M_EXT</vt:lpstr>
      <vt:lpstr>CUR_CMP_EXT</vt:lpstr>
      <vt:lpstr>DKT1</vt:lpstr>
      <vt:lpstr>DKT2</vt:lpstr>
      <vt:lpstr>DTK2</vt:lpstr>
      <vt:lpstr>DKR</vt:lpstr>
      <vt:lpstr>DKR2</vt:lpstr>
      <vt:lpstr>YT_ALL</vt:lpstr>
      <vt:lpstr>YTM_ALL</vt:lpstr>
      <vt:lpstr>YKM_ALL</vt:lpstr>
      <vt:lpstr>YK_ALL</vt:lpstr>
      <vt:lpstr>YKT2_UAH</vt:lpstr>
      <vt:lpstr>YKT2_USD</vt:lpstr>
      <vt:lpstr>KIND_CMP</vt:lpstr>
      <vt:lpstr>DTR</vt:lpstr>
      <vt:lpstr>DEBT_TERM</vt:lpstr>
      <vt:lpstr>K_ALL</vt:lpstr>
      <vt:lpstr>T_ALL</vt:lpstr>
      <vt:lpstr>YKT2_PRC</vt:lpstr>
      <vt:lpstr>TBL1</vt:lpstr>
      <vt:lpstr>DATA</vt:lpstr>
      <vt:lpstr>AVGRATE_DETAIL</vt:lpstr>
      <vt:lpstr>MK_UAHD</vt:lpstr>
      <vt:lpstr>MK_USDD</vt:lpstr>
      <vt:lpstr>K_ALLD</vt:lpstr>
      <vt:lpstr>T_ALLD</vt:lpstr>
      <vt:lpstr>MT_UAHD</vt:lpstr>
      <vt:lpstr>MT_USDD</vt:lpstr>
      <vt:lpstr>SRATED</vt:lpstr>
      <vt:lpstr>RATED</vt:lpstr>
      <vt:lpstr>RATEDS</vt:lpstr>
      <vt:lpstr>CURD</vt:lpstr>
      <vt:lpstr>CURDS</vt:lpstr>
      <vt:lpstr>DKRD</vt:lpstr>
      <vt:lpstr>DKR2DSTATE</vt:lpstr>
      <vt:lpstr>DKR2DGUAR</vt:lpstr>
      <vt:lpstr>YT_ALL_USD_D</vt:lpstr>
      <vt:lpstr>YT_ALL_UAH_D</vt:lpstr>
      <vt:lpstr>YT_ALL_PER_D</vt:lpstr>
      <vt:lpstr>YTM_ALL_UAH_D</vt:lpstr>
      <vt:lpstr>YTM_ALL_USD_D</vt:lpstr>
      <vt:lpstr>YKM_ALL_UAH_D</vt:lpstr>
      <vt:lpstr>YKM_ALL_USD_D</vt:lpstr>
      <vt:lpstr>KINDD</vt:lpstr>
      <vt:lpstr>DTRD</vt:lpstr>
      <vt:lpstr>DEBT_TERM1</vt:lpstr>
      <vt:lpstr>DEBT_TERM2</vt:lpstr>
      <vt:lpstr>AVGDTERM</vt:lpstr>
      <vt:lpstr>CK_05</vt:lpstr>
      <vt:lpstr>CK_05C6</vt:lpstr>
      <vt:lpstr>CK_05G6</vt:lpstr>
      <vt:lpstr>CKMDUAH</vt:lpstr>
      <vt:lpstr>CKMDUSD</vt:lpstr>
      <vt:lpstr>CKMPERC</vt:lpstr>
      <vt:lpstr>CKMUAH</vt:lpstr>
      <vt:lpstr>CKMUSD</vt:lpstr>
      <vt:lpstr>CUR_CMP1</vt:lpstr>
      <vt:lpstr>CUR_CMPD4</vt:lpstr>
      <vt:lpstr>CUR_CMPD5</vt:lpstr>
      <vt:lpstr>CUR_CMPEXT</vt:lpstr>
      <vt:lpstr>CUR_CMPEXTD4</vt:lpstr>
      <vt:lpstr>CUR_CMPEXTD5</vt:lpstr>
      <vt:lpstr>CUR_CMPEXTKD4</vt:lpstr>
      <vt:lpstr>CUR_CMPEXTKD5</vt:lpstr>
      <vt:lpstr>CUR_CMPEXTKIND</vt:lpstr>
      <vt:lpstr>CUR_CMPS1</vt:lpstr>
      <vt:lpstr>CUR_CMPS1D4</vt:lpstr>
      <vt:lpstr>CUR_CMPS1D5</vt:lpstr>
      <vt:lpstr>CUR_CMPS2</vt:lpstr>
      <vt:lpstr>CUR_CMPS2D4</vt:lpstr>
      <vt:lpstr>CUR_CMPS2D5</vt:lpstr>
      <vt:lpstr>CURNAMECUR</vt:lpstr>
      <vt:lpstr>CURNAMEKIND</vt:lpstr>
      <vt:lpstr>DDELIMER</vt:lpstr>
      <vt:lpstr>DKRSTATE</vt:lpstr>
      <vt:lpstr>DKT</vt:lpstr>
      <vt:lpstr>DMLMLR</vt:lpstr>
      <vt:lpstr>DREPORTDATE</vt:lpstr>
      <vt:lpstr>DRUN</vt:lpstr>
      <vt:lpstr>DSESSION</vt:lpstr>
      <vt:lpstr>DT_05</vt:lpstr>
      <vt:lpstr>DTKYPERC</vt:lpstr>
      <vt:lpstr>DTKYUAH</vt:lpstr>
      <vt:lpstr>DTKYUSD</vt:lpstr>
      <vt:lpstr>DTMDUAH</vt:lpstr>
      <vt:lpstr>DTMDUSD</vt:lpstr>
      <vt:lpstr>DTMPERC</vt:lpstr>
      <vt:lpstr>DTMUAH</vt:lpstr>
      <vt:lpstr>DTMUSD</vt:lpstr>
      <vt:lpstr>DTR</vt:lpstr>
      <vt:lpstr>YK_ALL!DTYPERC</vt:lpstr>
      <vt:lpstr>DTYPERC</vt:lpstr>
      <vt:lpstr>YK_ALL!DTYUAH</vt:lpstr>
      <vt:lpstr>DTYUAH</vt:lpstr>
      <vt:lpstr>YK_ALL!DTYUSD</vt:lpstr>
      <vt:lpstr>DTYUSD</vt:lpstr>
      <vt:lpstr>KINDCMP</vt:lpstr>
      <vt:lpstr>KINDKMPD4</vt:lpstr>
      <vt:lpstr>KINDKMPD5</vt:lpstr>
      <vt:lpstr>RATEGROUPKIND</vt:lpstr>
      <vt:lpstr>RATEKIND</vt:lpstr>
      <vt:lpstr>RATENAMESTRUCT1</vt:lpstr>
      <vt:lpstr>RATENAMESTRUCT2</vt:lpstr>
      <vt:lpstr>RATENAMESTRUCTCMP</vt:lpstr>
      <vt:lpstr>RATENAMESTRUCTCMP2</vt:lpstr>
      <vt:lpstr>RCMP2D4</vt:lpstr>
      <vt:lpstr>RCMP2D5</vt:lpstr>
      <vt:lpstr>RCMPD4</vt:lpstr>
      <vt:lpstr>RCMPD5</vt:lpstr>
      <vt:lpstr>REPORT_LANG</vt:lpstr>
      <vt:lpstr>REPORT_REGIME</vt:lpstr>
      <vt:lpstr>SRATED</vt:lpstr>
      <vt:lpstr>STRMAXDATE</vt:lpstr>
      <vt:lpstr>STRPRESENTDATE</vt:lpstr>
      <vt:lpstr>VALUAH</vt:lpstr>
      <vt:lpstr>VALUSD</vt:lpstr>
      <vt:lpstr>VALVAL</vt:lpstr>
      <vt:lpstr>YKT2UФР</vt:lpstr>
      <vt:lpstr>YKT2UAH</vt:lpstr>
      <vt:lpstr>YKT2USD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Алла Данильчук</cp:lastModifiedBy>
  <dcterms:created xsi:type="dcterms:W3CDTF">2022-04-25T16:31:01Z</dcterms:created>
  <dcterms:modified xsi:type="dcterms:W3CDTF">2022-04-26T11:37:37Z</dcterms:modified>
</cp:coreProperties>
</file>