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197F5FD-2FBD-F545-A1DC-344131F9DA6E}" xr6:coauthVersionLast="47" xr6:coauthVersionMax="47" xr10:uidLastSave="{00000000-0000-0000-0000-000000000000}"/>
  <bookViews>
    <workbookView xWindow="3080" yWindow="1080" windowWidth="23360" windowHeight="15740" tabRatio="917" activeTab="48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0" l="1"/>
  <c r="C7" i="20"/>
  <c r="E8" i="61" l="1"/>
  <c r="D8" i="61"/>
  <c r="C8" i="61"/>
  <c r="E7" i="61"/>
  <c r="D7" i="61"/>
  <c r="D5" i="61" s="1"/>
  <c r="C7" i="61"/>
  <c r="C5" i="61" s="1"/>
  <c r="G5" i="61"/>
  <c r="F5" i="61"/>
  <c r="G14" i="46" s="1"/>
  <c r="E5" i="61"/>
  <c r="E8" i="56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30" i="49"/>
  <c r="E130" i="49"/>
  <c r="D130" i="49"/>
  <c r="C130" i="49"/>
  <c r="B130" i="49"/>
  <c r="F127" i="49"/>
  <c r="E127" i="49"/>
  <c r="D127" i="49"/>
  <c r="C127" i="49"/>
  <c r="B127" i="49"/>
  <c r="F118" i="49"/>
  <c r="E118" i="49"/>
  <c r="D118" i="49"/>
  <c r="C118" i="49"/>
  <c r="B118" i="49"/>
  <c r="F116" i="49"/>
  <c r="E116" i="49"/>
  <c r="D116" i="49"/>
  <c r="C116" i="49"/>
  <c r="B116" i="49"/>
  <c r="F110" i="49"/>
  <c r="E110" i="49"/>
  <c r="D110" i="49"/>
  <c r="C110" i="49"/>
  <c r="B110" i="49"/>
  <c r="G109" i="49"/>
  <c r="F107" i="49"/>
  <c r="E107" i="49"/>
  <c r="D107" i="49"/>
  <c r="C107" i="49"/>
  <c r="B107" i="49"/>
  <c r="B83" i="49" s="1"/>
  <c r="F93" i="49"/>
  <c r="E93" i="49"/>
  <c r="D93" i="49"/>
  <c r="C93" i="49"/>
  <c r="B93" i="49"/>
  <c r="F84" i="49"/>
  <c r="F83" i="49" s="1"/>
  <c r="E84" i="49"/>
  <c r="E83" i="49" s="1"/>
  <c r="D84" i="49"/>
  <c r="C84" i="49"/>
  <c r="B84" i="49"/>
  <c r="G83" i="49"/>
  <c r="G82" i="49" s="1"/>
  <c r="F80" i="49"/>
  <c r="E80" i="49"/>
  <c r="D80" i="49"/>
  <c r="C80" i="49"/>
  <c r="B80" i="49"/>
  <c r="F70" i="49"/>
  <c r="E70" i="49"/>
  <c r="D70" i="49"/>
  <c r="C70" i="49"/>
  <c r="B70" i="49"/>
  <c r="F65" i="49"/>
  <c r="E65" i="49"/>
  <c r="D65" i="49"/>
  <c r="C65" i="49"/>
  <c r="B65" i="49"/>
  <c r="F56" i="49"/>
  <c r="E56" i="49"/>
  <c r="D56" i="49"/>
  <c r="C56" i="49"/>
  <c r="B56" i="49"/>
  <c r="F48" i="49"/>
  <c r="E48" i="49"/>
  <c r="D48" i="49"/>
  <c r="C48" i="49"/>
  <c r="B48" i="49"/>
  <c r="G47" i="49"/>
  <c r="F45" i="49"/>
  <c r="E45" i="49"/>
  <c r="D45" i="49"/>
  <c r="D8" i="49" s="1"/>
  <c r="C45" i="49"/>
  <c r="B45" i="49"/>
  <c r="F9" i="49"/>
  <c r="E9" i="49"/>
  <c r="D9" i="49"/>
  <c r="C9" i="49"/>
  <c r="C8" i="49" s="1"/>
  <c r="B9" i="49"/>
  <c r="B8" i="49" s="1"/>
  <c r="G8" i="49"/>
  <c r="G7" i="49" s="1"/>
  <c r="F130" i="48"/>
  <c r="E130" i="48"/>
  <c r="D130" i="48"/>
  <c r="C130" i="48"/>
  <c r="B130" i="48"/>
  <c r="F127" i="48"/>
  <c r="E127" i="48"/>
  <c r="D127" i="48"/>
  <c r="C127" i="48"/>
  <c r="B127" i="48"/>
  <c r="F118" i="48"/>
  <c r="E118" i="48"/>
  <c r="D118" i="48"/>
  <c r="C118" i="48"/>
  <c r="B118" i="48"/>
  <c r="F116" i="48"/>
  <c r="E116" i="48"/>
  <c r="D116" i="48"/>
  <c r="C116" i="48"/>
  <c r="B116" i="48"/>
  <c r="F110" i="48"/>
  <c r="E110" i="48"/>
  <c r="D110" i="48"/>
  <c r="C110" i="48"/>
  <c r="B110" i="48"/>
  <c r="G109" i="48"/>
  <c r="F107" i="48"/>
  <c r="E107" i="48"/>
  <c r="E83" i="48" s="1"/>
  <c r="D107" i="48"/>
  <c r="C107" i="48"/>
  <c r="B107" i="48"/>
  <c r="F93" i="48"/>
  <c r="E93" i="48"/>
  <c r="D93" i="48"/>
  <c r="C93" i="48"/>
  <c r="B93" i="48"/>
  <c r="F84" i="48"/>
  <c r="E84" i="48"/>
  <c r="D84" i="48"/>
  <c r="C84" i="48"/>
  <c r="B84" i="48"/>
  <c r="G83" i="48"/>
  <c r="G82" i="48"/>
  <c r="F80" i="48"/>
  <c r="E80" i="48"/>
  <c r="D80" i="48"/>
  <c r="C80" i="48"/>
  <c r="B80" i="48"/>
  <c r="F70" i="48"/>
  <c r="E70" i="48"/>
  <c r="D70" i="48"/>
  <c r="C70" i="48"/>
  <c r="B70" i="48"/>
  <c r="B47" i="48" s="1"/>
  <c r="F65" i="48"/>
  <c r="E65" i="48"/>
  <c r="D65" i="48"/>
  <c r="C65" i="48"/>
  <c r="B65" i="48"/>
  <c r="F56" i="48"/>
  <c r="F47" i="48" s="1"/>
  <c r="E56" i="48"/>
  <c r="D56" i="48"/>
  <c r="C56" i="48"/>
  <c r="B56" i="48"/>
  <c r="F48" i="48"/>
  <c r="E48" i="48"/>
  <c r="D48" i="48"/>
  <c r="C48" i="48"/>
  <c r="B48" i="48"/>
  <c r="G47" i="48"/>
  <c r="F45" i="48"/>
  <c r="E45" i="48"/>
  <c r="D45" i="48"/>
  <c r="C45" i="48"/>
  <c r="C8" i="48" s="1"/>
  <c r="B45" i="48"/>
  <c r="F9" i="48"/>
  <c r="E9" i="48"/>
  <c r="E8" i="48" s="1"/>
  <c r="D9" i="48"/>
  <c r="D8" i="48" s="1"/>
  <c r="C9" i="48"/>
  <c r="B9" i="48"/>
  <c r="G8" i="48"/>
  <c r="F8" i="48"/>
  <c r="B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D19" i="46"/>
  <c r="D18" i="46" s="1"/>
  <c r="C19" i="46"/>
  <c r="B19" i="46"/>
  <c r="B18" i="46" s="1"/>
  <c r="A19" i="46"/>
  <c r="G17" i="46"/>
  <c r="F17" i="46"/>
  <c r="E17" i="46"/>
  <c r="D17" i="46"/>
  <c r="C17" i="46"/>
  <c r="B17" i="46"/>
  <c r="D14" i="46"/>
  <c r="A14" i="46"/>
  <c r="G13" i="46"/>
  <c r="C13" i="46"/>
  <c r="A13" i="46"/>
  <c r="G11" i="46"/>
  <c r="F11" i="46"/>
  <c r="E11" i="46"/>
  <c r="D11" i="46"/>
  <c r="C11" i="46"/>
  <c r="B11" i="46"/>
  <c r="F8" i="46"/>
  <c r="B8" i="46"/>
  <c r="A8" i="46"/>
  <c r="E7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B18" i="43"/>
  <c r="G17" i="43"/>
  <c r="F17" i="43"/>
  <c r="E17" i="43"/>
  <c r="D17" i="43"/>
  <c r="C17" i="43"/>
  <c r="B17" i="43"/>
  <c r="F14" i="43"/>
  <c r="B14" i="43"/>
  <c r="A14" i="43"/>
  <c r="E13" i="43"/>
  <c r="A13" i="43"/>
  <c r="G11" i="43"/>
  <c r="F11" i="43"/>
  <c r="E11" i="43"/>
  <c r="D11" i="43"/>
  <c r="C11" i="43"/>
  <c r="B11" i="43"/>
  <c r="D8" i="43"/>
  <c r="A8" i="43"/>
  <c r="G7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D6" i="36"/>
  <c r="A3" i="36"/>
  <c r="A2" i="36"/>
  <c r="A1" i="36"/>
  <c r="D7" i="35"/>
  <c r="C7" i="35"/>
  <c r="B7" i="35"/>
  <c r="D5" i="35"/>
  <c r="A2" i="35"/>
  <c r="C117" i="31"/>
  <c r="B117" i="31"/>
  <c r="C114" i="31"/>
  <c r="B114" i="31"/>
  <c r="C110" i="31"/>
  <c r="B110" i="31"/>
  <c r="C103" i="31"/>
  <c r="B103" i="31"/>
  <c r="D102" i="31"/>
  <c r="B102" i="31"/>
  <c r="C100" i="31"/>
  <c r="B100" i="31"/>
  <c r="C92" i="31"/>
  <c r="B92" i="31"/>
  <c r="C87" i="31"/>
  <c r="B87" i="31"/>
  <c r="C79" i="31"/>
  <c r="B79" i="31"/>
  <c r="C71" i="31"/>
  <c r="C70" i="31" s="1"/>
  <c r="B71" i="31"/>
  <c r="D70" i="31"/>
  <c r="D69" i="31" s="1"/>
  <c r="C67" i="31"/>
  <c r="B67" i="31"/>
  <c r="C53" i="31"/>
  <c r="C46" i="31" s="1"/>
  <c r="B53" i="31"/>
  <c r="C47" i="31"/>
  <c r="B47" i="31"/>
  <c r="D46" i="31"/>
  <c r="C44" i="31"/>
  <c r="B44" i="31"/>
  <c r="C10" i="31"/>
  <c r="C9" i="31" s="1"/>
  <c r="B10" i="31"/>
  <c r="B9" i="31" s="1"/>
  <c r="D9" i="31"/>
  <c r="D8" i="31" s="1"/>
  <c r="C117" i="30"/>
  <c r="B117" i="30"/>
  <c r="C114" i="30"/>
  <c r="B114" i="30"/>
  <c r="C110" i="30"/>
  <c r="B110" i="30"/>
  <c r="C103" i="30"/>
  <c r="B103" i="30"/>
  <c r="D102" i="30"/>
  <c r="C100" i="30"/>
  <c r="B100" i="30"/>
  <c r="C86" i="30"/>
  <c r="B86" i="30"/>
  <c r="C80" i="30"/>
  <c r="B80" i="30"/>
  <c r="D79" i="30"/>
  <c r="C76" i="30"/>
  <c r="B76" i="30"/>
  <c r="C68" i="30"/>
  <c r="B68" i="30"/>
  <c r="C63" i="30"/>
  <c r="B63" i="30"/>
  <c r="C55" i="30"/>
  <c r="B55" i="30"/>
  <c r="C47" i="30"/>
  <c r="C46" i="30" s="1"/>
  <c r="B47" i="30"/>
  <c r="D46" i="30"/>
  <c r="C44" i="30"/>
  <c r="B44" i="30"/>
  <c r="C10" i="30"/>
  <c r="C9" i="30" s="1"/>
  <c r="B10" i="30"/>
  <c r="D9" i="30"/>
  <c r="D8" i="30" s="1"/>
  <c r="C23" i="29"/>
  <c r="B23" i="29"/>
  <c r="C19" i="29"/>
  <c r="B19" i="29"/>
  <c r="B18" i="29" s="1"/>
  <c r="D18" i="29"/>
  <c r="C12" i="29"/>
  <c r="B12" i="29"/>
  <c r="C9" i="29"/>
  <c r="B9" i="29"/>
  <c r="D8" i="29"/>
  <c r="D5" i="29"/>
  <c r="A2" i="29"/>
  <c r="M35" i="28"/>
  <c r="L35" i="28"/>
  <c r="K35" i="28"/>
  <c r="K26" i="28" s="1"/>
  <c r="J35" i="28"/>
  <c r="J26" i="28" s="1"/>
  <c r="I35" i="28"/>
  <c r="H35" i="28"/>
  <c r="G35" i="28"/>
  <c r="F35" i="28"/>
  <c r="E35" i="28"/>
  <c r="D35" i="28"/>
  <c r="C35" i="28"/>
  <c r="B35" i="28"/>
  <c r="M27" i="28"/>
  <c r="M26" i="28" s="1"/>
  <c r="L27" i="28"/>
  <c r="L26" i="28" s="1"/>
  <c r="K27" i="28"/>
  <c r="J27" i="28"/>
  <c r="I27" i="28"/>
  <c r="H27" i="28"/>
  <c r="G27" i="28"/>
  <c r="G26" i="28" s="1"/>
  <c r="F27" i="28"/>
  <c r="F26" i="28" s="1"/>
  <c r="E27" i="28"/>
  <c r="E26" i="28" s="1"/>
  <c r="D27" i="28"/>
  <c r="D26" i="28" s="1"/>
  <c r="C27" i="28"/>
  <c r="B27" i="28"/>
  <c r="I26" i="28"/>
  <c r="H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G24" i="26" s="1"/>
  <c r="F25" i="26"/>
  <c r="F24" i="26" s="1"/>
  <c r="E25" i="26"/>
  <c r="E24" i="26" s="1"/>
  <c r="D25" i="26"/>
  <c r="C25" i="26"/>
  <c r="B25" i="26"/>
  <c r="B24" i="26" s="1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B21" i="25"/>
  <c r="D7" i="25"/>
  <c r="C7" i="25"/>
  <c r="B7" i="25"/>
  <c r="D7" i="24"/>
  <c r="C7" i="24"/>
  <c r="B7" i="24"/>
  <c r="A7" i="24"/>
  <c r="C6" i="24"/>
  <c r="B6" i="24"/>
  <c r="D5" i="24"/>
  <c r="A3" i="24"/>
  <c r="A2" i="24"/>
  <c r="G28" i="21"/>
  <c r="F28" i="21"/>
  <c r="E28" i="21"/>
  <c r="E20" i="21" s="1"/>
  <c r="D28" i="21"/>
  <c r="C28" i="21"/>
  <c r="B28" i="21"/>
  <c r="G21" i="21"/>
  <c r="G20" i="21" s="1"/>
  <c r="F21" i="21"/>
  <c r="E21" i="21"/>
  <c r="D21" i="21"/>
  <c r="D20" i="21" s="1"/>
  <c r="C21" i="21"/>
  <c r="C20" i="21" s="1"/>
  <c r="B21" i="21"/>
  <c r="B20" i="21" s="1"/>
  <c r="H17" i="21"/>
  <c r="H7" i="21"/>
  <c r="G7" i="21"/>
  <c r="F7" i="21"/>
  <c r="E7" i="21"/>
  <c r="D7" i="21"/>
  <c r="C7" i="21"/>
  <c r="B7" i="21"/>
  <c r="H4" i="21"/>
  <c r="C30" i="20"/>
  <c r="B30" i="20"/>
  <c r="C23" i="20"/>
  <c r="B23" i="20"/>
  <c r="B22" i="20" s="1"/>
  <c r="C22" i="20"/>
  <c r="B20" i="20"/>
  <c r="D7" i="20"/>
  <c r="D7" i="19"/>
  <c r="C7" i="19"/>
  <c r="B7" i="19"/>
  <c r="A7" i="19"/>
  <c r="C6" i="19"/>
  <c r="B6" i="19"/>
  <c r="D5" i="19"/>
  <c r="A3" i="19"/>
  <c r="A2" i="19"/>
  <c r="C18" i="18"/>
  <c r="B18" i="18"/>
  <c r="B14" i="18" s="1"/>
  <c r="C15" i="18"/>
  <c r="B15" i="18"/>
  <c r="D12" i="18"/>
  <c r="D9" i="18"/>
  <c r="C9" i="18"/>
  <c r="B9" i="18"/>
  <c r="B7" i="18" s="1"/>
  <c r="A9" i="18"/>
  <c r="D8" i="18"/>
  <c r="D7" i="18" s="1"/>
  <c r="C8" i="18"/>
  <c r="B8" i="18"/>
  <c r="A8" i="18"/>
  <c r="C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20" i="12"/>
  <c r="M20" i="12"/>
  <c r="L20" i="12"/>
  <c r="K20" i="12"/>
  <c r="J20" i="12"/>
  <c r="I20" i="12"/>
  <c r="H20" i="12"/>
  <c r="G20" i="12"/>
  <c r="F20" i="12"/>
  <c r="E20" i="12"/>
  <c r="E18" i="12" s="1"/>
  <c r="D20" i="12"/>
  <c r="C20" i="12"/>
  <c r="B20" i="12"/>
  <c r="A20" i="12"/>
  <c r="N19" i="12"/>
  <c r="M19" i="12"/>
  <c r="L19" i="12"/>
  <c r="L18" i="12" s="1"/>
  <c r="K19" i="12"/>
  <c r="K18" i="12" s="1"/>
  <c r="J19" i="12"/>
  <c r="J18" i="12" s="1"/>
  <c r="I19" i="12"/>
  <c r="I18" i="12" s="1"/>
  <c r="H19" i="12"/>
  <c r="G19" i="12"/>
  <c r="G18" i="12" s="1"/>
  <c r="F19" i="12"/>
  <c r="E19" i="12"/>
  <c r="D19" i="12"/>
  <c r="C19" i="12"/>
  <c r="C18" i="12" s="1"/>
  <c r="B19" i="12"/>
  <c r="B18" i="12" s="1"/>
  <c r="A19" i="12"/>
  <c r="H18" i="12"/>
  <c r="D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H14" i="12"/>
  <c r="D14" i="12"/>
  <c r="A14" i="12"/>
  <c r="N13" i="12"/>
  <c r="J13" i="12"/>
  <c r="F13" i="12"/>
  <c r="B13" i="12"/>
  <c r="A13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K8" i="12"/>
  <c r="G8" i="12"/>
  <c r="C8" i="12"/>
  <c r="A8" i="12"/>
  <c r="M7" i="12"/>
  <c r="I7" i="12"/>
  <c r="E7" i="12"/>
  <c r="A7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M119" i="8"/>
  <c r="L119" i="8"/>
  <c r="K119" i="8"/>
  <c r="J119" i="8"/>
  <c r="I119" i="8"/>
  <c r="H119" i="8"/>
  <c r="G119" i="8"/>
  <c r="F119" i="8"/>
  <c r="E119" i="8"/>
  <c r="D119" i="8"/>
  <c r="C119" i="8"/>
  <c r="B119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M112" i="8"/>
  <c r="L112" i="8"/>
  <c r="K112" i="8"/>
  <c r="J112" i="8"/>
  <c r="I112" i="8"/>
  <c r="H112" i="8"/>
  <c r="H104" i="8" s="1"/>
  <c r="H79" i="8" s="1"/>
  <c r="G112" i="8"/>
  <c r="F112" i="8"/>
  <c r="E112" i="8"/>
  <c r="D112" i="8"/>
  <c r="C112" i="8"/>
  <c r="B112" i="8"/>
  <c r="M105" i="8"/>
  <c r="M104" i="8" s="1"/>
  <c r="L105" i="8"/>
  <c r="L104" i="8" s="1"/>
  <c r="K105" i="8"/>
  <c r="K104" i="8" s="1"/>
  <c r="J105" i="8"/>
  <c r="J104" i="8" s="1"/>
  <c r="I105" i="8"/>
  <c r="H105" i="8"/>
  <c r="G105" i="8"/>
  <c r="F105" i="8"/>
  <c r="F104" i="8" s="1"/>
  <c r="E105" i="8"/>
  <c r="E104" i="8" s="1"/>
  <c r="D105" i="8"/>
  <c r="D104" i="8" s="1"/>
  <c r="C105" i="8"/>
  <c r="C104" i="8" s="1"/>
  <c r="B105" i="8"/>
  <c r="B104" i="8" s="1"/>
  <c r="N104" i="8"/>
  <c r="I104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M88" i="8"/>
  <c r="L88" i="8"/>
  <c r="K88" i="8"/>
  <c r="J88" i="8"/>
  <c r="I88" i="8"/>
  <c r="H88" i="8"/>
  <c r="G88" i="8"/>
  <c r="F88" i="8"/>
  <c r="F80" i="8" s="1"/>
  <c r="F79" i="8" s="1"/>
  <c r="E88" i="8"/>
  <c r="D88" i="8"/>
  <c r="C88" i="8"/>
  <c r="B88" i="8"/>
  <c r="M81" i="8"/>
  <c r="L81" i="8"/>
  <c r="K81" i="8"/>
  <c r="K80" i="8" s="1"/>
  <c r="J81" i="8"/>
  <c r="J80" i="8" s="1"/>
  <c r="J79" i="8" s="1"/>
  <c r="I81" i="8"/>
  <c r="I80" i="8" s="1"/>
  <c r="I79" i="8" s="1"/>
  <c r="H81" i="8"/>
  <c r="H80" i="8" s="1"/>
  <c r="G81" i="8"/>
  <c r="G80" i="8" s="1"/>
  <c r="F81" i="8"/>
  <c r="E81" i="8"/>
  <c r="D81" i="8"/>
  <c r="C81" i="8"/>
  <c r="C80" i="8" s="1"/>
  <c r="B81" i="8"/>
  <c r="B80" i="8" s="1"/>
  <c r="B79" i="8" s="1"/>
  <c r="N80" i="8"/>
  <c r="N79" i="8" s="1"/>
  <c r="M77" i="8"/>
  <c r="L77" i="8"/>
  <c r="K77" i="8"/>
  <c r="J77" i="8"/>
  <c r="I77" i="8"/>
  <c r="H77" i="8"/>
  <c r="G77" i="8"/>
  <c r="F77" i="8"/>
  <c r="E77" i="8"/>
  <c r="D77" i="8"/>
  <c r="C77" i="8"/>
  <c r="B77" i="8"/>
  <c r="M68" i="8"/>
  <c r="L68" i="8"/>
  <c r="K68" i="8"/>
  <c r="J68" i="8"/>
  <c r="I68" i="8"/>
  <c r="H68" i="8"/>
  <c r="G68" i="8"/>
  <c r="F68" i="8"/>
  <c r="E68" i="8"/>
  <c r="D68" i="8"/>
  <c r="C68" i="8"/>
  <c r="B68" i="8"/>
  <c r="M63" i="8"/>
  <c r="L63" i="8"/>
  <c r="K63" i="8"/>
  <c r="J63" i="8"/>
  <c r="I63" i="8"/>
  <c r="H63" i="8"/>
  <c r="G63" i="8"/>
  <c r="F63" i="8"/>
  <c r="E63" i="8"/>
  <c r="D63" i="8"/>
  <c r="C63" i="8"/>
  <c r="B63" i="8"/>
  <c r="M55" i="8"/>
  <c r="L55" i="8"/>
  <c r="K55" i="8"/>
  <c r="J55" i="8"/>
  <c r="I55" i="8"/>
  <c r="H55" i="8"/>
  <c r="G55" i="8"/>
  <c r="F55" i="8"/>
  <c r="E55" i="8"/>
  <c r="D55" i="8"/>
  <c r="C55" i="8"/>
  <c r="C46" i="8" s="1"/>
  <c r="B55" i="8"/>
  <c r="B46" i="8" s="1"/>
  <c r="M47" i="8"/>
  <c r="L47" i="8"/>
  <c r="K47" i="8"/>
  <c r="J47" i="8"/>
  <c r="J46" i="8" s="1"/>
  <c r="I47" i="8"/>
  <c r="I46" i="8" s="1"/>
  <c r="H47" i="8"/>
  <c r="H46" i="8" s="1"/>
  <c r="H7" i="8" s="1"/>
  <c r="G47" i="8"/>
  <c r="G46" i="8" s="1"/>
  <c r="G7" i="8" s="1"/>
  <c r="F47" i="8"/>
  <c r="F46" i="8" s="1"/>
  <c r="E47" i="8"/>
  <c r="D47" i="8"/>
  <c r="C47" i="8"/>
  <c r="B47" i="8"/>
  <c r="N46" i="8"/>
  <c r="K46" i="8"/>
  <c r="M44" i="8"/>
  <c r="L44" i="8"/>
  <c r="K44" i="8"/>
  <c r="J44" i="8"/>
  <c r="I44" i="8"/>
  <c r="H44" i="8"/>
  <c r="G44" i="8"/>
  <c r="F44" i="8"/>
  <c r="E44" i="8"/>
  <c r="D44" i="8"/>
  <c r="C44" i="8"/>
  <c r="B44" i="8"/>
  <c r="M9" i="8"/>
  <c r="L9" i="8"/>
  <c r="K9" i="8"/>
  <c r="J9" i="8"/>
  <c r="I9" i="8"/>
  <c r="I8" i="8" s="1"/>
  <c r="H9" i="8"/>
  <c r="H8" i="8" s="1"/>
  <c r="G9" i="8"/>
  <c r="F9" i="8"/>
  <c r="F8" i="8" s="1"/>
  <c r="F7" i="8" s="1"/>
  <c r="E9" i="8"/>
  <c r="D9" i="8"/>
  <c r="D8" i="8" s="1"/>
  <c r="C9" i="8"/>
  <c r="B9" i="8"/>
  <c r="N8" i="8"/>
  <c r="L8" i="8"/>
  <c r="K8" i="8"/>
  <c r="J8" i="8"/>
  <c r="G8" i="8"/>
  <c r="C8" i="8"/>
  <c r="C7" i="8" s="1"/>
  <c r="B8" i="8"/>
  <c r="B7" i="8" s="1"/>
  <c r="M119" i="7"/>
  <c r="L119" i="7"/>
  <c r="K119" i="7"/>
  <c r="J119" i="7"/>
  <c r="I119" i="7"/>
  <c r="H119" i="7"/>
  <c r="G119" i="7"/>
  <c r="F119" i="7"/>
  <c r="E119" i="7"/>
  <c r="D119" i="7"/>
  <c r="C119" i="7"/>
  <c r="B119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M105" i="7"/>
  <c r="M104" i="7" s="1"/>
  <c r="M79" i="7" s="1"/>
  <c r="L105" i="7"/>
  <c r="K105" i="7"/>
  <c r="J105" i="7"/>
  <c r="J104" i="7" s="1"/>
  <c r="I105" i="7"/>
  <c r="I104" i="7" s="1"/>
  <c r="H105" i="7"/>
  <c r="G105" i="7"/>
  <c r="G104" i="7" s="1"/>
  <c r="F105" i="7"/>
  <c r="E105" i="7"/>
  <c r="E104" i="7" s="1"/>
  <c r="D105" i="7"/>
  <c r="C105" i="7"/>
  <c r="B105" i="7"/>
  <c r="B104" i="7" s="1"/>
  <c r="N104" i="7"/>
  <c r="L104" i="7"/>
  <c r="H104" i="7"/>
  <c r="D104" i="7"/>
  <c r="C104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M88" i="7"/>
  <c r="L88" i="7"/>
  <c r="K88" i="7"/>
  <c r="J88" i="7"/>
  <c r="I88" i="7"/>
  <c r="H88" i="7"/>
  <c r="G88" i="7"/>
  <c r="F88" i="7"/>
  <c r="E88" i="7"/>
  <c r="D88" i="7"/>
  <c r="C88" i="7"/>
  <c r="B88" i="7"/>
  <c r="M81" i="7"/>
  <c r="L81" i="7"/>
  <c r="K81" i="7"/>
  <c r="J81" i="7"/>
  <c r="I81" i="7"/>
  <c r="H81" i="7"/>
  <c r="G81" i="7"/>
  <c r="G80" i="7" s="1"/>
  <c r="G79" i="7" s="1"/>
  <c r="F81" i="7"/>
  <c r="F80" i="7" s="1"/>
  <c r="E81" i="7"/>
  <c r="D81" i="7"/>
  <c r="D80" i="7" s="1"/>
  <c r="C81" i="7"/>
  <c r="B81" i="7"/>
  <c r="N80" i="7"/>
  <c r="M80" i="7"/>
  <c r="L80" i="7"/>
  <c r="L79" i="7" s="1"/>
  <c r="J80" i="7"/>
  <c r="J79" i="7" s="1"/>
  <c r="I80" i="7"/>
  <c r="H80" i="7"/>
  <c r="E80" i="7"/>
  <c r="N79" i="7"/>
  <c r="M77" i="7"/>
  <c r="L77" i="7"/>
  <c r="K77" i="7"/>
  <c r="J77" i="7"/>
  <c r="I77" i="7"/>
  <c r="H77" i="7"/>
  <c r="G77" i="7"/>
  <c r="F77" i="7"/>
  <c r="E77" i="7"/>
  <c r="D77" i="7"/>
  <c r="C77" i="7"/>
  <c r="B77" i="7"/>
  <c r="M68" i="7"/>
  <c r="L68" i="7"/>
  <c r="K68" i="7"/>
  <c r="J68" i="7"/>
  <c r="I68" i="7"/>
  <c r="H68" i="7"/>
  <c r="G68" i="7"/>
  <c r="F68" i="7"/>
  <c r="E68" i="7"/>
  <c r="D68" i="7"/>
  <c r="C68" i="7"/>
  <c r="B68" i="7"/>
  <c r="M63" i="7"/>
  <c r="L63" i="7"/>
  <c r="K63" i="7"/>
  <c r="J63" i="7"/>
  <c r="I63" i="7"/>
  <c r="H63" i="7"/>
  <c r="G63" i="7"/>
  <c r="F63" i="7"/>
  <c r="E63" i="7"/>
  <c r="D63" i="7"/>
  <c r="C63" i="7"/>
  <c r="B63" i="7"/>
  <c r="M55" i="7"/>
  <c r="L55" i="7"/>
  <c r="K55" i="7"/>
  <c r="J55" i="7"/>
  <c r="I55" i="7"/>
  <c r="H55" i="7"/>
  <c r="G55" i="7"/>
  <c r="G46" i="7" s="1"/>
  <c r="F55" i="7"/>
  <c r="E55" i="7"/>
  <c r="D55" i="7"/>
  <c r="C55" i="7"/>
  <c r="B55" i="7"/>
  <c r="M47" i="7"/>
  <c r="L47" i="7"/>
  <c r="K47" i="7"/>
  <c r="K46" i="7" s="1"/>
  <c r="J47" i="7"/>
  <c r="J46" i="7" s="1"/>
  <c r="I47" i="7"/>
  <c r="I46" i="7" s="1"/>
  <c r="H47" i="7"/>
  <c r="H46" i="7" s="1"/>
  <c r="G47" i="7"/>
  <c r="F47" i="7"/>
  <c r="E47" i="7"/>
  <c r="D47" i="7"/>
  <c r="C47" i="7"/>
  <c r="C46" i="7" s="1"/>
  <c r="B47" i="7"/>
  <c r="B46" i="7" s="1"/>
  <c r="N46" i="7"/>
  <c r="M44" i="7"/>
  <c r="L44" i="7"/>
  <c r="K44" i="7"/>
  <c r="J44" i="7"/>
  <c r="I44" i="7"/>
  <c r="H44" i="7"/>
  <c r="G44" i="7"/>
  <c r="F44" i="7"/>
  <c r="E44" i="7"/>
  <c r="D44" i="7"/>
  <c r="C44" i="7"/>
  <c r="B44" i="7"/>
  <c r="M9" i="7"/>
  <c r="L9" i="7"/>
  <c r="K9" i="7"/>
  <c r="J9" i="7"/>
  <c r="I9" i="7"/>
  <c r="I8" i="7" s="1"/>
  <c r="I7" i="7" s="1"/>
  <c r="H9" i="7"/>
  <c r="H8" i="7" s="1"/>
  <c r="H7" i="7" s="1"/>
  <c r="G9" i="7"/>
  <c r="G8" i="7" s="1"/>
  <c r="F9" i="7"/>
  <c r="F8" i="7" s="1"/>
  <c r="E9" i="7"/>
  <c r="D9" i="7"/>
  <c r="D8" i="7" s="1"/>
  <c r="C9" i="7"/>
  <c r="B9" i="7"/>
  <c r="N8" i="7"/>
  <c r="N7" i="7" s="1"/>
  <c r="L8" i="7"/>
  <c r="K8" i="7"/>
  <c r="C8" i="7"/>
  <c r="M119" i="6"/>
  <c r="L119" i="6"/>
  <c r="K119" i="6"/>
  <c r="J119" i="6"/>
  <c r="I119" i="6"/>
  <c r="H119" i="6"/>
  <c r="G119" i="6"/>
  <c r="F119" i="6"/>
  <c r="E119" i="6"/>
  <c r="D119" i="6"/>
  <c r="C119" i="6"/>
  <c r="B119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05" i="6"/>
  <c r="L105" i="6"/>
  <c r="K105" i="6"/>
  <c r="J105" i="6"/>
  <c r="I105" i="6"/>
  <c r="H105" i="6"/>
  <c r="H104" i="6" s="1"/>
  <c r="G105" i="6"/>
  <c r="G104" i="6" s="1"/>
  <c r="F105" i="6"/>
  <c r="F104" i="6" s="1"/>
  <c r="E105" i="6"/>
  <c r="E104" i="6" s="1"/>
  <c r="D105" i="6"/>
  <c r="C105" i="6"/>
  <c r="B105" i="6"/>
  <c r="N104" i="6"/>
  <c r="M104" i="6"/>
  <c r="I104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M93" i="6"/>
  <c r="L93" i="6"/>
  <c r="K93" i="6"/>
  <c r="J93" i="6"/>
  <c r="I93" i="6"/>
  <c r="H93" i="6"/>
  <c r="G93" i="6"/>
  <c r="F93" i="6"/>
  <c r="E93" i="6"/>
  <c r="D93" i="6"/>
  <c r="C93" i="6"/>
  <c r="B93" i="6"/>
  <c r="M88" i="6"/>
  <c r="L88" i="6"/>
  <c r="K88" i="6"/>
  <c r="J88" i="6"/>
  <c r="I88" i="6"/>
  <c r="H88" i="6"/>
  <c r="G88" i="6"/>
  <c r="F88" i="6"/>
  <c r="E88" i="6"/>
  <c r="D88" i="6"/>
  <c r="C88" i="6"/>
  <c r="B88" i="6"/>
  <c r="M80" i="6"/>
  <c r="L80" i="6"/>
  <c r="K80" i="6"/>
  <c r="J80" i="6"/>
  <c r="I80" i="6"/>
  <c r="H80" i="6"/>
  <c r="G80" i="6"/>
  <c r="F80" i="6"/>
  <c r="E80" i="6"/>
  <c r="D80" i="6"/>
  <c r="C80" i="6"/>
  <c r="B80" i="6"/>
  <c r="M72" i="6"/>
  <c r="L72" i="6"/>
  <c r="K72" i="6"/>
  <c r="J72" i="6"/>
  <c r="I72" i="6"/>
  <c r="I71" i="6" s="1"/>
  <c r="H72" i="6"/>
  <c r="H71" i="6" s="1"/>
  <c r="G72" i="6"/>
  <c r="G71" i="6" s="1"/>
  <c r="F72" i="6"/>
  <c r="E72" i="6"/>
  <c r="E71" i="6" s="1"/>
  <c r="D72" i="6"/>
  <c r="C72" i="6"/>
  <c r="B72" i="6"/>
  <c r="N71" i="6"/>
  <c r="N70" i="6" s="1"/>
  <c r="M71" i="6"/>
  <c r="J71" i="6"/>
  <c r="F71" i="6"/>
  <c r="B71" i="6"/>
  <c r="G70" i="6"/>
  <c r="F70" i="6"/>
  <c r="M68" i="6"/>
  <c r="L68" i="6"/>
  <c r="K68" i="6"/>
  <c r="J68" i="6"/>
  <c r="I68" i="6"/>
  <c r="H68" i="6"/>
  <c r="G68" i="6"/>
  <c r="F68" i="6"/>
  <c r="E68" i="6"/>
  <c r="D68" i="6"/>
  <c r="C68" i="6"/>
  <c r="B68" i="6"/>
  <c r="M54" i="6"/>
  <c r="L54" i="6"/>
  <c r="K54" i="6"/>
  <c r="K46" i="6" s="1"/>
  <c r="J54" i="6"/>
  <c r="I54" i="6"/>
  <c r="H54" i="6"/>
  <c r="G54" i="6"/>
  <c r="F54" i="6"/>
  <c r="E54" i="6"/>
  <c r="D54" i="6"/>
  <c r="C54" i="6"/>
  <c r="C46" i="6" s="1"/>
  <c r="B54" i="6"/>
  <c r="M47" i="6"/>
  <c r="M46" i="6" s="1"/>
  <c r="L47" i="6"/>
  <c r="L46" i="6" s="1"/>
  <c r="K47" i="6"/>
  <c r="J47" i="6"/>
  <c r="I47" i="6"/>
  <c r="H47" i="6"/>
  <c r="G47" i="6"/>
  <c r="G46" i="6" s="1"/>
  <c r="F47" i="6"/>
  <c r="F46" i="6" s="1"/>
  <c r="F7" i="6" s="1"/>
  <c r="F6" i="6" s="1"/>
  <c r="E47" i="6"/>
  <c r="E46" i="6" s="1"/>
  <c r="D47" i="6"/>
  <c r="C47" i="6"/>
  <c r="B47" i="6"/>
  <c r="N46" i="6"/>
  <c r="H46" i="6"/>
  <c r="D46" i="6"/>
  <c r="M44" i="6"/>
  <c r="L44" i="6"/>
  <c r="K44" i="6"/>
  <c r="J44" i="6"/>
  <c r="I44" i="6"/>
  <c r="H44" i="6"/>
  <c r="G44" i="6"/>
  <c r="F44" i="6"/>
  <c r="E44" i="6"/>
  <c r="D44" i="6"/>
  <c r="C44" i="6"/>
  <c r="B44" i="6"/>
  <c r="M9" i="6"/>
  <c r="M8" i="6" s="1"/>
  <c r="M7" i="6" s="1"/>
  <c r="L9" i="6"/>
  <c r="L8" i="6" s="1"/>
  <c r="K9" i="6"/>
  <c r="K8" i="6" s="1"/>
  <c r="J9" i="6"/>
  <c r="I9" i="6"/>
  <c r="H9" i="6"/>
  <c r="G9" i="6"/>
  <c r="F9" i="6"/>
  <c r="F8" i="6" s="1"/>
  <c r="E9" i="6"/>
  <c r="E8" i="6" s="1"/>
  <c r="E7" i="6" s="1"/>
  <c r="D9" i="6"/>
  <c r="D8" i="6" s="1"/>
  <c r="C9" i="6"/>
  <c r="C8" i="6" s="1"/>
  <c r="B9" i="6"/>
  <c r="N8" i="6"/>
  <c r="N7" i="6" s="1"/>
  <c r="H8" i="6"/>
  <c r="N4" i="6"/>
  <c r="M119" i="5"/>
  <c r="L119" i="5"/>
  <c r="K119" i="5"/>
  <c r="J119" i="5"/>
  <c r="I119" i="5"/>
  <c r="H119" i="5"/>
  <c r="G119" i="5"/>
  <c r="F119" i="5"/>
  <c r="E119" i="5"/>
  <c r="D119" i="5"/>
  <c r="C119" i="5"/>
  <c r="B119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M112" i="5"/>
  <c r="L112" i="5"/>
  <c r="K112" i="5"/>
  <c r="K104" i="5" s="1"/>
  <c r="J112" i="5"/>
  <c r="J104" i="5" s="1"/>
  <c r="J70" i="5" s="1"/>
  <c r="I112" i="5"/>
  <c r="H112" i="5"/>
  <c r="G112" i="5"/>
  <c r="F112" i="5"/>
  <c r="E112" i="5"/>
  <c r="D112" i="5"/>
  <c r="C112" i="5"/>
  <c r="C104" i="5" s="1"/>
  <c r="B112" i="5"/>
  <c r="M105" i="5"/>
  <c r="M104" i="5" s="1"/>
  <c r="L105" i="5"/>
  <c r="L104" i="5" s="1"/>
  <c r="K105" i="5"/>
  <c r="J105" i="5"/>
  <c r="I105" i="5"/>
  <c r="H105" i="5"/>
  <c r="H104" i="5" s="1"/>
  <c r="G105" i="5"/>
  <c r="F105" i="5"/>
  <c r="F104" i="5" s="1"/>
  <c r="E105" i="5"/>
  <c r="E104" i="5" s="1"/>
  <c r="D105" i="5"/>
  <c r="D104" i="5" s="1"/>
  <c r="C105" i="5"/>
  <c r="B105" i="5"/>
  <c r="N104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M93" i="5"/>
  <c r="L93" i="5"/>
  <c r="K93" i="5"/>
  <c r="J93" i="5"/>
  <c r="I93" i="5"/>
  <c r="H93" i="5"/>
  <c r="G93" i="5"/>
  <c r="F93" i="5"/>
  <c r="E93" i="5"/>
  <c r="D93" i="5"/>
  <c r="C93" i="5"/>
  <c r="B93" i="5"/>
  <c r="M88" i="5"/>
  <c r="L88" i="5"/>
  <c r="K88" i="5"/>
  <c r="J88" i="5"/>
  <c r="I88" i="5"/>
  <c r="H88" i="5"/>
  <c r="G88" i="5"/>
  <c r="F88" i="5"/>
  <c r="E88" i="5"/>
  <c r="D88" i="5"/>
  <c r="C88" i="5"/>
  <c r="B88" i="5"/>
  <c r="M80" i="5"/>
  <c r="L80" i="5"/>
  <c r="K80" i="5"/>
  <c r="J80" i="5"/>
  <c r="I80" i="5"/>
  <c r="H80" i="5"/>
  <c r="G80" i="5"/>
  <c r="G71" i="5" s="1"/>
  <c r="F80" i="5"/>
  <c r="E80" i="5"/>
  <c r="D80" i="5"/>
  <c r="C80" i="5"/>
  <c r="B80" i="5"/>
  <c r="M72" i="5"/>
  <c r="L72" i="5"/>
  <c r="L71" i="5" s="1"/>
  <c r="K72" i="5"/>
  <c r="K71" i="5" s="1"/>
  <c r="J72" i="5"/>
  <c r="J71" i="5" s="1"/>
  <c r="I72" i="5"/>
  <c r="H72" i="5"/>
  <c r="H71" i="5" s="1"/>
  <c r="G72" i="5"/>
  <c r="F72" i="5"/>
  <c r="E72" i="5"/>
  <c r="D72" i="5"/>
  <c r="C72" i="5"/>
  <c r="B72" i="5"/>
  <c r="B71" i="5" s="1"/>
  <c r="N71" i="5"/>
  <c r="M71" i="5"/>
  <c r="M70" i="5" s="1"/>
  <c r="I71" i="5"/>
  <c r="E71" i="5"/>
  <c r="E70" i="5" s="1"/>
  <c r="E6" i="5" s="1"/>
  <c r="C71" i="5"/>
  <c r="C70" i="5" s="1"/>
  <c r="N70" i="5"/>
  <c r="M68" i="5"/>
  <c r="L68" i="5"/>
  <c r="K68" i="5"/>
  <c r="J68" i="5"/>
  <c r="I68" i="5"/>
  <c r="H68" i="5"/>
  <c r="G68" i="5"/>
  <c r="F68" i="5"/>
  <c r="E68" i="5"/>
  <c r="D68" i="5"/>
  <c r="C68" i="5"/>
  <c r="B68" i="5"/>
  <c r="M54" i="5"/>
  <c r="L54" i="5"/>
  <c r="K54" i="5"/>
  <c r="J54" i="5"/>
  <c r="I54" i="5"/>
  <c r="H54" i="5"/>
  <c r="G54" i="5"/>
  <c r="G46" i="5" s="1"/>
  <c r="F54" i="5"/>
  <c r="F46" i="5" s="1"/>
  <c r="E54" i="5"/>
  <c r="D54" i="5"/>
  <c r="C54" i="5"/>
  <c r="B54" i="5"/>
  <c r="M47" i="5"/>
  <c r="L47" i="5"/>
  <c r="K47" i="5"/>
  <c r="K46" i="5" s="1"/>
  <c r="J47" i="5"/>
  <c r="J46" i="5" s="1"/>
  <c r="I47" i="5"/>
  <c r="I46" i="5" s="1"/>
  <c r="H47" i="5"/>
  <c r="H46" i="5" s="1"/>
  <c r="G47" i="5"/>
  <c r="F47" i="5"/>
  <c r="E47" i="5"/>
  <c r="D47" i="5"/>
  <c r="C47" i="5"/>
  <c r="C46" i="5" s="1"/>
  <c r="B47" i="5"/>
  <c r="B46" i="5" s="1"/>
  <c r="N46" i="5"/>
  <c r="M46" i="5"/>
  <c r="E46" i="5"/>
  <c r="M44" i="5"/>
  <c r="L44" i="5"/>
  <c r="K44" i="5"/>
  <c r="J44" i="5"/>
  <c r="I44" i="5"/>
  <c r="H44" i="5"/>
  <c r="G44" i="5"/>
  <c r="F44" i="5"/>
  <c r="E44" i="5"/>
  <c r="D44" i="5"/>
  <c r="C44" i="5"/>
  <c r="B44" i="5"/>
  <c r="M9" i="5"/>
  <c r="M8" i="5" s="1"/>
  <c r="M7" i="5" s="1"/>
  <c r="L9" i="5"/>
  <c r="L8" i="5" s="1"/>
  <c r="K9" i="5"/>
  <c r="K8" i="5" s="1"/>
  <c r="J9" i="5"/>
  <c r="J8" i="5" s="1"/>
  <c r="I9" i="5"/>
  <c r="H9" i="5"/>
  <c r="G9" i="5"/>
  <c r="F9" i="5"/>
  <c r="E9" i="5"/>
  <c r="E8" i="5" s="1"/>
  <c r="E7" i="5" s="1"/>
  <c r="D9" i="5"/>
  <c r="D8" i="5" s="1"/>
  <c r="C9" i="5"/>
  <c r="B9" i="5"/>
  <c r="B8" i="5" s="1"/>
  <c r="N8" i="5"/>
  <c r="H8" i="5"/>
  <c r="G8" i="5"/>
  <c r="G7" i="5" s="1"/>
  <c r="C8" i="5"/>
  <c r="C7" i="5" s="1"/>
  <c r="N4" i="5"/>
  <c r="F6" i="8" l="1"/>
  <c r="B8" i="31"/>
  <c r="J70" i="6"/>
  <c r="J6" i="6" s="1"/>
  <c r="B7" i="5"/>
  <c r="B6" i="5" s="1"/>
  <c r="J7" i="5"/>
  <c r="J6" i="5" s="1"/>
  <c r="M70" i="6"/>
  <c r="B80" i="7"/>
  <c r="B79" i="7" s="1"/>
  <c r="C8" i="31"/>
  <c r="B6" i="8"/>
  <c r="D79" i="8"/>
  <c r="E70" i="6"/>
  <c r="E6" i="6" s="1"/>
  <c r="H7" i="5"/>
  <c r="M6" i="5"/>
  <c r="M6" i="6"/>
  <c r="K7" i="5"/>
  <c r="K70" i="5"/>
  <c r="K6" i="5" s="1"/>
  <c r="H7" i="6"/>
  <c r="I70" i="6"/>
  <c r="I6" i="7"/>
  <c r="E79" i="7"/>
  <c r="H6" i="8"/>
  <c r="G104" i="5"/>
  <c r="D7" i="8"/>
  <c r="D6" i="8" s="1"/>
  <c r="H70" i="5"/>
  <c r="H6" i="5" s="1"/>
  <c r="G70" i="5"/>
  <c r="G6" i="5" s="1"/>
  <c r="L70" i="5"/>
  <c r="I8" i="6"/>
  <c r="D79" i="7"/>
  <c r="M18" i="12"/>
  <c r="C23" i="25"/>
  <c r="B46" i="31"/>
  <c r="C7" i="6"/>
  <c r="K7" i="6"/>
  <c r="C18" i="29"/>
  <c r="C102" i="31"/>
  <c r="F7" i="48"/>
  <c r="C7" i="48"/>
  <c r="D7" i="6"/>
  <c r="L7" i="6"/>
  <c r="K7" i="7"/>
  <c r="G7" i="7"/>
  <c r="G6" i="7" s="1"/>
  <c r="I79" i="7"/>
  <c r="K7" i="8"/>
  <c r="K79" i="8"/>
  <c r="B8" i="29"/>
  <c r="B7" i="29" s="1"/>
  <c r="D78" i="30"/>
  <c r="B70" i="31"/>
  <c r="B69" i="31" s="1"/>
  <c r="E18" i="46"/>
  <c r="G7" i="48"/>
  <c r="D47" i="48"/>
  <c r="D47" i="49"/>
  <c r="D7" i="49" s="1"/>
  <c r="F18" i="46"/>
  <c r="B109" i="48"/>
  <c r="E109" i="48"/>
  <c r="E82" i="48" s="1"/>
  <c r="E8" i="49"/>
  <c r="B109" i="49"/>
  <c r="E109" i="49"/>
  <c r="G12" i="46"/>
  <c r="C83" i="48"/>
  <c r="F83" i="48"/>
  <c r="F82" i="48" s="1"/>
  <c r="F8" i="49"/>
  <c r="C83" i="49"/>
  <c r="F8" i="5"/>
  <c r="F7" i="5" s="1"/>
  <c r="D46" i="5"/>
  <c r="D7" i="5" s="1"/>
  <c r="L46" i="5"/>
  <c r="L7" i="5" s="1"/>
  <c r="D71" i="5"/>
  <c r="D70" i="5" s="1"/>
  <c r="G8" i="6"/>
  <c r="G7" i="6" s="1"/>
  <c r="G6" i="6" s="1"/>
  <c r="B8" i="7"/>
  <c r="B7" i="7" s="1"/>
  <c r="B6" i="7" s="1"/>
  <c r="J8" i="7"/>
  <c r="J7" i="7" s="1"/>
  <c r="J6" i="7" s="1"/>
  <c r="D46" i="7"/>
  <c r="D7" i="7" s="1"/>
  <c r="L46" i="7"/>
  <c r="L7" i="7" s="1"/>
  <c r="L6" i="7" s="1"/>
  <c r="K104" i="7"/>
  <c r="C8" i="29"/>
  <c r="D7" i="48"/>
  <c r="D83" i="48"/>
  <c r="D82" i="48" s="1"/>
  <c r="I104" i="5"/>
  <c r="I70" i="5" s="1"/>
  <c r="I46" i="6"/>
  <c r="I7" i="6" s="1"/>
  <c r="I6" i="6" s="1"/>
  <c r="B104" i="6"/>
  <c r="B70" i="6" s="1"/>
  <c r="B6" i="6" s="1"/>
  <c r="J104" i="6"/>
  <c r="E46" i="7"/>
  <c r="M46" i="7"/>
  <c r="D80" i="8"/>
  <c r="L80" i="8"/>
  <c r="L79" i="8" s="1"/>
  <c r="G104" i="8"/>
  <c r="G79" i="8" s="1"/>
  <c r="G6" i="8" s="1"/>
  <c r="F18" i="12"/>
  <c r="N18" i="12"/>
  <c r="F20" i="21"/>
  <c r="D18" i="43"/>
  <c r="E18" i="43"/>
  <c r="C47" i="48"/>
  <c r="E47" i="49"/>
  <c r="C47" i="49"/>
  <c r="C7" i="49" s="1"/>
  <c r="C6" i="49" s="1"/>
  <c r="F71" i="5"/>
  <c r="F70" i="5" s="1"/>
  <c r="F6" i="5" s="1"/>
  <c r="B104" i="5"/>
  <c r="B70" i="5" s="1"/>
  <c r="B46" i="6"/>
  <c r="J46" i="6"/>
  <c r="C71" i="6"/>
  <c r="K71" i="6"/>
  <c r="C104" i="6"/>
  <c r="K104" i="6"/>
  <c r="C7" i="7"/>
  <c r="F46" i="7"/>
  <c r="D46" i="8"/>
  <c r="L46" i="8"/>
  <c r="L7" i="8" s="1"/>
  <c r="L6" i="8" s="1"/>
  <c r="E80" i="8"/>
  <c r="E79" i="8" s="1"/>
  <c r="M80" i="8"/>
  <c r="M79" i="8" s="1"/>
  <c r="D24" i="26"/>
  <c r="B8" i="36"/>
  <c r="F109" i="48"/>
  <c r="D109" i="48"/>
  <c r="C109" i="49"/>
  <c r="F109" i="49"/>
  <c r="N7" i="5"/>
  <c r="I8" i="5"/>
  <c r="I7" i="5" s="1"/>
  <c r="B8" i="6"/>
  <c r="B7" i="6" s="1"/>
  <c r="J8" i="6"/>
  <c r="J7" i="6" s="1"/>
  <c r="D71" i="6"/>
  <c r="L71" i="6"/>
  <c r="D104" i="6"/>
  <c r="L104" i="6"/>
  <c r="L70" i="6" s="1"/>
  <c r="L6" i="6" s="1"/>
  <c r="E8" i="7"/>
  <c r="E7" i="7" s="1"/>
  <c r="E6" i="7" s="1"/>
  <c r="M8" i="7"/>
  <c r="M7" i="7" s="1"/>
  <c r="M6" i="7" s="1"/>
  <c r="C80" i="7"/>
  <c r="C79" i="7" s="1"/>
  <c r="K80" i="7"/>
  <c r="K79" i="7" s="1"/>
  <c r="K6" i="7" s="1"/>
  <c r="F104" i="7"/>
  <c r="F79" i="7" s="1"/>
  <c r="E8" i="8"/>
  <c r="M8" i="8"/>
  <c r="E46" i="8"/>
  <c r="M46" i="8"/>
  <c r="C14" i="18"/>
  <c r="C8" i="36"/>
  <c r="B83" i="48"/>
  <c r="D83" i="49"/>
  <c r="B9" i="30"/>
  <c r="B102" i="30"/>
  <c r="C79" i="30"/>
  <c r="C8" i="30"/>
  <c r="B79" i="30"/>
  <c r="B46" i="30"/>
  <c r="B8" i="30" s="1"/>
  <c r="C102" i="30"/>
  <c r="C6" i="5"/>
  <c r="D70" i="6"/>
  <c r="D6" i="6" s="1"/>
  <c r="H70" i="6"/>
  <c r="H6" i="6" s="1"/>
  <c r="H79" i="7"/>
  <c r="H6" i="7" s="1"/>
  <c r="N7" i="8"/>
  <c r="E7" i="8"/>
  <c r="E6" i="8" s="1"/>
  <c r="I7" i="8"/>
  <c r="I6" i="8" s="1"/>
  <c r="M7" i="8"/>
  <c r="M6" i="8" s="1"/>
  <c r="C79" i="8"/>
  <c r="C6" i="8" s="1"/>
  <c r="B12" i="12"/>
  <c r="J7" i="8"/>
  <c r="J6" i="8" s="1"/>
  <c r="F7" i="7"/>
  <c r="F82" i="49"/>
  <c r="D82" i="49"/>
  <c r="C82" i="49"/>
  <c r="B82" i="49"/>
  <c r="E47" i="48"/>
  <c r="C109" i="48"/>
  <c r="C82" i="48" s="1"/>
  <c r="B7" i="31"/>
  <c r="B7" i="48"/>
  <c r="N10" i="13"/>
  <c r="A10" i="13" s="1"/>
  <c r="N10" i="11"/>
  <c r="A10" i="11" s="1"/>
  <c r="G10" i="47"/>
  <c r="G10" i="40"/>
  <c r="A10" i="40" s="1"/>
  <c r="C69" i="31"/>
  <c r="C7" i="31" s="1"/>
  <c r="E7" i="48"/>
  <c r="B47" i="49"/>
  <c r="B7" i="49" s="1"/>
  <c r="B6" i="49" s="1"/>
  <c r="F47" i="49"/>
  <c r="E82" i="49"/>
  <c r="D109" i="49"/>
  <c r="N4" i="13"/>
  <c r="A4" i="13" s="1"/>
  <c r="N4" i="11"/>
  <c r="A4" i="11" s="1"/>
  <c r="G4" i="47"/>
  <c r="G4" i="40"/>
  <c r="A4" i="40" s="1"/>
  <c r="B7" i="12"/>
  <c r="F7" i="12"/>
  <c r="J7" i="12"/>
  <c r="N7" i="12"/>
  <c r="D8" i="12"/>
  <c r="H8" i="12"/>
  <c r="L8" i="12"/>
  <c r="C13" i="12"/>
  <c r="G13" i="12"/>
  <c r="K13" i="12"/>
  <c r="E14" i="12"/>
  <c r="I14" i="12"/>
  <c r="M14" i="12"/>
  <c r="D7" i="43"/>
  <c r="D6" i="43" s="1"/>
  <c r="E8" i="43"/>
  <c r="B13" i="43"/>
  <c r="B12" i="43" s="1"/>
  <c r="F13" i="43"/>
  <c r="F12" i="43" s="1"/>
  <c r="C14" i="43"/>
  <c r="G14" i="43"/>
  <c r="B7" i="46"/>
  <c r="B6" i="46" s="1"/>
  <c r="F7" i="46"/>
  <c r="F6" i="46" s="1"/>
  <c r="C8" i="46"/>
  <c r="G8" i="46"/>
  <c r="D13" i="46"/>
  <c r="D12" i="46" s="1"/>
  <c r="E14" i="46"/>
  <c r="C7" i="12"/>
  <c r="C6" i="12" s="1"/>
  <c r="G7" i="12"/>
  <c r="G6" i="12" s="1"/>
  <c r="K7" i="12"/>
  <c r="K6" i="12" s="1"/>
  <c r="E8" i="12"/>
  <c r="E6" i="12" s="1"/>
  <c r="I8" i="12"/>
  <c r="I6" i="12" s="1"/>
  <c r="M8" i="12"/>
  <c r="M6" i="12" s="1"/>
  <c r="D13" i="12"/>
  <c r="D12" i="12" s="1"/>
  <c r="H13" i="12"/>
  <c r="H12" i="12" s="1"/>
  <c r="L13" i="12"/>
  <c r="L12" i="12" s="1"/>
  <c r="B14" i="12"/>
  <c r="F14" i="12"/>
  <c r="F12" i="12" s="1"/>
  <c r="J14" i="12"/>
  <c r="J12" i="12" s="1"/>
  <c r="N14" i="12"/>
  <c r="N12" i="12" s="1"/>
  <c r="E7" i="43"/>
  <c r="E6" i="43" s="1"/>
  <c r="B8" i="43"/>
  <c r="F8" i="43"/>
  <c r="C13" i="43"/>
  <c r="C12" i="43" s="1"/>
  <c r="G13" i="43"/>
  <c r="G12" i="43" s="1"/>
  <c r="D14" i="43"/>
  <c r="C7" i="46"/>
  <c r="G7" i="46"/>
  <c r="D8" i="46"/>
  <c r="E13" i="46"/>
  <c r="B14" i="46"/>
  <c r="F14" i="46"/>
  <c r="D7" i="12"/>
  <c r="H7" i="12"/>
  <c r="L7" i="12"/>
  <c r="B8" i="12"/>
  <c r="F8" i="12"/>
  <c r="J8" i="12"/>
  <c r="N8" i="12"/>
  <c r="E13" i="12"/>
  <c r="E12" i="12" s="1"/>
  <c r="I13" i="12"/>
  <c r="M13" i="12"/>
  <c r="C14" i="12"/>
  <c r="G14" i="12"/>
  <c r="K14" i="12"/>
  <c r="B7" i="43"/>
  <c r="B6" i="43" s="1"/>
  <c r="F7" i="43"/>
  <c r="F6" i="43" s="1"/>
  <c r="C8" i="43"/>
  <c r="C6" i="43" s="1"/>
  <c r="G8" i="43"/>
  <c r="G6" i="43" s="1"/>
  <c r="D13" i="43"/>
  <c r="D12" i="43" s="1"/>
  <c r="E14" i="43"/>
  <c r="E12" i="43" s="1"/>
  <c r="D7" i="46"/>
  <c r="E8" i="46"/>
  <c r="E6" i="46" s="1"/>
  <c r="B13" i="46"/>
  <c r="F13" i="46"/>
  <c r="C14" i="46"/>
  <c r="C12" i="46" s="1"/>
  <c r="D6" i="48" l="1"/>
  <c r="L6" i="12"/>
  <c r="C6" i="48"/>
  <c r="B82" i="48"/>
  <c r="C6" i="7"/>
  <c r="D6" i="7"/>
  <c r="E6" i="48"/>
  <c r="G6" i="46"/>
  <c r="F6" i="48"/>
  <c r="C6" i="46"/>
  <c r="C70" i="6"/>
  <c r="C6" i="6" s="1"/>
  <c r="C7" i="29"/>
  <c r="L6" i="5"/>
  <c r="B6" i="48"/>
  <c r="D6" i="46"/>
  <c r="I6" i="5"/>
  <c r="K6" i="8"/>
  <c r="H6" i="12"/>
  <c r="D6" i="5"/>
  <c r="D6" i="49"/>
  <c r="F6" i="7"/>
  <c r="K70" i="6"/>
  <c r="K6" i="6" s="1"/>
  <c r="F12" i="46"/>
  <c r="G12" i="12"/>
  <c r="B6" i="12"/>
  <c r="F7" i="49"/>
  <c r="F6" i="49" s="1"/>
  <c r="C78" i="30"/>
  <c r="E7" i="49"/>
  <c r="E6" i="49" s="1"/>
  <c r="C7" i="30"/>
  <c r="B78" i="30"/>
  <c r="B7" i="30" s="1"/>
  <c r="B12" i="46"/>
  <c r="M12" i="12"/>
  <c r="E12" i="46"/>
  <c r="C12" i="12"/>
  <c r="N6" i="12"/>
  <c r="I12" i="12"/>
  <c r="D6" i="12"/>
  <c r="J6" i="12"/>
  <c r="K12" i="12"/>
  <c r="F6" i="12"/>
</calcChain>
</file>

<file path=xl/sharedStrings.xml><?xml version="1.0" encoding="utf-8"?>
<sst xmlns="http://schemas.openxmlformats.org/spreadsheetml/2006/main" count="1427" uniqueCount="376">
  <si>
    <t>Облігації Укравтодору (5 - річні)</t>
  </si>
  <si>
    <t>Облігації ДІУ (7 - річні)</t>
  </si>
  <si>
    <t>АТ КБ "ПриватБанк"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</si>
  <si>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</si>
  <si>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</si>
  <si>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</si>
  <si>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</si>
  <si>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</si>
  <si>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</si>
  <si>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</si>
  <si>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</si>
  <si>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</si>
  <si>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</si>
  <si>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</si>
  <si>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</si>
  <si>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</si>
  <si>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</si>
  <si>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</si>
  <si>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</si>
  <si>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</si>
  <si>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</si>
  <si>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</si>
  <si>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</si>
  <si>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</si>
  <si>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</si>
  <si>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</si>
  <si>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</si>
  <si>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</si>
  <si>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</si>
  <si>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</si>
  <si>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</si>
  <si>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</si>
  <si>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</si>
  <si>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</si>
  <si>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</si>
  <si>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</si>
  <si>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</si>
  <si>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</si>
  <si>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</si>
  <si>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</si>
  <si>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61fec18f-6722-4a4d-9117-111c1fdf5364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</si>
  <si>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</si>
  <si>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</si>
  <si>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</si>
  <si>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</si>
  <si>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</si>
  <si>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</si>
  <si>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</si>
  <si>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</si>
  <si>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</si>
  <si>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</si>
  <si>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Облігації Укренерго (5-річні)</t>
  </si>
  <si>
    <t>Внутрішній борг</t>
  </si>
  <si>
    <t>Ставки банків ФРН</t>
  </si>
  <si>
    <t>Німеччина</t>
  </si>
  <si>
    <t>ОВДП (24-річні)</t>
  </si>
  <si>
    <t>Європейський банк реконструкції та розвитку</t>
  </si>
  <si>
    <t>Облігації Укравтодору (7-річні)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</si>
  <si>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</si>
  <si>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</si>
  <si>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</si>
  <si>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</si>
  <si>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</si>
  <si>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</si>
  <si>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</si>
  <si>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</si>
  <si>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</si>
  <si>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</si>
  <si>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</si>
  <si>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</si>
  <si>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</si>
  <si>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</si>
  <si>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</si>
  <si>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</si>
  <si>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</si>
  <si>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</si>
  <si>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</si>
  <si>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2015-2060</t>
  </si>
  <si>
    <t>Облігації ДІУ (10 - річні)</t>
  </si>
  <si>
    <t>CENTRAL STORAGE SAFETY PROJECT TRUST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</si>
  <si>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</si>
  <si>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</si>
  <si>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</si>
  <si>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</si>
  <si>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</si>
  <si>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</si>
  <si>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</si>
  <si>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</si>
  <si>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</si>
  <si>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</si>
  <si>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</si>
  <si>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</si>
  <si>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</si>
  <si>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</si>
  <si>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01.01.2060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</si>
  <si>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</si>
  <si>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</si>
  <si>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</si>
  <si>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</si>
  <si>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</si>
  <si>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</si>
  <si>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</si>
  <si>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IS_CHART_DATA</t>
  </si>
  <si>
    <t>АТ "Перший український міжнародний банк"</t>
  </si>
  <si>
    <t>млрд. грн.</t>
  </si>
  <si>
    <t>АТ "Піреус Банк МКБ"</t>
  </si>
  <si>
    <t>Японська єна</t>
  </si>
  <si>
    <t>ОВДП (25-річні)</t>
  </si>
  <si>
    <t>Облігації Укравтодору (3 - річні)</t>
  </si>
  <si>
    <t>АТ "Таскомбанк"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</si>
  <si>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</si>
  <si>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</si>
  <si>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</si>
  <si>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</si>
  <si>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</si>
  <si>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</si>
  <si>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</si>
  <si>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</si>
  <si>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</si>
  <si>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</si>
  <si>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</si>
  <si>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</si>
  <si>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</si>
  <si>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</si>
  <si>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</si>
  <si>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</si>
  <si>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</si>
  <si>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</si>
  <si>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</si>
  <si>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</si>
  <si>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</si>
  <si>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</si>
  <si>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</si>
  <si>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</si>
  <si>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</si>
  <si>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</si>
  <si>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</si>
  <si>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</si>
  <si>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</si>
  <si>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</si>
  <si>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</si>
  <si>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</si>
  <si>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</si>
  <si>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</si>
  <si>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</si>
  <si>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</si>
  <si>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</si>
  <si>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</si>
  <si>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</si>
  <si>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</si>
  <si>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</si>
  <si>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</si>
  <si>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ОВДП (20 - річні)</t>
  </si>
  <si>
    <t>Загальна сума державного та гарантованого державою боргу</t>
  </si>
  <si>
    <t>ОВДП (5 - річні)</t>
  </si>
  <si>
    <t>31.12.2021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</si>
  <si>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</si>
  <si>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</si>
  <si>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</si>
  <si>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</si>
  <si>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</si>
  <si>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</si>
  <si>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</si>
  <si>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</si>
  <si>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</si>
  <si>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</si>
  <si>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</si>
  <si>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</si>
  <si>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</si>
  <si>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</si>
  <si>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</si>
  <si>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</si>
  <si>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</si>
  <si>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</si>
  <si>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</si>
  <si>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</si>
  <si>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</si>
  <si>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</si>
  <si>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</si>
  <si>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</si>
  <si>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</si>
  <si>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</si>
  <si>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</si>
  <si>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</si>
  <si>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</si>
  <si>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</si>
  <si>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</si>
  <si>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</si>
  <si>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</si>
  <si>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</si>
  <si>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</si>
  <si>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</si>
  <si>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</si>
  <si>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</si>
  <si>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</si>
  <si>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</si>
  <si>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</si>
  <si>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</si>
  <si>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</si>
  <si>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</si>
  <si>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</si>
  <si>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</si>
  <si>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</si>
  <si>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</si>
  <si>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</si>
  <si>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</si>
  <si>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</si>
  <si>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</si>
  <si>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</si>
  <si>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</si>
  <si>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</si>
  <si>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</si>
  <si>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</si>
  <si>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</si>
  <si>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</si>
  <si>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</si>
  <si>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</si>
  <si>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</si>
  <si>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</si>
  <si>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</si>
  <si>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</si>
  <si>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</si>
  <si>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</si>
  <si>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</si>
  <si>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</si>
  <si>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</si>
  <si>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</si>
  <si>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</si>
  <si>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</si>
  <si>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</si>
  <si>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</si>
  <si>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</si>
  <si>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</si>
  <si>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</si>
  <si>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</si>
  <si>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</si>
  <si>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</si>
  <si>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</si>
  <si>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</si>
  <si>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</si>
  <si>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</si>
  <si>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</si>
  <si>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</si>
  <si>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</si>
  <si>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</si>
  <si>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</si>
  <si>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</si>
  <si>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</si>
  <si>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</si>
  <si>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</si>
  <si>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</si>
  <si>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</si>
  <si>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</si>
  <si>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</si>
  <si>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</si>
  <si>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</si>
  <si>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</si>
  <si>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</si>
  <si>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</si>
  <si>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</si>
  <si>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T-bills (9 - months)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</si>
  <si>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</si>
  <si>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</si>
  <si>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</si>
  <si>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</si>
  <si>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</si>
  <si>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</si>
  <si>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</si>
  <si>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</si>
  <si>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</si>
  <si>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</si>
  <si>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</si>
  <si>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</si>
  <si>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United Kingdom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</si>
  <si>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</si>
  <si>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</si>
  <si>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</si>
  <si>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</si>
  <si>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</si>
  <si>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</si>
  <si>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</si>
  <si>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</si>
  <si>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</si>
  <si>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</si>
  <si>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2016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</si>
  <si>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</si>
  <si>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</si>
  <si>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</si>
  <si>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</si>
  <si>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</si>
  <si>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</si>
  <si>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</si>
  <si>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</si>
  <si>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</si>
  <si>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</si>
  <si>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</si>
  <si>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</si>
  <si>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 months)</t>
  </si>
  <si>
    <t>Ukravtodor bonds (3 - years)</t>
  </si>
  <si>
    <t>Ukravtodor bonds (5 - years)</t>
  </si>
  <si>
    <t>JSCB "Lviv"</t>
  </si>
  <si>
    <t>Bank Alliance</t>
  </si>
  <si>
    <t>Bank Vostok</t>
  </si>
  <si>
    <t>Credit Dnipro Bank</t>
  </si>
  <si>
    <t>Ukreximbank</t>
  </si>
  <si>
    <t xml:space="preserve">State Savings Bank of Ukraine </t>
  </si>
  <si>
    <t>Privatbank</t>
  </si>
  <si>
    <t>OTP Bank</t>
  </si>
  <si>
    <t xml:space="preserve">First Ukrainian International Bank </t>
  </si>
  <si>
    <t>Piraeus Bank ICB</t>
  </si>
  <si>
    <t>Tascombank</t>
  </si>
  <si>
    <t>Ukrgasbank</t>
  </si>
  <si>
    <t>Creditwestbank Bank</t>
  </si>
  <si>
    <t>3. Other liabilities</t>
  </si>
  <si>
    <t>Other creditors</t>
  </si>
  <si>
    <t>European Atomic Energy Community</t>
  </si>
  <si>
    <t>2. Official Loans</t>
  </si>
  <si>
    <t>China EximBank</t>
  </si>
  <si>
    <t>4. Securities issued on the external market</t>
  </si>
  <si>
    <t>7Y Ukravtodor eurobonds issued in 2021</t>
  </si>
  <si>
    <t>5Y Ukrenergo eurobonds issued in 2021</t>
  </si>
  <si>
    <t>5.Other liabilities</t>
  </si>
  <si>
    <t>USD, billion</t>
  </si>
  <si>
    <t>State debt and State guaranteed debt of Ukraine as of 31.12.2021</t>
  </si>
  <si>
    <t>(by interest rate types)</t>
  </si>
  <si>
    <t>bn, units</t>
  </si>
  <si>
    <t>Consumer Price Index (СРІ)</t>
  </si>
  <si>
    <t>NBU rate</t>
  </si>
  <si>
    <t>IMF rate</t>
  </si>
  <si>
    <t>German banks rates</t>
  </si>
  <si>
    <t>Fixed</t>
  </si>
  <si>
    <t>Ukrainian Index of Retail Deposit Rates</t>
  </si>
  <si>
    <t>Including:</t>
  </si>
  <si>
    <t>State-guaranteed debt</t>
  </si>
  <si>
    <t>State debt and State guaranteed debt of Ukraine as of  31.12.2021</t>
  </si>
  <si>
    <t>(by currency)</t>
  </si>
  <si>
    <t>GBP</t>
  </si>
  <si>
    <t>EUR</t>
  </si>
  <si>
    <t>SDR</t>
  </si>
  <si>
    <t>JPY</t>
  </si>
  <si>
    <t>State-Guaranteed debt</t>
  </si>
  <si>
    <t>State debt and State guaranteed debt  of Ukraine as of 31.12.2021</t>
  </si>
  <si>
    <t>(by conditionality)</t>
  </si>
  <si>
    <t>billion, units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</si>
  <si>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</si>
  <si>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</si>
  <si>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</si>
  <si>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</si>
  <si>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</si>
  <si>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</si>
  <si>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</si>
  <si>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</si>
  <si>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</si>
  <si>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</si>
  <si>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by borrowing market (creditors)</t>
  </si>
  <si>
    <t>External debt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</si>
  <si>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</si>
  <si>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</si>
  <si>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</si>
  <si>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</si>
  <si>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</si>
  <si>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</si>
  <si>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</si>
  <si>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T-bonds (9 - months)</t>
  </si>
  <si>
    <t>T-bonds  (9 - years)</t>
  </si>
  <si>
    <t>Canada</t>
  </si>
  <si>
    <t>Eurobonds issued in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</si>
  <si>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</si>
  <si>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</si>
  <si>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</si>
  <si>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</si>
  <si>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</si>
  <si>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</si>
  <si>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</si>
  <si>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China Development 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</si>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</sst>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color rgb="FF00000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3">
    <xf numFmtId="0" fontId="0" fillId="0" borderId="0" xfId="0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" fontId="6" fillId="8" borderId="1" xfId="9" applyNumberFormat="1" applyFont="1" applyFill="1" applyBorder="1" applyAlignment="1">
      <alignment horizontal="right"/>
    </xf>
    <xf numFmtId="165" fontId="7" fillId="9" borderId="1" xfId="1" applyNumberFormat="1" applyFont="1" applyFill="1" applyBorder="1" applyAlignment="1">
      <alignment horizontal="center" vertical="center"/>
    </xf>
    <xf numFmtId="0" fontId="8" fillId="0" borderId="0" xfId="3" applyNumberFormat="1" applyFont="1"/>
    <xf numFmtId="4" fontId="8" fillId="0" borderId="1" xfId="0" applyNumberFormat="1" applyFont="1" applyBorder="1"/>
    <xf numFmtId="49" fontId="9" fillId="9" borderId="1" xfId="0" applyNumberFormat="1" applyFont="1" applyFill="1" applyBorder="1" applyAlignment="1">
      <alignment horizontal="left" vertical="center" indent="1"/>
    </xf>
    <xf numFmtId="4" fontId="7" fillId="9" borderId="1" xfId="1" applyNumberFormat="1" applyFont="1" applyFill="1" applyBorder="1" applyAlignment="1">
      <alignment horizontal="center"/>
    </xf>
    <xf numFmtId="49" fontId="8" fillId="0" borderId="0" xfId="0" applyNumberFormat="1" applyFont="1"/>
    <xf numFmtId="10" fontId="11" fillId="8" borderId="1" xfId="13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1"/>
    </xf>
    <xf numFmtId="49" fontId="5" fillId="0" borderId="0" xfId="0" applyNumberFormat="1" applyFont="1" applyAlignment="1">
      <alignment horizontal="right"/>
    </xf>
    <xf numFmtId="164" fontId="9" fillId="9" borderId="1" xfId="0" applyNumberFormat="1" applyFont="1" applyFill="1" applyBorder="1" applyAlignment="1">
      <alignment horizontal="right" vertical="center"/>
    </xf>
    <xf numFmtId="10" fontId="7" fillId="9" borderId="1" xfId="1" applyNumberFormat="1" applyFont="1" applyFill="1" applyBorder="1" applyAlignment="1"/>
    <xf numFmtId="10" fontId="14" fillId="11" borderId="1" xfId="13" applyNumberFormat="1" applyFont="1" applyFill="1" applyBorder="1" applyAlignment="1">
      <alignment horizontal="right" vertical="center"/>
    </xf>
    <xf numFmtId="10" fontId="5" fillId="0" borderId="0" xfId="0" applyNumberFormat="1" applyFont="1" applyAlignment="1">
      <alignment horizontal="right"/>
    </xf>
    <xf numFmtId="49" fontId="8" fillId="9" borderId="1" xfId="5" applyNumberFormat="1" applyFont="1" applyFill="1" applyBorder="1" applyAlignment="1">
      <alignment horizontal="left" vertical="center" indent="3"/>
    </xf>
    <xf numFmtId="166" fontId="7" fillId="0" borderId="1" xfId="1" applyNumberFormat="1" applyFont="1" applyBorder="1" applyAlignment="1">
      <alignment horizontal="center" vertical="center"/>
    </xf>
    <xf numFmtId="49" fontId="7" fillId="12" borderId="1" xfId="1" applyNumberFormat="1" applyFont="1" applyFill="1" applyBorder="1" applyAlignment="1">
      <alignment horizontal="center" vertical="center" wrapText="1"/>
    </xf>
    <xf numFmtId="10" fontId="15" fillId="13" borderId="1" xfId="12" applyNumberFormat="1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left" wrapText="1" indent="2"/>
    </xf>
    <xf numFmtId="49" fontId="7" fillId="9" borderId="1" xfId="1" applyNumberFormat="1" applyFont="1" applyFill="1" applyBorder="1" applyAlignment="1">
      <alignment horizontal="center" vertical="center" wrapText="1"/>
    </xf>
    <xf numFmtId="164" fontId="16" fillId="14" borderId="1" xfId="2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11" fillId="8" borderId="1" xfId="7" applyNumberFormat="1" applyFont="1" applyFill="1" applyBorder="1" applyAlignment="1">
      <alignment horizontal="left" vertical="center" indent="3"/>
    </xf>
    <xf numFmtId="0" fontId="7" fillId="0" borderId="0" xfId="1" applyFont="1"/>
    <xf numFmtId="49" fontId="8" fillId="0" borderId="1" xfId="0" applyNumberFormat="1" applyFont="1" applyBorder="1" applyAlignment="1">
      <alignment horizontal="left" vertical="center" indent="1"/>
    </xf>
    <xf numFmtId="164" fontId="14" fillId="8" borderId="1" xfId="10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49" fontId="11" fillId="8" borderId="1" xfId="0" applyNumberFormat="1" applyFont="1" applyFill="1" applyBorder="1" applyAlignment="1">
      <alignment horizontal="left" vertical="center" indent="3"/>
    </xf>
    <xf numFmtId="49" fontId="17" fillId="6" borderId="1" xfId="11" applyNumberFormat="1" applyFont="1" applyBorder="1" applyAlignment="1">
      <alignment horizontal="left" vertical="center" wrapText="1"/>
    </xf>
    <xf numFmtId="164" fontId="2" fillId="6" borderId="1" xfId="11" applyNumberFormat="1" applyBorder="1" applyAlignment="1">
      <alignment horizontal="right" vertical="center"/>
    </xf>
    <xf numFmtId="0" fontId="18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10" fontId="14" fillId="9" borderId="1" xfId="0" applyNumberFormat="1" applyFont="1" applyFill="1" applyBorder="1" applyAlignment="1"/>
    <xf numFmtId="4" fontId="9" fillId="9" borderId="1" xfId="0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indent="1"/>
    </xf>
    <xf numFmtId="0" fontId="19" fillId="0" borderId="0" xfId="2" applyNumberFormat="1" applyFont="1" applyAlignment="1"/>
    <xf numFmtId="10" fontId="9" fillId="9" borderId="1" xfId="0" applyNumberFormat="1" applyFont="1" applyFill="1" applyBorder="1" applyAlignment="1"/>
    <xf numFmtId="0" fontId="18" fillId="0" borderId="0" xfId="0" applyFont="1"/>
    <xf numFmtId="4" fontId="13" fillId="9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164" fontId="15" fillId="6" borderId="1" xfId="11" applyNumberFormat="1" applyFont="1" applyBorder="1" applyAlignment="1">
      <alignment horizontal="right" vertical="center"/>
    </xf>
    <xf numFmtId="10" fontId="8" fillId="9" borderId="1" xfId="0" applyNumberFormat="1" applyFont="1" applyFill="1" applyBorder="1" applyAlignment="1"/>
    <xf numFmtId="10" fontId="6" fillId="8" borderId="1" xfId="13" applyNumberFormat="1" applyFont="1" applyFill="1" applyBorder="1" applyAlignment="1">
      <alignment horizontal="right"/>
    </xf>
    <xf numFmtId="49" fontId="0" fillId="0" borderId="0" xfId="0" applyNumberFormat="1"/>
    <xf numFmtId="4" fontId="12" fillId="10" borderId="1" xfId="0" applyNumberFormat="1" applyFont="1" applyFill="1" applyBorder="1" applyAlignment="1"/>
    <xf numFmtId="0" fontId="7" fillId="0" borderId="0" xfId="0" applyFont="1"/>
    <xf numFmtId="0" fontId="19" fillId="0" borderId="0" xfId="2" applyNumberFormat="1" applyFont="1"/>
    <xf numFmtId="10" fontId="6" fillId="8" borderId="1" xfId="9" applyNumberFormat="1" applyFont="1" applyFill="1" applyBorder="1" applyAlignment="1">
      <alignment horizontal="right"/>
    </xf>
    <xf numFmtId="164" fontId="14" fillId="8" borderId="1" xfId="9" applyNumberFormat="1" applyFont="1" applyFill="1" applyBorder="1" applyAlignment="1">
      <alignment horizontal="right" vertical="center"/>
    </xf>
    <xf numFmtId="10" fontId="8" fillId="0" borderId="1" xfId="0" applyNumberFormat="1" applyFont="1" applyBorder="1"/>
    <xf numFmtId="165" fontId="6" fillId="8" borderId="1" xfId="8" applyNumberFormat="1" applyFont="1" applyFill="1" applyBorder="1" applyAlignment="1">
      <alignment horizontal="right"/>
    </xf>
    <xf numFmtId="10" fontId="7" fillId="9" borderId="1" xfId="1" applyNumberFormat="1" applyFont="1" applyFill="1" applyBorder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0" fontId="9" fillId="9" borderId="1" xfId="13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left" wrapText="1" indent="3"/>
    </xf>
    <xf numFmtId="164" fontId="12" fillId="10" borderId="1" xfId="11" applyNumberFormat="1" applyFont="1" applyFill="1" applyBorder="1" applyAlignment="1">
      <alignment horizontal="right" vertical="center"/>
    </xf>
    <xf numFmtId="10" fontId="2" fillId="13" borderId="1" xfId="13" applyNumberFormat="1" applyFont="1" applyFill="1" applyBorder="1" applyAlignment="1">
      <alignment horizontal="right"/>
    </xf>
    <xf numFmtId="164" fontId="2" fillId="13" borderId="1" xfId="12" applyNumberFormat="1" applyFont="1" applyFill="1" applyBorder="1" applyAlignment="1">
      <alignment horizontal="right"/>
    </xf>
    <xf numFmtId="4" fontId="15" fillId="6" borderId="1" xfId="11" applyNumberFormat="1" applyFont="1" applyBorder="1" applyAlignment="1">
      <alignment horizontal="right" vertical="center"/>
    </xf>
    <xf numFmtId="49" fontId="7" fillId="0" borderId="1" xfId="0" applyNumberFormat="1" applyFont="1" applyBorder="1"/>
    <xf numFmtId="4" fontId="11" fillId="8" borderId="1" xfId="0" applyNumberFormat="1" applyFont="1" applyFill="1" applyBorder="1" applyAlignment="1"/>
    <xf numFmtId="10" fontId="11" fillId="15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49" fontId="2" fillId="6" borderId="1" xfId="11" applyNumberFormat="1" applyBorder="1" applyAlignment="1">
      <alignment horizontal="left" vertical="center"/>
    </xf>
    <xf numFmtId="164" fontId="12" fillId="16" borderId="1" xfId="12" applyNumberFormat="1" applyFont="1" applyFill="1" applyBorder="1" applyAlignment="1">
      <alignment horizontal="right" vertical="center"/>
    </xf>
    <xf numFmtId="4" fontId="14" fillId="11" borderId="1" xfId="0" applyNumberFormat="1" applyFont="1" applyFill="1" applyBorder="1" applyAlignment="1"/>
    <xf numFmtId="0" fontId="16" fillId="14" borderId="1" xfId="2" applyNumberFormat="1" applyFont="1" applyFill="1" applyBorder="1" applyAlignment="1">
      <alignment horizontal="left" vertical="center" wrapText="1"/>
    </xf>
    <xf numFmtId="49" fontId="6" fillId="8" borderId="1" xfId="9" applyNumberFormat="1" applyFont="1" applyFill="1" applyBorder="1" applyAlignment="1">
      <alignment horizontal="left" vertical="center" indent="1"/>
    </xf>
    <xf numFmtId="0" fontId="7" fillId="9" borderId="1" xfId="1" applyNumberFormat="1" applyFont="1" applyFill="1" applyBorder="1" applyAlignment="1">
      <alignment horizontal="center" vertical="center"/>
    </xf>
    <xf numFmtId="10" fontId="9" fillId="9" borderId="1" xfId="0" applyNumberFormat="1" applyFont="1" applyFill="1" applyBorder="1" applyAlignment="1">
      <alignment horizontal="right" vertical="center"/>
    </xf>
    <xf numFmtId="165" fontId="8" fillId="0" borderId="0" xfId="0" applyNumberFormat="1" applyFont="1" applyAlignment="1"/>
    <xf numFmtId="0" fontId="7" fillId="0" borderId="1" xfId="1" applyFont="1" applyBorder="1"/>
    <xf numFmtId="0" fontId="9" fillId="9" borderId="1" xfId="0" applyFont="1" applyFill="1" applyBorder="1" applyAlignment="1">
      <alignment horizontal="left" indent="4"/>
    </xf>
    <xf numFmtId="164" fontId="11" fillId="8" borderId="1" xfId="7" applyNumberFormat="1" applyFont="1" applyFill="1" applyBorder="1" applyAlignment="1">
      <alignment horizontal="right" vertical="center"/>
    </xf>
    <xf numFmtId="49" fontId="15" fillId="6" borderId="1" xfId="11" applyNumberFormat="1" applyFont="1" applyBorder="1" applyAlignment="1">
      <alignment horizontal="left" vertical="center"/>
    </xf>
    <xf numFmtId="164" fontId="11" fillId="8" borderId="1" xfId="0" applyNumberFormat="1" applyFont="1" applyFill="1" applyBorder="1" applyAlignment="1">
      <alignment horizontal="right" vertical="center"/>
    </xf>
    <xf numFmtId="165" fontId="8" fillId="0" borderId="0" xfId="0" applyNumberFormat="1" applyFont="1"/>
    <xf numFmtId="165" fontId="7" fillId="9" borderId="1" xfId="1" applyNumberFormat="1" applyFont="1" applyFill="1" applyBorder="1" applyAlignment="1"/>
    <xf numFmtId="4" fontId="20" fillId="10" borderId="1" xfId="0" applyNumberFormat="1" applyFont="1" applyFill="1" applyBorder="1" applyAlignment="1"/>
    <xf numFmtId="165" fontId="5" fillId="0" borderId="0" xfId="0" applyNumberFormat="1" applyFont="1" applyAlignment="1">
      <alignment horizontal="right"/>
    </xf>
    <xf numFmtId="4" fontId="2" fillId="13" borderId="1" xfId="12" applyNumberFormat="1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4" fontId="7" fillId="9" borderId="1" xfId="1" applyNumberFormat="1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8" fillId="0" borderId="0" xfId="0" applyNumberFormat="1" applyFont="1" applyAlignment="1">
      <alignment horizontal="right"/>
    </xf>
    <xf numFmtId="0" fontId="14" fillId="8" borderId="1" xfId="0" applyFont="1" applyFill="1" applyBorder="1" applyAlignment="1">
      <alignment horizontal="left" indent="2"/>
    </xf>
    <xf numFmtId="0" fontId="8" fillId="0" borderId="1" xfId="0" applyFont="1" applyBorder="1"/>
    <xf numFmtId="4" fontId="20" fillId="10" borderId="1" xfId="8" applyNumberFormat="1" applyFont="1" applyFill="1" applyBorder="1" applyAlignment="1"/>
    <xf numFmtId="0" fontId="15" fillId="17" borderId="1" xfId="12" applyNumberFormat="1" applyFont="1" applyFill="1" applyBorder="1" applyAlignment="1">
      <alignment horizontal="left" vertical="center"/>
    </xf>
    <xf numFmtId="4" fontId="8" fillId="9" borderId="1" xfId="5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49" fontId="13" fillId="9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left" indent="1"/>
    </xf>
    <xf numFmtId="10" fontId="2" fillId="6" borderId="1" xfId="11" applyNumberFormat="1" applyBorder="1" applyAlignment="1">
      <alignment horizontal="right" vertical="center"/>
    </xf>
    <xf numFmtId="4" fontId="21" fillId="0" borderId="0" xfId="0" applyNumberFormat="1" applyFont="1" applyAlignment="1"/>
    <xf numFmtId="49" fontId="22" fillId="9" borderId="1" xfId="0" applyNumberFormat="1" applyFont="1" applyFill="1" applyBorder="1" applyAlignment="1">
      <alignment horizontal="left" vertical="center" indent="1"/>
    </xf>
    <xf numFmtId="0" fontId="5" fillId="0" borderId="0" xfId="0" applyFont="1" applyAlignment="1"/>
    <xf numFmtId="4" fontId="6" fillId="8" borderId="1" xfId="9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indent="2"/>
    </xf>
    <xf numFmtId="165" fontId="6" fillId="8" borderId="1" xfId="0" applyNumberFormat="1" applyFont="1" applyFill="1" applyBorder="1" applyAlignment="1"/>
    <xf numFmtId="166" fontId="0" fillId="0" borderId="0" xfId="0" applyNumberFormat="1"/>
    <xf numFmtId="49" fontId="2" fillId="13" borderId="1" xfId="12" applyNumberFormat="1" applyFont="1" applyFill="1" applyBorder="1" applyAlignment="1">
      <alignment horizontal="left"/>
    </xf>
    <xf numFmtId="0" fontId="23" fillId="0" borderId="0" xfId="0" applyFont="1" applyAlignment="1">
      <alignment horizontal="right"/>
    </xf>
    <xf numFmtId="0" fontId="5" fillId="0" borderId="0" xfId="0" applyFont="1"/>
    <xf numFmtId="49" fontId="14" fillId="8" borderId="1" xfId="10" applyNumberFormat="1" applyFont="1" applyFill="1" applyBorder="1" applyAlignment="1">
      <alignment horizontal="left" vertical="center" wrapText="1" indent="2"/>
    </xf>
    <xf numFmtId="4" fontId="22" fillId="9" borderId="1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left" indent="3"/>
    </xf>
    <xf numFmtId="0" fontId="8" fillId="0" borderId="0" xfId="5" applyNumberFormat="1" applyFont="1" applyAlignment="1">
      <alignment horizontal="center" vertical="center"/>
    </xf>
    <xf numFmtId="165" fontId="9" fillId="9" borderId="1" xfId="0" applyNumberFormat="1" applyFont="1" applyFill="1" applyBorder="1" applyAlignment="1"/>
    <xf numFmtId="10" fontId="11" fillId="8" borderId="1" xfId="0" applyNumberFormat="1" applyFont="1" applyFill="1" applyBorder="1" applyAlignment="1"/>
    <xf numFmtId="49" fontId="14" fillId="8" borderId="1" xfId="9" applyNumberFormat="1" applyFont="1" applyFill="1" applyBorder="1" applyAlignment="1">
      <alignment horizontal="left" vertical="center" wrapText="1" indent="2"/>
    </xf>
    <xf numFmtId="164" fontId="2" fillId="17" borderId="1" xfId="12" applyNumberFormat="1" applyFont="1" applyFill="1" applyBorder="1" applyAlignment="1">
      <alignment horizontal="right" vertical="center"/>
    </xf>
    <xf numFmtId="10" fontId="2" fillId="17" borderId="1" xfId="13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center" vertical="center"/>
    </xf>
    <xf numFmtId="10" fontId="14" fillId="11" borderId="1" xfId="0" applyNumberFormat="1" applyFont="1" applyFill="1" applyBorder="1" applyAlignment="1"/>
    <xf numFmtId="0" fontId="8" fillId="0" borderId="0" xfId="3" applyNumberFormat="1" applyFont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  <xf numFmtId="0" fontId="24" fillId="0" borderId="0" xfId="0" applyFont="1" applyAlignment="1"/>
    <xf numFmtId="49" fontId="7" fillId="9" borderId="1" xfId="1" applyNumberFormat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wrapText="1"/>
    </xf>
    <xf numFmtId="0" fontId="7" fillId="0" borderId="0" xfId="1" applyNumberFormat="1" applyFont="1" applyAlignment="1"/>
    <xf numFmtId="4" fontId="17" fillId="6" borderId="1" xfId="11" applyNumberFormat="1" applyFont="1" applyBorder="1"/>
    <xf numFmtId="49" fontId="6" fillId="8" borderId="1" xfId="8" applyNumberFormat="1" applyFont="1" applyFill="1" applyBorder="1" applyAlignment="1">
      <alignment horizontal="left" indent="1"/>
    </xf>
    <xf numFmtId="0" fontId="15" fillId="13" borderId="1" xfId="12" applyNumberFormat="1" applyFont="1" applyFill="1" applyBorder="1" applyAlignment="1">
      <alignment horizontal="left" vertical="center"/>
    </xf>
    <xf numFmtId="49" fontId="14" fillId="9" borderId="1" xfId="4" applyNumberFormat="1" applyFont="1" applyFill="1" applyBorder="1" applyAlignment="1">
      <alignment horizontal="left" vertical="center" indent="2"/>
    </xf>
    <xf numFmtId="0" fontId="8" fillId="0" borderId="0" xfId="0" applyFont="1" applyAlignment="1">
      <alignment wrapText="1"/>
    </xf>
    <xf numFmtId="164" fontId="6" fillId="8" borderId="1" xfId="8" applyNumberFormat="1" applyFont="1" applyFill="1" applyBorder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right"/>
    </xf>
    <xf numFmtId="0" fontId="7" fillId="0" borderId="0" xfId="1" applyNumberFormat="1" applyFont="1"/>
    <xf numFmtId="164" fontId="17" fillId="6" borderId="1" xfId="11" applyNumberFormat="1" applyFont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vertical="center" indent="4"/>
    </xf>
    <xf numFmtId="4" fontId="8" fillId="0" borderId="0" xfId="0" applyNumberFormat="1" applyFont="1" applyFill="1" applyAlignment="1"/>
    <xf numFmtId="4" fontId="11" fillId="15" borderId="1" xfId="0" applyNumberFormat="1" applyFont="1" applyFill="1" applyBorder="1" applyAlignment="1"/>
    <xf numFmtId="164" fontId="9" fillId="9" borderId="1" xfId="0" applyNumberFormat="1" applyFont="1" applyFill="1" applyBorder="1" applyAlignment="1">
      <alignment horizontal="right"/>
    </xf>
    <xf numFmtId="0" fontId="14" fillId="11" borderId="1" xfId="0" applyFont="1" applyFill="1" applyBorder="1" applyAlignment="1">
      <alignment horizontal="left" wrapText="1" indent="1"/>
    </xf>
    <xf numFmtId="10" fontId="2" fillId="13" borderId="1" xfId="12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left" indent="2"/>
    </xf>
    <xf numFmtId="4" fontId="12" fillId="16" borderId="1" xfId="0" applyNumberFormat="1" applyFont="1" applyFill="1" applyBorder="1" applyAlignment="1"/>
    <xf numFmtId="4" fontId="6" fillId="8" borderId="1" xfId="8" applyNumberFormat="1" applyFont="1" applyFill="1" applyBorder="1" applyAlignment="1">
      <alignment horizontal="right"/>
    </xf>
    <xf numFmtId="0" fontId="8" fillId="0" borderId="0" xfId="0" applyNumberFormat="1" applyFont="1" applyAlignment="1"/>
    <xf numFmtId="0" fontId="25" fillId="0" borderId="0" xfId="0" applyFont="1" applyAlignment="1">
      <alignment horizontal="center" vertical="center"/>
    </xf>
    <xf numFmtId="4" fontId="2" fillId="17" borderId="1" xfId="12" applyNumberFormat="1" applyFill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10" fontId="15" fillId="17" borderId="1" xfId="13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164" fontId="15" fillId="17" borderId="1" xfId="12" applyNumberFormat="1" applyFont="1" applyFill="1" applyBorder="1" applyAlignment="1">
      <alignment horizontal="right" vertical="center"/>
    </xf>
    <xf numFmtId="10" fontId="8" fillId="9" borderId="1" xfId="5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64" fontId="14" fillId="9" borderId="1" xfId="4" applyNumberFormat="1" applyFont="1" applyFill="1" applyBorder="1" applyAlignment="1">
      <alignment horizontal="right" vertical="center"/>
    </xf>
    <xf numFmtId="166" fontId="7" fillId="0" borderId="1" xfId="0" applyNumberFormat="1" applyFont="1" applyBorder="1"/>
    <xf numFmtId="49" fontId="16" fillId="14" borderId="1" xfId="2" applyNumberFormat="1" applyFont="1" applyFill="1" applyBorder="1" applyAlignment="1">
      <alignment horizontal="left" vertical="center" wrapText="1"/>
    </xf>
    <xf numFmtId="49" fontId="7" fillId="12" borderId="1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indent="2"/>
    </xf>
    <xf numFmtId="0" fontId="8" fillId="0" borderId="0" xfId="0" applyNumberFormat="1" applyFont="1"/>
    <xf numFmtId="10" fontId="2" fillId="6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>
      <alignment horizontal="right"/>
    </xf>
    <xf numFmtId="49" fontId="9" fillId="9" borderId="1" xfId="0" applyNumberFormat="1" applyFont="1" applyFill="1" applyBorder="1" applyAlignment="1">
      <alignment horizontal="left" indent="1"/>
    </xf>
    <xf numFmtId="49" fontId="7" fillId="9" borderId="1" xfId="1" applyNumberFormat="1" applyFont="1" applyFill="1" applyBorder="1" applyAlignment="1">
      <alignment horizontal="center" vertical="center"/>
    </xf>
    <xf numFmtId="10" fontId="6" fillId="8" borderId="1" xfId="9" applyNumberFormat="1" applyFont="1" applyFill="1" applyBorder="1" applyAlignment="1">
      <alignment horizontal="right" vertical="center"/>
    </xf>
    <xf numFmtId="10" fontId="14" fillId="9" borderId="1" xfId="1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indent="1"/>
    </xf>
    <xf numFmtId="49" fontId="26" fillId="11" borderId="1" xfId="2" applyNumberFormat="1" applyFont="1" applyFill="1" applyBorder="1" applyAlignment="1">
      <alignment horizontal="left" vertical="center"/>
    </xf>
    <xf numFmtId="10" fontId="7" fillId="9" borderId="1" xfId="1" applyNumberFormat="1" applyFont="1" applyFill="1" applyBorder="1" applyAlignment="1">
      <alignment horizontal="center" vertical="center"/>
    </xf>
    <xf numFmtId="49" fontId="2" fillId="17" borderId="1" xfId="12" applyNumberFormat="1" applyFill="1" applyBorder="1" applyAlignment="1">
      <alignment horizontal="left" vertical="center"/>
    </xf>
    <xf numFmtId="165" fontId="9" fillId="9" borderId="1" xfId="0" applyNumberFormat="1" applyFont="1" applyFill="1" applyBorder="1" applyAlignment="1">
      <alignment horizontal="right" vertical="center"/>
    </xf>
    <xf numFmtId="10" fontId="9" fillId="9" borderId="1" xfId="13" applyNumberFormat="1" applyFont="1" applyFill="1" applyBorder="1" applyAlignment="1">
      <alignment horizontal="right" vertical="center"/>
    </xf>
    <xf numFmtId="10" fontId="22" fillId="9" borderId="1" xfId="0" applyNumberFormat="1" applyFont="1" applyFill="1" applyBorder="1" applyAlignment="1">
      <alignment horizontal="right" vertical="center"/>
    </xf>
    <xf numFmtId="49" fontId="17" fillId="6" borderId="1" xfId="11" applyNumberFormat="1" applyFont="1" applyBorder="1" applyAlignment="1">
      <alignment horizontal="left" vertical="center"/>
    </xf>
    <xf numFmtId="4" fontId="9" fillId="9" borderId="1" xfId="0" applyNumberFormat="1" applyFont="1" applyFill="1" applyBorder="1" applyAlignment="1">
      <alignment horizontal="right"/>
    </xf>
    <xf numFmtId="49" fontId="2" fillId="17" borderId="1" xfId="12" applyNumberFormat="1" applyFont="1" applyFill="1" applyBorder="1" applyAlignment="1">
      <alignment horizontal="left" vertical="center"/>
    </xf>
    <xf numFmtId="49" fontId="12" fillId="10" borderId="1" xfId="11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left" vertical="center"/>
    </xf>
    <xf numFmtId="4" fontId="15" fillId="17" borderId="1" xfId="12" applyNumberFormat="1" applyFont="1" applyFill="1" applyBorder="1" applyAlignment="1">
      <alignment horizontal="right" vertical="center"/>
    </xf>
    <xf numFmtId="0" fontId="5" fillId="0" borderId="1" xfId="0" applyFont="1" applyBorder="1"/>
    <xf numFmtId="4" fontId="18" fillId="0" borderId="0" xfId="0" applyNumberFormat="1" applyFont="1" applyAlignment="1"/>
    <xf numFmtId="49" fontId="17" fillId="6" borderId="1" xfId="11" applyNumberFormat="1" applyFont="1" applyBorder="1"/>
    <xf numFmtId="4" fontId="8" fillId="0" borderId="0" xfId="0" applyNumberFormat="1" applyFont="1" applyAlignment="1"/>
    <xf numFmtId="4" fontId="13" fillId="9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indent="1"/>
    </xf>
    <xf numFmtId="0" fontId="8" fillId="9" borderId="1" xfId="5" applyNumberFormat="1" applyFont="1" applyFill="1" applyBorder="1" applyAlignment="1">
      <alignment horizontal="left" vertical="center" indent="3"/>
    </xf>
    <xf numFmtId="0" fontId="20" fillId="10" borderId="1" xfId="8" applyFont="1" applyFill="1" applyBorder="1" applyAlignment="1"/>
    <xf numFmtId="10" fontId="15" fillId="6" borderId="1" xfId="13" applyNumberFormat="1" applyFont="1" applyFill="1" applyBorder="1" applyAlignment="1">
      <alignment horizontal="right" vertical="center"/>
    </xf>
    <xf numFmtId="49" fontId="14" fillId="11" borderId="1" xfId="3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15" fillId="13" borderId="1" xfId="12" applyNumberFormat="1" applyFont="1" applyFill="1" applyBorder="1" applyAlignment="1">
      <alignment horizontal="right" vertical="center"/>
    </xf>
    <xf numFmtId="10" fontId="15" fillId="13" borderId="1" xfId="13" applyNumberFormat="1" applyFont="1" applyFill="1" applyBorder="1" applyAlignment="1">
      <alignment horizontal="right" vertical="center"/>
    </xf>
    <xf numFmtId="164" fontId="14" fillId="11" borderId="1" xfId="3" applyNumberFormat="1" applyFont="1" applyFill="1" applyBorder="1" applyAlignment="1">
      <alignment horizontal="right" vertical="center"/>
    </xf>
    <xf numFmtId="4" fontId="18" fillId="0" borderId="0" xfId="0" applyNumberFormat="1" applyFont="1"/>
    <xf numFmtId="4" fontId="8" fillId="0" borderId="0" xfId="0" applyNumberFormat="1" applyFont="1"/>
    <xf numFmtId="165" fontId="2" fillId="6" borderId="1" xfId="11" applyNumberFormat="1" applyBorder="1" applyAlignment="1">
      <alignment horizontal="right" vertical="center"/>
    </xf>
    <xf numFmtId="4" fontId="14" fillId="8" borderId="1" xfId="0" applyNumberFormat="1" applyFont="1" applyFill="1" applyBorder="1" applyAlignment="1"/>
    <xf numFmtId="4" fontId="8" fillId="9" borderId="1" xfId="4" applyNumberFormat="1" applyFont="1" applyFill="1" applyBorder="1" applyAlignment="1">
      <alignment horizontal="right" vertical="center"/>
    </xf>
    <xf numFmtId="0" fontId="20" fillId="10" borderId="1" xfId="0" applyFont="1" applyFill="1" applyBorder="1" applyAlignment="1"/>
    <xf numFmtId="10" fontId="11" fillId="15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0" fontId="19" fillId="0" borderId="0" xfId="2" applyNumberFormat="1" applyFont="1" applyAlignment="1">
      <alignment horizontal="center" vertical="center"/>
    </xf>
    <xf numFmtId="0" fontId="9" fillId="9" borderId="1" xfId="0" applyFont="1" applyFill="1" applyBorder="1" applyAlignment="1">
      <alignment horizontal="left" indent="1"/>
    </xf>
    <xf numFmtId="0" fontId="7" fillId="0" borderId="0" xfId="1" applyFont="1" applyAlignment="1">
      <alignment horizontal="right"/>
    </xf>
    <xf numFmtId="49" fontId="15" fillId="17" borderId="1" xfId="12" applyNumberFormat="1" applyFont="1" applyFill="1" applyBorder="1" applyAlignment="1">
      <alignment horizontal="left" vertical="center"/>
    </xf>
    <xf numFmtId="10" fontId="6" fillId="8" borderId="1" xfId="8" applyNumberFormat="1" applyFont="1" applyFill="1" applyBorder="1" applyAlignment="1">
      <alignment horizontal="right"/>
    </xf>
    <xf numFmtId="10" fontId="2" fillId="17" borderId="1" xfId="12" applyNumberForma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left" indent="3"/>
    </xf>
    <xf numFmtId="49" fontId="12" fillId="16" borderId="1" xfId="12" applyNumberFormat="1" applyFont="1" applyFill="1" applyBorder="1" applyAlignment="1">
      <alignment horizontal="left" vertical="center" wrapText="1" indent="1"/>
    </xf>
    <xf numFmtId="164" fontId="11" fillId="15" borderId="1" xfId="6" applyNumberFormat="1" applyFont="1" applyFill="1" applyBorder="1" applyAlignment="1">
      <alignment horizontal="right" vertical="center"/>
    </xf>
    <xf numFmtId="0" fontId="21" fillId="0" borderId="0" xfId="0" applyFont="1" applyAlignment="1"/>
    <xf numFmtId="4" fontId="6" fillId="8" borderId="1" xfId="0" applyNumberFormat="1" applyFont="1" applyFill="1" applyBorder="1" applyAlignment="1"/>
    <xf numFmtId="4" fontId="7" fillId="9" borderId="1" xfId="1" applyNumberFormat="1" applyFont="1" applyFill="1" applyBorder="1" applyAlignment="1"/>
    <xf numFmtId="0" fontId="5" fillId="0" borderId="0" xfId="2" applyNumberFormat="1" applyFont="1" applyAlignment="1"/>
    <xf numFmtId="10" fontId="6" fillId="8" borderId="1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8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6" borderId="1" xfId="11" applyNumberForma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4" fontId="15" fillId="13" borderId="1" xfId="1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1" fillId="0" borderId="0" xfId="0" applyFont="1"/>
    <xf numFmtId="0" fontId="5" fillId="0" borderId="0" xfId="2" applyNumberFormat="1" applyFont="1"/>
    <xf numFmtId="49" fontId="7" fillId="9" borderId="1" xfId="4" applyNumberFormat="1" applyFont="1" applyFill="1" applyBorder="1" applyAlignment="1">
      <alignment horizontal="left" vertical="center"/>
    </xf>
    <xf numFmtId="4" fontId="9" fillId="9" borderId="1" xfId="0" applyNumberFormat="1" applyFont="1" applyFill="1" applyBorder="1" applyAlignment="1"/>
    <xf numFmtId="164" fontId="6" fillId="8" borderId="1" xfId="9" applyNumberFormat="1" applyFont="1" applyFill="1" applyBorder="1" applyAlignment="1">
      <alignment horizontal="right"/>
    </xf>
    <xf numFmtId="10" fontId="9" fillId="9" borderId="1" xfId="0" applyNumberFormat="1" applyFont="1" applyFill="1" applyBorder="1" applyAlignment="1">
      <alignment horizontal="right"/>
    </xf>
    <xf numFmtId="4" fontId="8" fillId="9" borderId="1" xfId="0" applyNumberFormat="1" applyFont="1" applyFill="1" applyBorder="1" applyAlignment="1"/>
    <xf numFmtId="0" fontId="6" fillId="8" borderId="1" xfId="0" applyFont="1" applyFill="1" applyBorder="1" applyAlignment="1">
      <alignment horizontal="right" indent="1"/>
    </xf>
    <xf numFmtId="10" fontId="15" fillId="17" borderId="1" xfId="12" applyNumberFormat="1" applyFont="1" applyFill="1" applyBorder="1" applyAlignment="1">
      <alignment horizontal="right" vertical="center"/>
    </xf>
    <xf numFmtId="4" fontId="14" fillId="9" borderId="1" xfId="0" applyNumberFormat="1" applyFont="1" applyFill="1" applyBorder="1" applyAlignment="1"/>
    <xf numFmtId="0" fontId="28" fillId="0" borderId="0" xfId="2" applyNumberFormat="1" applyFont="1" applyFill="1" applyAlignment="1">
      <alignment horizontal="center" vertical="center"/>
    </xf>
    <xf numFmtId="10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15" fillId="13" borderId="1" xfId="12" applyNumberFormat="1" applyFont="1" applyFill="1" applyBorder="1" applyAlignment="1">
      <alignment horizontal="left" vertical="center"/>
    </xf>
    <xf numFmtId="49" fontId="7" fillId="11" borderId="1" xfId="3" applyNumberFormat="1" applyFont="1" applyFill="1" applyBorder="1" applyAlignment="1">
      <alignment horizontal="left" vertical="center"/>
    </xf>
    <xf numFmtId="49" fontId="6" fillId="8" borderId="1" xfId="9" applyNumberFormat="1" applyFont="1" applyFill="1" applyBorder="1" applyAlignment="1">
      <alignment horizontal="left" indent="1"/>
    </xf>
    <xf numFmtId="0" fontId="19" fillId="0" borderId="0" xfId="2" applyNumberFormat="1" applyFont="1" applyAlignment="1">
      <alignment horizontal="right"/>
    </xf>
    <xf numFmtId="10" fontId="8" fillId="0" borderId="0" xfId="0" applyNumberFormat="1" applyFont="1"/>
    <xf numFmtId="0" fontId="8" fillId="0" borderId="0" xfId="3" applyNumberFormat="1" applyFont="1" applyAlignment="1"/>
    <xf numFmtId="0" fontId="15" fillId="6" borderId="1" xfId="11" applyNumberFormat="1" applyFont="1" applyBorder="1" applyAlignment="1">
      <alignment horizontal="left" vertical="center"/>
    </xf>
    <xf numFmtId="166" fontId="7" fillId="9" borderId="1" xfId="1" applyNumberFormat="1" applyFont="1" applyFill="1" applyBorder="1" applyAlignment="1">
      <alignment horizontal="center" vertical="center"/>
    </xf>
    <xf numFmtId="10" fontId="8" fillId="9" borderId="1" xfId="4" applyNumberFormat="1" applyFont="1" applyFill="1" applyBorder="1" applyAlignment="1">
      <alignment horizontal="right" vertical="center"/>
    </xf>
    <xf numFmtId="49" fontId="13" fillId="9" borderId="1" xfId="0" applyNumberFormat="1" applyFont="1" applyFill="1" applyBorder="1" applyAlignment="1">
      <alignment horizontal="center" vertical="center"/>
    </xf>
    <xf numFmtId="10" fontId="2" fillId="6" borderId="1" xfId="11" applyNumberFormat="1" applyBorder="1" applyAlignment="1">
      <alignment horizontal="right"/>
    </xf>
    <xf numFmtId="4" fontId="21" fillId="0" borderId="0" xfId="0" applyNumberFormat="1" applyFont="1" applyAlignment="1">
      <alignment horizontal="center" vertical="center"/>
    </xf>
    <xf numFmtId="49" fontId="20" fillId="11" borderId="1" xfId="11" applyNumberFormat="1" applyFont="1" applyFill="1" applyBorder="1" applyAlignment="1">
      <alignment horizontal="left" vertical="center"/>
    </xf>
    <xf numFmtId="4" fontId="20" fillId="11" borderId="1" xfId="11" applyNumberFormat="1" applyFont="1" applyFill="1" applyBorder="1" applyAlignment="1">
      <alignment horizontal="right" vertical="center"/>
    </xf>
    <xf numFmtId="164" fontId="20" fillId="11" borderId="1" xfId="0" applyNumberFormat="1" applyFont="1" applyFill="1" applyBorder="1" applyAlignment="1">
      <alignment horizontal="right" vertical="center"/>
    </xf>
    <xf numFmtId="166" fontId="13" fillId="9" borderId="4" xfId="0" applyNumberFormat="1" applyFont="1" applyFill="1" applyBorder="1" applyAlignment="1">
      <alignment horizontal="center" vertical="center"/>
    </xf>
    <xf numFmtId="166" fontId="13" fillId="9" borderId="3" xfId="0" applyNumberFormat="1" applyFont="1" applyFill="1" applyBorder="1" applyAlignment="1">
      <alignment horizontal="center" vertical="center"/>
    </xf>
    <xf numFmtId="166" fontId="13" fillId="9" borderId="2" xfId="0" applyNumberFormat="1" applyFont="1" applyFill="1" applyBorder="1" applyAlignment="1">
      <alignment horizontal="center" vertical="center"/>
    </xf>
    <xf numFmtId="14" fontId="13" fillId="9" borderId="4" xfId="0" applyNumberFormat="1" applyFont="1" applyFill="1" applyBorder="1" applyAlignment="1">
      <alignment horizontal="center" vertical="center"/>
    </xf>
    <xf numFmtId="14" fontId="13" fillId="9" borderId="3" xfId="0" applyNumberFormat="1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1" fillId="0" borderId="0" xfId="0" applyFont="1" applyAlignment="1"/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49" fontId="2" fillId="13" borderId="1" xfId="12" applyNumberFormat="1" applyFill="1" applyBorder="1" applyAlignment="1">
      <alignment horizontal="left"/>
    </xf>
    <xf numFmtId="0" fontId="24" fillId="0" borderId="0" xfId="0" applyFont="1"/>
    <xf numFmtId="0" fontId="30" fillId="18" borderId="1" xfId="0" applyFont="1" applyFill="1" applyBorder="1" applyAlignment="1">
      <alignment horizontal="left" vertical="center"/>
    </xf>
    <xf numFmtId="49" fontId="31" fillId="19" borderId="5" xfId="0" applyNumberFormat="1" applyFont="1" applyFill="1" applyBorder="1" applyAlignment="1">
      <alignment horizontal="left" vertical="center" indent="1"/>
    </xf>
    <xf numFmtId="49" fontId="31" fillId="20" borderId="5" xfId="0" applyNumberFormat="1" applyFont="1" applyFill="1" applyBorder="1" applyAlignment="1">
      <alignment horizontal="left" vertical="center" indent="2"/>
    </xf>
    <xf numFmtId="49" fontId="32" fillId="21" borderId="5" xfId="0" applyNumberFormat="1" applyFont="1" applyFill="1" applyBorder="1" applyAlignment="1">
      <alignment horizontal="left" vertical="center" indent="3"/>
    </xf>
    <xf numFmtId="49" fontId="33" fillId="20" borderId="5" xfId="0" applyNumberFormat="1" applyFont="1" applyFill="1" applyBorder="1" applyAlignment="1">
      <alignment horizontal="left" vertical="center" indent="4"/>
    </xf>
    <xf numFmtId="0" fontId="33" fillId="20" borderId="5" xfId="0" applyFont="1" applyFill="1" applyBorder="1" applyAlignment="1">
      <alignment horizontal="left" indent="4"/>
    </xf>
    <xf numFmtId="0" fontId="32" fillId="21" borderId="5" xfId="0" applyFont="1" applyFill="1" applyBorder="1" applyAlignment="1">
      <alignment horizontal="left" indent="3"/>
    </xf>
    <xf numFmtId="0" fontId="31" fillId="20" borderId="5" xfId="0" applyFont="1" applyFill="1" applyBorder="1" applyAlignment="1">
      <alignment horizontal="left" indent="2"/>
    </xf>
    <xf numFmtId="0" fontId="31" fillId="19" borderId="5" xfId="0" applyFont="1" applyFill="1" applyBorder="1" applyAlignment="1">
      <alignment horizontal="left" indent="1"/>
    </xf>
    <xf numFmtId="0" fontId="33" fillId="20" borderId="1" xfId="0" applyFont="1" applyFill="1" applyBorder="1" applyAlignment="1">
      <alignment horizontal="left" indent="4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  <c:pt idx="10">
                  <c:v>2163.9377001405201</c:v>
                </c:pt>
                <c:pt idx="11">
                  <c:v>2255.2834444404498</c:v>
                </c:pt>
                <c:pt idx="12">
                  <c:v>2362.6826804546599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5-44D3-A0A8-B416171B3DB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276.72019698320997</c:v>
                </c:pt>
                <c:pt idx="10">
                  <c:v>274.68196134622002</c:v>
                </c:pt>
                <c:pt idx="11">
                  <c:v>303.24103215112001</c:v>
                </c:pt>
                <c:pt idx="12">
                  <c:v>309.33469541449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5-44D3-A0A8-B416171B3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2424240"/>
        <c:axId val="1"/>
        <c:axId val="0"/>
      </c:bar3DChart>
      <c:dateAx>
        <c:axId val="2724242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27242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  <c:pt idx="10">
                  <c:v>82.196178760690003</c:v>
                </c:pt>
                <c:pt idx="11">
                  <c:v>82.994470592889996</c:v>
                </c:pt>
                <c:pt idx="12">
                  <c:v>86.614317677070005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A-413F-888B-51120FD4FC0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10.412409579449999</c:v>
                </c:pt>
                <c:pt idx="10">
                  <c:v>10.433668028290001</c:v>
                </c:pt>
                <c:pt idx="11">
                  <c:v>11.159275339600001</c:v>
                </c:pt>
                <c:pt idx="12">
                  <c:v>11.339996605890001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A-413F-888B-51120FD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587936"/>
        <c:axId val="1"/>
        <c:axId val="0"/>
      </c:bar3DChart>
      <c:dateAx>
        <c:axId val="3645879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45879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F1-4B5B-9A93-6B7F7C9BE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8F1-4B5B-9A93-6B7F7C9BE5F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0.88423200000000002</c:v>
                </c:pt>
                <c:pt idx="1">
                  <c:v>0.115768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1-4B5B-9A93-6B7F7C9B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20-4918-9C72-1C1A91A22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E20-4918-9C72-1C1A91A2262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0.41601399999999999</c:v>
                </c:pt>
                <c:pt idx="1">
                  <c:v>0.58398600000000001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20-4918-9C72-1C1A91A22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  <c:pt idx="10">
                  <c:v>1025.7535911637401</c:v>
                </c:pt>
                <c:pt idx="11">
                  <c:v>1062.2566979150099</c:v>
                </c:pt>
                <c:pt idx="12">
                  <c:v>1111.5978612510701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209-9B4F-97709524954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1413.4534649433599</c:v>
                </c:pt>
                <c:pt idx="10">
                  <c:v>1412.866070323</c:v>
                </c:pt>
                <c:pt idx="11">
                  <c:v>1496.2677786765601</c:v>
                </c:pt>
                <c:pt idx="12">
                  <c:v>1560.41951461808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D-4209-9B4F-97709524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586272"/>
        <c:axId val="1"/>
        <c:axId val="0"/>
      </c:bar3DChart>
      <c:catAx>
        <c:axId val="3645862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458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  <c:pt idx="10">
                  <c:v>38.962778613479998</c:v>
                </c:pt>
                <c:pt idx="11">
                  <c:v>39.091065247160003</c:v>
                </c:pt>
                <c:pt idx="12">
                  <c:v>40.750410996870002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A-4290-9696-DBA9BC614CF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53.185335074629997</c:v>
                </c:pt>
                <c:pt idx="10">
                  <c:v>53.667068175499999</c:v>
                </c:pt>
                <c:pt idx="11">
                  <c:v>55.062680685330001</c:v>
                </c:pt>
                <c:pt idx="12">
                  <c:v>57.203903286089997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A-4290-9696-DBA9BC61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584192"/>
        <c:axId val="1"/>
        <c:axId val="0"/>
      </c:bar3DChart>
      <c:catAx>
        <c:axId val="3645841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UA"/>
          </a:p>
        </c:txPr>
        <c:crossAx val="36458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88-4024-B0E8-7B02AA0F8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88-4024-B0E8-7B02AA0F8ED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30.479155926299999</c:v>
                </c:pt>
                <c:pt idx="1">
                  <c:v>67.475158356660003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8-4024-B0E8-7B02AA0F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31.12.2021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5D-4DBE-8509-8D24A77A07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5D-4DBE-8509-8D24A77A07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65D-4DBE-8509-8D24A77A071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German banks rates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0.11990627454</c:v>
                </c:pt>
                <c:pt idx="1">
                  <c:v>9.4546819199299996</c:v>
                </c:pt>
                <c:pt idx="2">
                  <c:v>5.3219396808499999</c:v>
                </c:pt>
                <c:pt idx="3">
                  <c:v>0.82509138011000005</c:v>
                </c:pt>
                <c:pt idx="4">
                  <c:v>14.5052050852</c:v>
                </c:pt>
                <c:pt idx="5">
                  <c:v>3.3158567E-4</c:v>
                </c:pt>
                <c:pt idx="6">
                  <c:v>0.252</c:v>
                </c:pt>
                <c:pt idx="7">
                  <c:v>67.475158356660003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5D-4DBE-8509-8D24A77A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0F-4DA9-BADA-5B09DBBBFF1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German banks rates</c:v>
                </c:pt>
                <c:pt idx="5">
                  <c:v>Fixed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0.11990627454</c:v>
                </c:pt>
                <c:pt idx="1">
                  <c:v>7.6668077153</c:v>
                </c:pt>
                <c:pt idx="2" formatCode="#,##0.00">
                  <c:v>5.3219396808499999</c:v>
                </c:pt>
                <c:pt idx="3" formatCode="#,##0.00">
                  <c:v>8.7799867123900004</c:v>
                </c:pt>
                <c:pt idx="4" formatCode="#,##0.00">
                  <c:v>3.3158567E-4</c:v>
                </c:pt>
                <c:pt idx="5" formatCode="#,##0.00">
                  <c:v>64.725345708320006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F-4DA9-BADA-5B09DBBB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08-4F02-932C-DDF81723EA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E08-4F02-932C-DDF81723EA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E08-4F02-932C-DDF81723EA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E08-4F02-932C-DDF81723EA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2.0492385960000001E-2</c:v>
                </c:pt>
                <c:pt idx="1">
                  <c:v>33.730609348919998</c:v>
                </c:pt>
                <c:pt idx="2">
                  <c:v>13.17347995884</c:v>
                </c:pt>
                <c:pt idx="3">
                  <c:v>14.5052050852</c:v>
                </c:pt>
                <c:pt idx="4">
                  <c:v>36.025715465269997</c:v>
                </c:pt>
                <c:pt idx="5">
                  <c:v>0.49881203877000002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8-4F02-932C-DDF81723E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47-4191-AF3D-7E7467475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847-4191-AF3D-7E7467475F1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2.0492385960000001E-2</c:v>
                </c:pt>
                <c:pt idx="1">
                  <c:v>30.29759824484</c:v>
                </c:pt>
                <c:pt idx="2">
                  <c:v>12.403086281369999</c:v>
                </c:pt>
                <c:pt idx="3">
                  <c:v>8.7799867123900004</c:v>
                </c:pt>
                <c:pt idx="4">
                  <c:v>34.61434201374</c:v>
                </c:pt>
                <c:pt idx="5">
                  <c:v>0.49881203877000002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47-4191-AF3D-7E746747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2D-4A11-AB73-74370B512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72D-4A11-AB73-74370B51215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D-4A11-AB73-74370B5121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39.505389506580002</c:v>
                </c:pt>
                <c:pt idx="1">
                  <c:v>1.2449864934799999</c:v>
                </c:pt>
                <c:pt idx="2">
                  <c:v>3.4996809999999997E-5</c:v>
                </c:pt>
                <c:pt idx="3">
                  <c:v>24.437232679059999</c:v>
                </c:pt>
                <c:pt idx="4">
                  <c:v>2.9420077272</c:v>
                </c:pt>
                <c:pt idx="5">
                  <c:v>23.799376538760001</c:v>
                </c:pt>
                <c:pt idx="6">
                  <c:v>1.4938727953399999</c:v>
                </c:pt>
                <c:pt idx="7">
                  <c:v>4.5314135457300004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D-4A11-AB73-74370B512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DB-4951-A459-FA85EC53C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DB-4951-A459-FA85EC53C38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B-4951-A459-FA85EC53C38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38.884805428450001</c:v>
                </c:pt>
                <c:pt idx="1">
                  <c:v>6.7876007769999996E-2</c:v>
                </c:pt>
                <c:pt idx="2">
                  <c:v>22.912232679060001</c:v>
                </c:pt>
                <c:pt idx="3">
                  <c:v>1.8600623522399999</c:v>
                </c:pt>
                <c:pt idx="4">
                  <c:v>16.978042560159999</c:v>
                </c:pt>
                <c:pt idx="5">
                  <c:v>1.4938727953399999</c:v>
                </c:pt>
                <c:pt idx="6">
                  <c:v>4.4174258540500002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DB-4951-A459-FA85EC53C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7E-40A1-8977-D2783FEB5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7E-40A1-8977-D2783FEB5CB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E-40A1-8977-D2783FEB5C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0.62058407813000005</c:v>
                </c:pt>
                <c:pt idx="1">
                  <c:v>1.1771104857100001</c:v>
                </c:pt>
                <c:pt idx="2">
                  <c:v>3.4996809999999997E-5</c:v>
                </c:pt>
                <c:pt idx="3">
                  <c:v>1.5249999999999999</c:v>
                </c:pt>
                <c:pt idx="4">
                  <c:v>1.0819453749600001</c:v>
                </c:pt>
                <c:pt idx="5">
                  <c:v>6.8213339786000002</c:v>
                </c:pt>
                <c:pt idx="6">
                  <c:v>0.11398769168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E-40A1-8977-D2783FEB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40.750410996870002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4E1D-A1B4-8D9D4D427FA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57.203903286089997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4E1D-A1B4-8D9D4D42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5248"/>
        <c:axId val="1"/>
        <c:axId val="0"/>
      </c:bar3DChart>
      <c:dateAx>
        <c:axId val="366645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1111.5978612510701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A-4AF7-8450-63D4B034819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1560.41951461808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A-4AF7-8450-63D4B034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1088"/>
        <c:axId val="1"/>
        <c:axId val="0"/>
      </c:bar3DChart>
      <c:dateAx>
        <c:axId val="366641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1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0.41601399999999999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8-48D6-AD85-3CC78F399BE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0.58398600000000001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8-48D6-AD85-3CC78F39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5664"/>
        <c:axId val="1"/>
        <c:axId val="0"/>
      </c:bar3DChart>
      <c:dateAx>
        <c:axId val="36664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7-480A-B877-33EECF85EFB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7-480A-B877-33EECF85EFB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7-480A-B877-33EECF85EFB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7-480A-B877-33EECF85EFB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7-480A-B877-33EECF85EFB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7-480A-B877-33EECF85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2672.0173758691499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77-480A-B877-33EECF85EFB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7-480A-B877-33EECF85EFB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7-480A-B877-33EECF85EFB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7-480A-B877-33EECF85EFB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77-480A-B877-33EECF85EFB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7-480A-B877-33EECF85EFB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7-480A-B877-33EECF85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1111.5978612510701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77-480A-B877-33EECF85EFB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77-480A-B877-33EECF85EFB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77-480A-B877-33EECF85EFB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77-480A-B877-33EECF85EFB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77-480A-B877-33EECF85EFB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77-480A-B877-33EECF85EFB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77-480A-B877-33EECF85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1560.41951461808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77-480A-B877-33EECF85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7328"/>
        <c:axId val="1"/>
        <c:axId val="0"/>
      </c:bar3DChart>
      <c:dateAx>
        <c:axId val="366647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7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22-4B6D-A34C-98658853076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2-4B6D-A34C-98658853076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2-4B6D-A34C-98658853076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2-4B6D-A34C-98658853076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2-4B6D-A34C-98658853076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2-4B6D-A34C-98658853076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97.954314282959999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2-4B6D-A34C-98658853076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2-4B6D-A34C-98658853076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2-4B6D-A34C-98658853076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2-4B6D-A34C-98658853076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2-4B6D-A34C-98658853076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2-4B6D-A34C-98658853076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2-4B6D-A34C-98658853076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40.750410996870002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22-4B6D-A34C-98658853076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57.203903286089997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22-4B6D-A34C-98658853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0256"/>
        <c:axId val="1"/>
        <c:axId val="0"/>
      </c:bar3DChart>
      <c:dateAx>
        <c:axId val="3666402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366640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2-4762-905C-C71B2EBABD3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2-4762-905C-C71B2EBABD3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2-4762-905C-C71B2EBABD3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2-4762-905C-C71B2EBABD3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2-4762-905C-C71B2EBABD3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2-4762-905C-C71B2EBABD3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2672.0173758691499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C2-4762-905C-C71B2EBABD3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2-4762-905C-C71B2EBABD3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C2-4762-905C-C71B2EBABD3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2-4762-905C-C71B2EBABD3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C2-4762-905C-C71B2EBABD3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2-4762-905C-C71B2EBABD3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C2-4762-905C-C71B2EBABD3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2362.6826804546599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C2-4762-905C-C71B2EBABD3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C2-4762-905C-C71B2EBABD3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C2-4762-905C-C71B2EBABD3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C2-4762-905C-C71B2EBABD3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C2-4762-905C-C71B2EBABD3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C2-4762-905C-C71B2EBABD3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C2-4762-905C-C71B2EBABD3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309.33469541449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C2-4762-905C-C71B2EBA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2752"/>
        <c:axId val="1"/>
        <c:axId val="0"/>
      </c:bar3DChart>
      <c:dateAx>
        <c:axId val="366642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CC-4EDD-A808-9A4E0D4A58E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C-4EDD-A808-9A4E0D4A58E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C-4EDD-A808-9A4E0D4A58E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C-4EDD-A808-9A4E0D4A58E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C-4EDD-A808-9A4E0D4A58E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C-4EDD-A808-9A4E0D4A58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97.954314282960013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CC-4EDD-A808-9A4E0D4A58E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C-4EDD-A808-9A4E0D4A58E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C-4EDD-A808-9A4E0D4A58E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CC-4EDD-A808-9A4E0D4A58E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C-4EDD-A808-9A4E0D4A58E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CC-4EDD-A808-9A4E0D4A58E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C-4EDD-A808-9A4E0D4A58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86.614317677070005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CC-4EDD-A808-9A4E0D4A58E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11.339996605890001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CC-4EDD-A808-9A4E0D4A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7355952"/>
        <c:axId val="1"/>
        <c:axId val="0"/>
      </c:bar3DChart>
      <c:dateAx>
        <c:axId val="3673559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36735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1E-4A57-A143-E45C7B2820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01E-4A57-A143-E45C7B28203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E-4A57-A143-E45C7B2820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2362.6826804546599</c:v>
                </c:pt>
                <c:pt idx="1">
                  <c:v>309.33469541449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E-4A57-A143-E45C7B28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B4-4F2B-8077-27998F37DE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B4-4F2B-8077-27998F37DE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B4-4F2B-8077-27998F37DE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2022-2026</c:v>
                </c:pt>
                <c:pt idx="1">
                  <c:v>2026-13.05.2062</c:v>
                </c:pt>
                <c:pt idx="2">
                  <c:v>2015-2060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41.029973807129998</c:v>
                </c:pt>
                <c:pt idx="1">
                  <c:v>56.92434047583</c:v>
                </c:pt>
                <c:pt idx="2">
                  <c:v>22200420.149999999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B4-4F2B-8077-27998F37D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9E-4AE0-9FA0-3A977D05F4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39E-4AE0-9FA0-3A977D05F4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39E-4AE0-9FA0-3A977D05F4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39E-4AE0-9FA0-3A977D05F43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9,95%; 6,17р.</c:v>
                </c:pt>
                <c:pt idx="1">
                  <c:v>      Державний зовнішній борг; 4,086%; 16,33р.</c:v>
                </c:pt>
                <c:pt idx="2">
                  <c:v>      Гарантований внутрішній борг; 11,078%; 4,17р.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1062234359.71</c:v>
                </c:pt>
                <c:pt idx="1">
                  <c:v>1295514030.02</c:v>
                </c:pt>
                <c:pt idx="2">
                  <c:v>48367412.469999999</c:v>
                </c:pt>
                <c:pt idx="3">
                  <c:v>256380095.44999999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9E-4AE0-9FA0-3A977D05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43-4345-A6B1-5A1B7BDC8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943-4345-A6B1-5A1B7BDC8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943-4345-A6B1-5A1B7BDC8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943-4345-A6B1-5A1B7BDC8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943-4345-A6B1-5A1B7BDC8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943-4345-A6B1-5A1B7BDC8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943-4345-A6B1-5A1B7BDC8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943-4345-A6B1-5A1B7BDC8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43-4345-A6B1-5A1B7BDC86A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4,081%;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8,9%; 1,17р.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8,284%; 1,44р.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2,5%; 0,24р.</c:v>
                </c:pt>
                <c:pt idx="25">
                  <c:v>            ОВДП (3 - річні); 13,822%; 1,93р.</c:v>
                </c:pt>
                <c:pt idx="26">
                  <c:v>            ОВДП (30-річні); 13,2%; 29,85р.</c:v>
                </c:pt>
                <c:pt idx="27">
                  <c:v>            ОВДП (4 - річні); 10,386%; 3р.</c:v>
                </c:pt>
                <c:pt idx="28">
                  <c:v>            ОВДП (5 - річні); 13,892%; 3,24р.</c:v>
                </c:pt>
                <c:pt idx="29">
                  <c:v>            ОВДП (6 - місячні); 3,91%; 0,4р.</c:v>
                </c:pt>
                <c:pt idx="30">
                  <c:v>            ОВДП (6 - річні); 15,84%; 5,15р.</c:v>
                </c:pt>
                <c:pt idx="31">
                  <c:v>            ОВДП (7 - річні); 9,889%;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95706474.920000002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76786579.840000004</c:v>
                </c:pt>
                <c:pt idx="11">
                  <c:v>16038086</c:v>
                </c:pt>
                <c:pt idx="12">
                  <c:v>12097744</c:v>
                </c:pt>
                <c:pt idx="13">
                  <c:v>61055594.25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1117107.25</c:v>
                </c:pt>
                <c:pt idx="25">
                  <c:v>91468603</c:v>
                </c:pt>
                <c:pt idx="26">
                  <c:v>12097751</c:v>
                </c:pt>
                <c:pt idx="27">
                  <c:v>42151357</c:v>
                </c:pt>
                <c:pt idx="28">
                  <c:v>51468836</c:v>
                </c:pt>
                <c:pt idx="29">
                  <c:v>26571146</c:v>
                </c:pt>
                <c:pt idx="30">
                  <c:v>41080407</c:v>
                </c:pt>
                <c:pt idx="31">
                  <c:v>23968739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43-4345-A6B1-5A1B7BDC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46" customWidth="1"/>
    <col min="2" max="14" width="16.33203125" style="204" customWidth="1"/>
    <col min="15" max="16384" width="9.1640625" style="46"/>
  </cols>
  <sheetData>
    <row r="1" spans="1:19" s="48" customFormat="1" ht="14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141" customFormat="1" ht="19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  <c r="P2" s="186"/>
      <c r="Q2" s="186"/>
      <c r="R2" s="186"/>
      <c r="S2" s="186"/>
    </row>
    <row r="3" spans="1:19" s="48" customFormat="1" ht="14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38"/>
      <c r="P3" s="38"/>
      <c r="Q3" s="38"/>
    </row>
    <row r="4" spans="1:19" s="49" customFormat="1" ht="14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tr">
        <f>VALUAH</f>
        <v>млрд. грн</v>
      </c>
    </row>
    <row r="5" spans="1:19" s="162" customFormat="1" ht="14">
      <c r="A5" s="26"/>
      <c r="B5" s="253">
        <v>44196</v>
      </c>
      <c r="C5" s="253">
        <v>44227</v>
      </c>
      <c r="D5" s="253">
        <v>44255</v>
      </c>
      <c r="E5" s="253">
        <v>44286</v>
      </c>
      <c r="F5" s="253">
        <v>44316</v>
      </c>
      <c r="G5" s="253">
        <v>44347</v>
      </c>
      <c r="H5" s="253">
        <v>44377</v>
      </c>
      <c r="I5" s="253">
        <v>44408</v>
      </c>
      <c r="J5" s="253">
        <v>44439</v>
      </c>
      <c r="K5" s="253">
        <v>44469</v>
      </c>
      <c r="L5" s="253">
        <v>44500</v>
      </c>
      <c r="M5" s="253">
        <v>44530</v>
      </c>
      <c r="N5" s="253">
        <v>44561</v>
      </c>
    </row>
    <row r="6" spans="1:19" s="96" customFormat="1" ht="34">
      <c r="A6" s="165" t="s">
        <v>153</v>
      </c>
      <c r="B6" s="27">
        <f t="shared" ref="B6:M6" si="0">B$70+B$7</f>
        <v>2551.8817251684204</v>
      </c>
      <c r="C6" s="27">
        <f t="shared" si="0"/>
        <v>2558.2994947372008</v>
      </c>
      <c r="D6" s="27">
        <f t="shared" si="0"/>
        <v>2553.0192269752506</v>
      </c>
      <c r="E6" s="27">
        <f t="shared" si="0"/>
        <v>2514.3770023014204</v>
      </c>
      <c r="F6" s="27">
        <f t="shared" si="0"/>
        <v>2534.2873508044604</v>
      </c>
      <c r="G6" s="27">
        <f t="shared" si="0"/>
        <v>2516.8364334975104</v>
      </c>
      <c r="H6" s="27">
        <f t="shared" si="0"/>
        <v>2514.4770282630902</v>
      </c>
      <c r="I6" s="27">
        <f t="shared" si="0"/>
        <v>2499.6300474700301</v>
      </c>
      <c r="J6" s="27">
        <f t="shared" si="0"/>
        <v>2485.3532822259203</v>
      </c>
      <c r="K6" s="27">
        <f t="shared" si="0"/>
        <v>2445.5398562119499</v>
      </c>
      <c r="L6" s="27">
        <f t="shared" si="0"/>
        <v>2438.6196614867404</v>
      </c>
      <c r="M6" s="27">
        <f t="shared" si="0"/>
        <v>2558.5244765915704</v>
      </c>
      <c r="N6" s="27">
        <v>2672.0173758691499</v>
      </c>
    </row>
    <row r="7" spans="1:19" s="130" customFormat="1" ht="16">
      <c r="A7" s="219" t="s">
        <v>52</v>
      </c>
      <c r="B7" s="77">
        <f t="shared" ref="B7:N7" si="1">B$8+B$46</f>
        <v>1032.9472373353103</v>
      </c>
      <c r="C7" s="77">
        <f t="shared" si="1"/>
        <v>1051.7220072379403</v>
      </c>
      <c r="D7" s="77">
        <f t="shared" si="1"/>
        <v>1063.9081396721506</v>
      </c>
      <c r="E7" s="77">
        <f t="shared" si="1"/>
        <v>1064.5337081799203</v>
      </c>
      <c r="F7" s="77">
        <f t="shared" si="1"/>
        <v>1041.8152500196002</v>
      </c>
      <c r="G7" s="77">
        <f t="shared" si="1"/>
        <v>1034.5626592347903</v>
      </c>
      <c r="H7" s="77">
        <f t="shared" si="1"/>
        <v>1037.6683016340503</v>
      </c>
      <c r="I7" s="77">
        <f t="shared" si="1"/>
        <v>1026.8856875269803</v>
      </c>
      <c r="J7" s="77">
        <f t="shared" si="1"/>
        <v>1021.7772632924103</v>
      </c>
      <c r="K7" s="77">
        <f t="shared" si="1"/>
        <v>1032.0863912685902</v>
      </c>
      <c r="L7" s="77">
        <f t="shared" si="1"/>
        <v>1025.7535911637403</v>
      </c>
      <c r="M7" s="77">
        <f t="shared" si="1"/>
        <v>1062.2566979150104</v>
      </c>
      <c r="N7" s="77">
        <f t="shared" si="1"/>
        <v>1111.5978612510701</v>
      </c>
    </row>
    <row r="8" spans="1:19" s="227" customFormat="1" ht="16" outlineLevel="1">
      <c r="A8" s="124" t="s">
        <v>71</v>
      </c>
      <c r="B8" s="58">
        <f t="shared" ref="B8:N8" si="2">B$9+B$44</f>
        <v>1000.7098766559003</v>
      </c>
      <c r="C8" s="58">
        <f t="shared" si="2"/>
        <v>1014.5857961565004</v>
      </c>
      <c r="D8" s="58">
        <f t="shared" si="2"/>
        <v>1025.7362333952005</v>
      </c>
      <c r="E8" s="58">
        <f t="shared" si="2"/>
        <v>1023.8146580861803</v>
      </c>
      <c r="F8" s="58">
        <f t="shared" si="2"/>
        <v>1006.0892445114802</v>
      </c>
      <c r="G8" s="58">
        <f t="shared" si="2"/>
        <v>998.44977689428038</v>
      </c>
      <c r="H8" s="58">
        <f t="shared" si="2"/>
        <v>1001.1507455847603</v>
      </c>
      <c r="I8" s="58">
        <f t="shared" si="2"/>
        <v>990.09502732396038</v>
      </c>
      <c r="J8" s="58">
        <f t="shared" si="2"/>
        <v>980.35365234796029</v>
      </c>
      <c r="K8" s="58">
        <f t="shared" si="2"/>
        <v>986.95857658884017</v>
      </c>
      <c r="L8" s="58">
        <f t="shared" si="2"/>
        <v>978.59527663834024</v>
      </c>
      <c r="M8" s="58">
        <f t="shared" si="2"/>
        <v>1014.1034604926404</v>
      </c>
      <c r="N8" s="58">
        <f t="shared" si="2"/>
        <v>1062.5590347498201</v>
      </c>
    </row>
    <row r="9" spans="1:19" s="121" customFormat="1" ht="14" outlineLevel="2">
      <c r="A9" s="21" t="s">
        <v>195</v>
      </c>
      <c r="B9" s="103">
        <f t="shared" ref="B9:M9" si="3">SUM(B$10:B$43)</f>
        <v>998.72608881820031</v>
      </c>
      <c r="C9" s="103">
        <f t="shared" si="3"/>
        <v>1012.6020083188004</v>
      </c>
      <c r="D9" s="103">
        <f t="shared" si="3"/>
        <v>1023.7524455575004</v>
      </c>
      <c r="E9" s="103">
        <f t="shared" si="3"/>
        <v>1021.8639333791003</v>
      </c>
      <c r="F9" s="103">
        <f t="shared" si="3"/>
        <v>1004.1385198044002</v>
      </c>
      <c r="G9" s="103">
        <f t="shared" si="3"/>
        <v>996.49905218720039</v>
      </c>
      <c r="H9" s="103">
        <f t="shared" si="3"/>
        <v>999.23308400830035</v>
      </c>
      <c r="I9" s="103">
        <f t="shared" si="3"/>
        <v>988.1773657475004</v>
      </c>
      <c r="J9" s="103">
        <f t="shared" si="3"/>
        <v>978.43599077150031</v>
      </c>
      <c r="K9" s="103">
        <f t="shared" si="3"/>
        <v>985.0739781430002</v>
      </c>
      <c r="L9" s="103">
        <f t="shared" si="3"/>
        <v>976.71067819250027</v>
      </c>
      <c r="M9" s="103">
        <f t="shared" si="3"/>
        <v>1012.2188620468004</v>
      </c>
      <c r="N9" s="103">
        <v>1060.7074994346001</v>
      </c>
    </row>
    <row r="10" spans="1:19" s="62" customFormat="1" ht="14" outlineLevel="3">
      <c r="A10" s="145" t="s">
        <v>144</v>
      </c>
      <c r="B10" s="41">
        <v>71.771915000000007</v>
      </c>
      <c r="C10" s="41">
        <v>71.771915000000007</v>
      </c>
      <c r="D10" s="41">
        <v>71.771915000000007</v>
      </c>
      <c r="E10" s="41">
        <v>71.771915000000007</v>
      </c>
      <c r="F10" s="41">
        <v>71.771915000000007</v>
      </c>
      <c r="G10" s="41">
        <v>71.771915000000007</v>
      </c>
      <c r="H10" s="41">
        <v>71.771915000000007</v>
      </c>
      <c r="I10" s="41">
        <v>82.333449999999999</v>
      </c>
      <c r="J10" s="41">
        <v>82.333449999999999</v>
      </c>
      <c r="K10" s="41">
        <v>81.333449999999999</v>
      </c>
      <c r="L10" s="41">
        <v>81.333449999999999</v>
      </c>
      <c r="M10" s="41">
        <v>81.333449999999999</v>
      </c>
      <c r="N10" s="41">
        <v>81.333449999999999</v>
      </c>
    </row>
    <row r="11" spans="1:19" ht="14" outlineLevel="3">
      <c r="A11" s="85" t="s">
        <v>204</v>
      </c>
      <c r="B11" s="236">
        <v>19.033000000000001</v>
      </c>
      <c r="C11" s="236">
        <v>19.033000000000001</v>
      </c>
      <c r="D11" s="236">
        <v>19.033000000000001</v>
      </c>
      <c r="E11" s="236">
        <v>19.033000000000001</v>
      </c>
      <c r="F11" s="236">
        <v>19.033000000000001</v>
      </c>
      <c r="G11" s="236">
        <v>19.033000000000001</v>
      </c>
      <c r="H11" s="236">
        <v>17.533000000000001</v>
      </c>
      <c r="I11" s="236">
        <v>17.533000000000001</v>
      </c>
      <c r="J11" s="236">
        <v>17.533000000000001</v>
      </c>
      <c r="K11" s="236">
        <v>17.533000000000001</v>
      </c>
      <c r="L11" s="236">
        <v>17.533000000000001</v>
      </c>
      <c r="M11" s="236">
        <v>17.533000000000001</v>
      </c>
      <c r="N11" s="236">
        <v>17.533000000000001</v>
      </c>
      <c r="O11" s="37"/>
      <c r="P11" s="37"/>
      <c r="Q11" s="37"/>
    </row>
    <row r="12" spans="1:19" ht="14" outlineLevel="3">
      <c r="A12" s="85" t="s">
        <v>33</v>
      </c>
      <c r="B12" s="236">
        <v>55.628160976399997</v>
      </c>
      <c r="C12" s="236">
        <v>56.630855369099997</v>
      </c>
      <c r="D12" s="236">
        <v>67.843619497099994</v>
      </c>
      <c r="E12" s="236">
        <v>73.479906438699999</v>
      </c>
      <c r="F12" s="236">
        <v>75.516052304400006</v>
      </c>
      <c r="G12" s="236">
        <v>59.141833499999997</v>
      </c>
      <c r="H12" s="236">
        <v>64.198145734400001</v>
      </c>
      <c r="I12" s="236">
        <v>68.822195485699993</v>
      </c>
      <c r="J12" s="236">
        <v>72.262167186100001</v>
      </c>
      <c r="K12" s="236">
        <v>75.045819030999994</v>
      </c>
      <c r="L12" s="236">
        <v>77.419605782999994</v>
      </c>
      <c r="M12" s="236">
        <v>77.074214707099998</v>
      </c>
      <c r="N12" s="236">
        <v>95.914618630199996</v>
      </c>
      <c r="O12" s="37"/>
      <c r="P12" s="37"/>
      <c r="Q12" s="37"/>
    </row>
    <row r="13" spans="1:19" ht="14" outlineLevel="3">
      <c r="A13" s="85" t="s">
        <v>37</v>
      </c>
      <c r="B13" s="236">
        <v>36.5</v>
      </c>
      <c r="C13" s="236">
        <v>36.5</v>
      </c>
      <c r="D13" s="236">
        <v>36.5</v>
      </c>
      <c r="E13" s="236">
        <v>36.5</v>
      </c>
      <c r="F13" s="236">
        <v>36.5</v>
      </c>
      <c r="G13" s="236">
        <v>36.5</v>
      </c>
      <c r="H13" s="236">
        <v>36.5</v>
      </c>
      <c r="I13" s="236">
        <v>36.5</v>
      </c>
      <c r="J13" s="236">
        <v>36.5</v>
      </c>
      <c r="K13" s="236">
        <v>36.5</v>
      </c>
      <c r="L13" s="236">
        <v>36.5</v>
      </c>
      <c r="M13" s="236">
        <v>36.5</v>
      </c>
      <c r="N13" s="236">
        <v>36.5</v>
      </c>
      <c r="O13" s="37"/>
      <c r="P13" s="37"/>
      <c r="Q13" s="37"/>
    </row>
    <row r="14" spans="1:19" ht="14" outlineLevel="3">
      <c r="A14" s="85" t="s">
        <v>87</v>
      </c>
      <c r="B14" s="236">
        <v>28.700001</v>
      </c>
      <c r="C14" s="236">
        <v>28.700001</v>
      </c>
      <c r="D14" s="236">
        <v>28.700001</v>
      </c>
      <c r="E14" s="236">
        <v>28.700001</v>
      </c>
      <c r="F14" s="236">
        <v>28.700001</v>
      </c>
      <c r="G14" s="236">
        <v>28.700001</v>
      </c>
      <c r="H14" s="236">
        <v>28.700001</v>
      </c>
      <c r="I14" s="236">
        <v>28.700001</v>
      </c>
      <c r="J14" s="236">
        <v>28.700001</v>
      </c>
      <c r="K14" s="236">
        <v>28.700001</v>
      </c>
      <c r="L14" s="236">
        <v>28.700001</v>
      </c>
      <c r="M14" s="236">
        <v>28.700001</v>
      </c>
      <c r="N14" s="236">
        <v>28.700001</v>
      </c>
      <c r="O14" s="37"/>
      <c r="P14" s="37"/>
      <c r="Q14" s="37"/>
    </row>
    <row r="15" spans="1:19" ht="14" outlineLevel="3">
      <c r="A15" s="85" t="s">
        <v>135</v>
      </c>
      <c r="B15" s="236">
        <v>46.9</v>
      </c>
      <c r="C15" s="236">
        <v>46.9</v>
      </c>
      <c r="D15" s="236">
        <v>46.9</v>
      </c>
      <c r="E15" s="236">
        <v>46.9</v>
      </c>
      <c r="F15" s="236">
        <v>46.9</v>
      </c>
      <c r="G15" s="236">
        <v>46.9</v>
      </c>
      <c r="H15" s="236">
        <v>46.9</v>
      </c>
      <c r="I15" s="236">
        <v>46.9</v>
      </c>
      <c r="J15" s="236">
        <v>46.9</v>
      </c>
      <c r="K15" s="236">
        <v>46.9</v>
      </c>
      <c r="L15" s="236">
        <v>46.9</v>
      </c>
      <c r="M15" s="236">
        <v>46.9</v>
      </c>
      <c r="N15" s="236">
        <v>46.9</v>
      </c>
      <c r="O15" s="37"/>
      <c r="P15" s="37"/>
      <c r="Q15" s="37"/>
    </row>
    <row r="16" spans="1:19" ht="14" outlineLevel="3">
      <c r="A16" s="85" t="s">
        <v>196</v>
      </c>
      <c r="B16" s="236">
        <v>100.278657</v>
      </c>
      <c r="C16" s="236">
        <v>100.278657</v>
      </c>
      <c r="D16" s="236">
        <v>100.278657</v>
      </c>
      <c r="E16" s="236">
        <v>100.278657</v>
      </c>
      <c r="F16" s="236">
        <v>100.278657</v>
      </c>
      <c r="G16" s="236">
        <v>100.278657</v>
      </c>
      <c r="H16" s="236">
        <v>102.07865700000001</v>
      </c>
      <c r="I16" s="236">
        <v>102.07865700000001</v>
      </c>
      <c r="J16" s="236">
        <v>102.07865700000001</v>
      </c>
      <c r="K16" s="236">
        <v>102.07865700000001</v>
      </c>
      <c r="L16" s="236">
        <v>102.07865700000001</v>
      </c>
      <c r="M16" s="236">
        <v>117.101957</v>
      </c>
      <c r="N16" s="236">
        <v>117.101957</v>
      </c>
      <c r="O16" s="37"/>
      <c r="P16" s="37"/>
      <c r="Q16" s="37"/>
    </row>
    <row r="17" spans="1:17" ht="14" outlineLevel="3">
      <c r="A17" s="85" t="s">
        <v>30</v>
      </c>
      <c r="B17" s="236">
        <v>12.097744</v>
      </c>
      <c r="C17" s="236">
        <v>12.097744</v>
      </c>
      <c r="D17" s="236">
        <v>12.097744</v>
      </c>
      <c r="E17" s="236">
        <v>12.097744</v>
      </c>
      <c r="F17" s="236">
        <v>12.097744</v>
      </c>
      <c r="G17" s="236">
        <v>12.097744</v>
      </c>
      <c r="H17" s="236">
        <v>12.097744</v>
      </c>
      <c r="I17" s="236">
        <v>12.097744</v>
      </c>
      <c r="J17" s="236">
        <v>12.097744</v>
      </c>
      <c r="K17" s="236">
        <v>12.097744</v>
      </c>
      <c r="L17" s="236">
        <v>12.097744</v>
      </c>
      <c r="M17" s="236">
        <v>12.097744</v>
      </c>
      <c r="N17" s="236">
        <v>12.097744</v>
      </c>
      <c r="O17" s="37"/>
      <c r="P17" s="37"/>
      <c r="Q17" s="37"/>
    </row>
    <row r="18" spans="1:17" ht="14" outlineLevel="3">
      <c r="A18" s="85" t="s">
        <v>82</v>
      </c>
      <c r="B18" s="236">
        <v>12.097744</v>
      </c>
      <c r="C18" s="236">
        <v>12.097744</v>
      </c>
      <c r="D18" s="236">
        <v>12.097744</v>
      </c>
      <c r="E18" s="236">
        <v>12.097744</v>
      </c>
      <c r="F18" s="236">
        <v>12.097744</v>
      </c>
      <c r="G18" s="236">
        <v>12.097744</v>
      </c>
      <c r="H18" s="236">
        <v>12.097744</v>
      </c>
      <c r="I18" s="236">
        <v>12.097744</v>
      </c>
      <c r="J18" s="236">
        <v>12.097744</v>
      </c>
      <c r="K18" s="236">
        <v>12.097744</v>
      </c>
      <c r="L18" s="236">
        <v>12.097744</v>
      </c>
      <c r="M18" s="236">
        <v>12.097744</v>
      </c>
      <c r="N18" s="236">
        <v>12.097744</v>
      </c>
      <c r="O18" s="37"/>
      <c r="P18" s="37"/>
      <c r="Q18" s="37"/>
    </row>
    <row r="19" spans="1:17" ht="14" outlineLevel="3">
      <c r="A19" s="85" t="s">
        <v>169</v>
      </c>
      <c r="B19" s="236">
        <v>42.233933071199999</v>
      </c>
      <c r="C19" s="236">
        <v>45.685240838799999</v>
      </c>
      <c r="D19" s="236">
        <v>47.928510037300001</v>
      </c>
      <c r="E19" s="236">
        <v>56.399072517999997</v>
      </c>
      <c r="F19" s="236">
        <v>47.389084500000003</v>
      </c>
      <c r="G19" s="236">
        <v>47.4566081352</v>
      </c>
      <c r="H19" s="236">
        <v>76.061413393699993</v>
      </c>
      <c r="I19" s="236">
        <v>82.653348243300002</v>
      </c>
      <c r="J19" s="236">
        <v>83.412454529900003</v>
      </c>
      <c r="K19" s="236">
        <v>86.832916823999994</v>
      </c>
      <c r="L19" s="236">
        <v>69.695016901499997</v>
      </c>
      <c r="M19" s="236">
        <v>76.755397618900005</v>
      </c>
      <c r="N19" s="236">
        <v>76.851619688200003</v>
      </c>
      <c r="O19" s="37"/>
      <c r="P19" s="37"/>
      <c r="Q19" s="37"/>
    </row>
    <row r="20" spans="1:17" ht="14" outlineLevel="3">
      <c r="A20" s="85" t="s">
        <v>130</v>
      </c>
      <c r="B20" s="236">
        <v>12.097744</v>
      </c>
      <c r="C20" s="236">
        <v>12.097744</v>
      </c>
      <c r="D20" s="236">
        <v>12.097744</v>
      </c>
      <c r="E20" s="236">
        <v>12.097744</v>
      </c>
      <c r="F20" s="236">
        <v>12.097744</v>
      </c>
      <c r="G20" s="236">
        <v>12.097744</v>
      </c>
      <c r="H20" s="236">
        <v>12.097744</v>
      </c>
      <c r="I20" s="236">
        <v>12.097744</v>
      </c>
      <c r="J20" s="236">
        <v>12.097744</v>
      </c>
      <c r="K20" s="236">
        <v>12.097744</v>
      </c>
      <c r="L20" s="236">
        <v>12.097744</v>
      </c>
      <c r="M20" s="236">
        <v>16.038086</v>
      </c>
      <c r="N20" s="236">
        <v>16.038086</v>
      </c>
      <c r="O20" s="37"/>
      <c r="P20" s="37"/>
      <c r="Q20" s="37"/>
    </row>
    <row r="21" spans="1:17" ht="14" outlineLevel="3">
      <c r="A21" s="85" t="s">
        <v>193</v>
      </c>
      <c r="B21" s="236">
        <v>12.097744</v>
      </c>
      <c r="C21" s="236">
        <v>12.097744</v>
      </c>
      <c r="D21" s="236">
        <v>12.097744</v>
      </c>
      <c r="E21" s="236">
        <v>12.097744</v>
      </c>
      <c r="F21" s="236">
        <v>12.097744</v>
      </c>
      <c r="G21" s="236">
        <v>12.097744</v>
      </c>
      <c r="H21" s="236">
        <v>12.097744</v>
      </c>
      <c r="I21" s="236">
        <v>12.097744</v>
      </c>
      <c r="J21" s="236">
        <v>12.097744</v>
      </c>
      <c r="K21" s="236">
        <v>12.097744</v>
      </c>
      <c r="L21" s="236">
        <v>12.097744</v>
      </c>
      <c r="M21" s="236">
        <v>12.097744</v>
      </c>
      <c r="N21" s="236">
        <v>12.097744</v>
      </c>
      <c r="O21" s="37"/>
      <c r="P21" s="37"/>
      <c r="Q21" s="37"/>
    </row>
    <row r="22" spans="1:17" ht="14" outlineLevel="3">
      <c r="A22" s="85" t="s">
        <v>217</v>
      </c>
      <c r="B22" s="236">
        <v>102.290142528</v>
      </c>
      <c r="C22" s="236">
        <v>102.159938872</v>
      </c>
      <c r="D22" s="236">
        <v>105.85247411899999</v>
      </c>
      <c r="E22" s="236">
        <v>110.1011918512</v>
      </c>
      <c r="F22" s="236">
        <v>112.050923</v>
      </c>
      <c r="G22" s="236">
        <v>113.2923915296</v>
      </c>
      <c r="H22" s="236">
        <v>91.759462257400003</v>
      </c>
      <c r="I22" s="236">
        <v>66.411938613299995</v>
      </c>
      <c r="J22" s="236">
        <v>66.390525639900005</v>
      </c>
      <c r="K22" s="236">
        <v>60.035451031999997</v>
      </c>
      <c r="L22" s="236">
        <v>60.758972974000002</v>
      </c>
      <c r="M22" s="236">
        <v>49.730207232399998</v>
      </c>
      <c r="N22" s="236">
        <v>61.134827581400003</v>
      </c>
      <c r="O22" s="37"/>
      <c r="P22" s="37"/>
      <c r="Q22" s="37"/>
    </row>
    <row r="23" spans="1:17" ht="14" outlineLevel="3">
      <c r="A23" s="85" t="s">
        <v>152</v>
      </c>
      <c r="B23" s="236">
        <v>12.097744</v>
      </c>
      <c r="C23" s="236">
        <v>12.097744</v>
      </c>
      <c r="D23" s="236">
        <v>12.097744</v>
      </c>
      <c r="E23" s="236">
        <v>12.097744</v>
      </c>
      <c r="F23" s="236">
        <v>12.097744</v>
      </c>
      <c r="G23" s="236">
        <v>12.097744</v>
      </c>
      <c r="H23" s="236">
        <v>12.097744</v>
      </c>
      <c r="I23" s="236">
        <v>12.097744</v>
      </c>
      <c r="J23" s="236">
        <v>12.097744</v>
      </c>
      <c r="K23" s="236">
        <v>12.097744</v>
      </c>
      <c r="L23" s="236">
        <v>12.097744</v>
      </c>
      <c r="M23" s="236">
        <v>12.097744</v>
      </c>
      <c r="N23" s="236">
        <v>12.097744</v>
      </c>
      <c r="O23" s="37"/>
      <c r="P23" s="37"/>
      <c r="Q23" s="37"/>
    </row>
    <row r="24" spans="1:17" ht="14" outlineLevel="3">
      <c r="A24" s="85" t="s">
        <v>116</v>
      </c>
      <c r="B24" s="236">
        <v>12.097744</v>
      </c>
      <c r="C24" s="236">
        <v>12.097744</v>
      </c>
      <c r="D24" s="236">
        <v>12.097744</v>
      </c>
      <c r="E24" s="236">
        <v>12.097744</v>
      </c>
      <c r="F24" s="236">
        <v>12.097744</v>
      </c>
      <c r="G24" s="236">
        <v>12.097744</v>
      </c>
      <c r="H24" s="236">
        <v>12.097744</v>
      </c>
      <c r="I24" s="236">
        <v>12.097744</v>
      </c>
      <c r="J24" s="236">
        <v>12.097744</v>
      </c>
      <c r="K24" s="236">
        <v>12.097744</v>
      </c>
      <c r="L24" s="236">
        <v>12.097744</v>
      </c>
      <c r="M24" s="236">
        <v>12.097744</v>
      </c>
      <c r="N24" s="236">
        <v>12.097744</v>
      </c>
      <c r="O24" s="37"/>
      <c r="P24" s="37"/>
      <c r="Q24" s="37"/>
    </row>
    <row r="25" spans="1:17" ht="14" outlineLevel="3">
      <c r="A25" s="85" t="s">
        <v>174</v>
      </c>
      <c r="B25" s="236">
        <v>12.097744</v>
      </c>
      <c r="C25" s="236">
        <v>12.097744</v>
      </c>
      <c r="D25" s="236">
        <v>12.097744</v>
      </c>
      <c r="E25" s="236">
        <v>12.097744</v>
      </c>
      <c r="F25" s="236">
        <v>12.097744</v>
      </c>
      <c r="G25" s="236">
        <v>12.097744</v>
      </c>
      <c r="H25" s="236">
        <v>12.097744</v>
      </c>
      <c r="I25" s="236">
        <v>12.097744</v>
      </c>
      <c r="J25" s="236">
        <v>12.097744</v>
      </c>
      <c r="K25" s="236">
        <v>12.097744</v>
      </c>
      <c r="L25" s="236">
        <v>12.097744</v>
      </c>
      <c r="M25" s="236">
        <v>12.097744</v>
      </c>
      <c r="N25" s="236">
        <v>12.097744</v>
      </c>
      <c r="O25" s="37"/>
      <c r="P25" s="37"/>
      <c r="Q25" s="37"/>
    </row>
    <row r="26" spans="1:17" ht="14" outlineLevel="3">
      <c r="A26" s="85" t="s">
        <v>9</v>
      </c>
      <c r="B26" s="236">
        <v>12.097744</v>
      </c>
      <c r="C26" s="236">
        <v>12.097744</v>
      </c>
      <c r="D26" s="236">
        <v>12.097744</v>
      </c>
      <c r="E26" s="236">
        <v>12.097744</v>
      </c>
      <c r="F26" s="236">
        <v>12.097744</v>
      </c>
      <c r="G26" s="236">
        <v>12.097744</v>
      </c>
      <c r="H26" s="236">
        <v>12.097744</v>
      </c>
      <c r="I26" s="236">
        <v>12.097744</v>
      </c>
      <c r="J26" s="236">
        <v>12.097744</v>
      </c>
      <c r="K26" s="236">
        <v>12.097744</v>
      </c>
      <c r="L26" s="236">
        <v>12.097744</v>
      </c>
      <c r="M26" s="236">
        <v>12.097744</v>
      </c>
      <c r="N26" s="236">
        <v>12.097744</v>
      </c>
      <c r="O26" s="37"/>
      <c r="P26" s="37"/>
      <c r="Q26" s="37"/>
    </row>
    <row r="27" spans="1:17" ht="14" outlineLevel="3">
      <c r="A27" s="85" t="s">
        <v>55</v>
      </c>
      <c r="B27" s="236">
        <v>12.097744</v>
      </c>
      <c r="C27" s="236">
        <v>12.097744</v>
      </c>
      <c r="D27" s="236">
        <v>12.097744</v>
      </c>
      <c r="E27" s="236">
        <v>12.097744</v>
      </c>
      <c r="F27" s="236">
        <v>12.097744</v>
      </c>
      <c r="G27" s="236">
        <v>12.097744</v>
      </c>
      <c r="H27" s="236">
        <v>12.097744</v>
      </c>
      <c r="I27" s="236">
        <v>12.097744</v>
      </c>
      <c r="J27" s="236">
        <v>12.097744</v>
      </c>
      <c r="K27" s="236">
        <v>12.097744</v>
      </c>
      <c r="L27" s="236">
        <v>12.097744</v>
      </c>
      <c r="M27" s="236">
        <v>12.097744</v>
      </c>
      <c r="N27" s="236">
        <v>12.097744</v>
      </c>
      <c r="O27" s="37"/>
      <c r="P27" s="37"/>
      <c r="Q27" s="37"/>
    </row>
    <row r="28" spans="1:17" ht="14" outlineLevel="3">
      <c r="A28" s="85" t="s">
        <v>107</v>
      </c>
      <c r="B28" s="236">
        <v>12.097744</v>
      </c>
      <c r="C28" s="236">
        <v>12.097744</v>
      </c>
      <c r="D28" s="236">
        <v>12.097744</v>
      </c>
      <c r="E28" s="236">
        <v>12.097744</v>
      </c>
      <c r="F28" s="236">
        <v>12.097744</v>
      </c>
      <c r="G28" s="236">
        <v>12.097744</v>
      </c>
      <c r="H28" s="236">
        <v>12.097744</v>
      </c>
      <c r="I28" s="236">
        <v>12.097744</v>
      </c>
      <c r="J28" s="236">
        <v>12.097744</v>
      </c>
      <c r="K28" s="236">
        <v>12.097744</v>
      </c>
      <c r="L28" s="236">
        <v>12.097744</v>
      </c>
      <c r="M28" s="236">
        <v>12.097744</v>
      </c>
      <c r="N28" s="236">
        <v>12.097744</v>
      </c>
      <c r="O28" s="37"/>
      <c r="P28" s="37"/>
      <c r="Q28" s="37"/>
    </row>
    <row r="29" spans="1:17" ht="14" outlineLevel="3">
      <c r="A29" s="85" t="s">
        <v>96</v>
      </c>
      <c r="B29" s="236">
        <v>12.097744</v>
      </c>
      <c r="C29" s="236">
        <v>12.097744</v>
      </c>
      <c r="D29" s="236">
        <v>12.097744</v>
      </c>
      <c r="E29" s="236">
        <v>12.097744</v>
      </c>
      <c r="F29" s="236">
        <v>12.097744</v>
      </c>
      <c r="G29" s="236">
        <v>12.097744</v>
      </c>
      <c r="H29" s="236">
        <v>12.097744</v>
      </c>
      <c r="I29" s="236">
        <v>12.097744</v>
      </c>
      <c r="J29" s="236">
        <v>12.097744</v>
      </c>
      <c r="K29" s="236">
        <v>12.097744</v>
      </c>
      <c r="L29" s="236">
        <v>12.097744</v>
      </c>
      <c r="M29" s="236">
        <v>12.097744</v>
      </c>
      <c r="N29" s="236">
        <v>12.097744</v>
      </c>
      <c r="O29" s="37"/>
      <c r="P29" s="37"/>
      <c r="Q29" s="37"/>
    </row>
    <row r="30" spans="1:17" ht="14" outlineLevel="3">
      <c r="A30" s="85" t="s">
        <v>150</v>
      </c>
      <c r="B30" s="236">
        <v>12.097744</v>
      </c>
      <c r="C30" s="236">
        <v>12.097744</v>
      </c>
      <c r="D30" s="236">
        <v>12.097744</v>
      </c>
      <c r="E30" s="236">
        <v>12.097744</v>
      </c>
      <c r="F30" s="236">
        <v>12.097744</v>
      </c>
      <c r="G30" s="236">
        <v>12.097744</v>
      </c>
      <c r="H30" s="236">
        <v>12.097744</v>
      </c>
      <c r="I30" s="236">
        <v>12.097744</v>
      </c>
      <c r="J30" s="236">
        <v>12.097744</v>
      </c>
      <c r="K30" s="236">
        <v>12.097744</v>
      </c>
      <c r="L30" s="236">
        <v>12.097744</v>
      </c>
      <c r="M30" s="236">
        <v>12.097744</v>
      </c>
      <c r="N30" s="236">
        <v>12.097744</v>
      </c>
      <c r="O30" s="37"/>
      <c r="P30" s="37"/>
      <c r="Q30" s="37"/>
    </row>
    <row r="31" spans="1:17" ht="14" outlineLevel="3">
      <c r="A31" s="85" t="s">
        <v>205</v>
      </c>
      <c r="B31" s="236">
        <v>12.097744</v>
      </c>
      <c r="C31" s="236">
        <v>12.097744</v>
      </c>
      <c r="D31" s="236">
        <v>12.097744</v>
      </c>
      <c r="E31" s="236">
        <v>12.097744</v>
      </c>
      <c r="F31" s="236">
        <v>12.097744</v>
      </c>
      <c r="G31" s="236">
        <v>12.097744</v>
      </c>
      <c r="H31" s="236">
        <v>12.097744</v>
      </c>
      <c r="I31" s="236">
        <v>12.097744</v>
      </c>
      <c r="J31" s="236">
        <v>12.097744</v>
      </c>
      <c r="K31" s="236">
        <v>12.097744</v>
      </c>
      <c r="L31" s="236">
        <v>12.097744</v>
      </c>
      <c r="M31" s="236">
        <v>12.097744</v>
      </c>
      <c r="N31" s="236">
        <v>12.097744</v>
      </c>
      <c r="O31" s="37"/>
      <c r="P31" s="37"/>
      <c r="Q31" s="37"/>
    </row>
    <row r="32" spans="1:17" ht="14" outlineLevel="3">
      <c r="A32" s="85" t="s">
        <v>34</v>
      </c>
      <c r="B32" s="236">
        <v>12.097744</v>
      </c>
      <c r="C32" s="236">
        <v>12.097744</v>
      </c>
      <c r="D32" s="236">
        <v>12.097744</v>
      </c>
      <c r="E32" s="236">
        <v>12.097744</v>
      </c>
      <c r="F32" s="236">
        <v>12.097744</v>
      </c>
      <c r="G32" s="236">
        <v>12.097744</v>
      </c>
      <c r="H32" s="236">
        <v>12.097744</v>
      </c>
      <c r="I32" s="236">
        <v>12.097744</v>
      </c>
      <c r="J32" s="236">
        <v>12.097744</v>
      </c>
      <c r="K32" s="236">
        <v>12.097744</v>
      </c>
      <c r="L32" s="236">
        <v>12.097744</v>
      </c>
      <c r="M32" s="236">
        <v>12.097744</v>
      </c>
      <c r="N32" s="236">
        <v>12.097744</v>
      </c>
      <c r="O32" s="37"/>
      <c r="P32" s="37"/>
      <c r="Q32" s="37"/>
    </row>
    <row r="33" spans="1:17" ht="14" outlineLevel="3">
      <c r="A33" s="85" t="s">
        <v>62</v>
      </c>
      <c r="B33" s="236">
        <v>33.438972800999998</v>
      </c>
      <c r="C33" s="236">
        <v>35.863771186500003</v>
      </c>
      <c r="D33" s="236">
        <v>35.778312568499999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1.1224285348</v>
      </c>
      <c r="O33" s="37"/>
      <c r="P33" s="37"/>
      <c r="Q33" s="37"/>
    </row>
    <row r="34" spans="1:17" ht="14" outlineLevel="3">
      <c r="A34" s="85" t="s">
        <v>48</v>
      </c>
      <c r="B34" s="236">
        <v>61.000111877599998</v>
      </c>
      <c r="C34" s="236">
        <v>59.9871630524</v>
      </c>
      <c r="D34" s="236">
        <v>59.836695335599998</v>
      </c>
      <c r="E34" s="236">
        <v>67.025562571199998</v>
      </c>
      <c r="F34" s="236">
        <v>76.679215999999997</v>
      </c>
      <c r="G34" s="236">
        <v>81.978610022400005</v>
      </c>
      <c r="H34" s="236">
        <v>81.793044622799997</v>
      </c>
      <c r="I34" s="236">
        <v>82.564873405200004</v>
      </c>
      <c r="J34" s="236">
        <v>83.282064415600004</v>
      </c>
      <c r="K34" s="236">
        <v>87.969678255999995</v>
      </c>
      <c r="L34" s="236">
        <v>91.103449534000006</v>
      </c>
      <c r="M34" s="236">
        <v>97.648021488400005</v>
      </c>
      <c r="N34" s="236">
        <v>91.468603000000002</v>
      </c>
      <c r="O34" s="37"/>
      <c r="P34" s="37"/>
      <c r="Q34" s="37"/>
    </row>
    <row r="35" spans="1:17" ht="14" outlineLevel="3">
      <c r="A35" s="85" t="s">
        <v>47</v>
      </c>
      <c r="B35" s="236">
        <v>12.097751000000001</v>
      </c>
      <c r="C35" s="236">
        <v>12.097751000000001</v>
      </c>
      <c r="D35" s="236">
        <v>12.097751000000001</v>
      </c>
      <c r="E35" s="236">
        <v>12.097751000000001</v>
      </c>
      <c r="F35" s="236">
        <v>12.097751000000001</v>
      </c>
      <c r="G35" s="236">
        <v>12.097751000000001</v>
      </c>
      <c r="H35" s="236">
        <v>12.097751000000001</v>
      </c>
      <c r="I35" s="236">
        <v>12.097751000000001</v>
      </c>
      <c r="J35" s="236">
        <v>12.097751000000001</v>
      </c>
      <c r="K35" s="236">
        <v>12.097751000000001</v>
      </c>
      <c r="L35" s="236">
        <v>12.097751000000001</v>
      </c>
      <c r="M35" s="236">
        <v>12.097751000000001</v>
      </c>
      <c r="N35" s="236">
        <v>12.097751000000001</v>
      </c>
      <c r="O35" s="37"/>
      <c r="P35" s="37"/>
      <c r="Q35" s="37"/>
    </row>
    <row r="36" spans="1:17" ht="14" outlineLevel="3">
      <c r="A36" s="85" t="s">
        <v>97</v>
      </c>
      <c r="B36" s="236">
        <v>18.918331999999999</v>
      </c>
      <c r="C36" s="236">
        <v>27.586945</v>
      </c>
      <c r="D36" s="236">
        <v>32.817979000000001</v>
      </c>
      <c r="E36" s="236">
        <v>33.856732999999998</v>
      </c>
      <c r="F36" s="236">
        <v>34.748173000000001</v>
      </c>
      <c r="G36" s="236">
        <v>36.419291999999999</v>
      </c>
      <c r="H36" s="236">
        <v>41.251356999999999</v>
      </c>
      <c r="I36" s="236">
        <v>41.251356999999999</v>
      </c>
      <c r="J36" s="236">
        <v>41.221356999999998</v>
      </c>
      <c r="K36" s="236">
        <v>41.221356999999998</v>
      </c>
      <c r="L36" s="236">
        <v>41.221356999999998</v>
      </c>
      <c r="M36" s="236">
        <v>41.221356999999998</v>
      </c>
      <c r="N36" s="236">
        <v>42.151356999999997</v>
      </c>
      <c r="O36" s="37"/>
      <c r="P36" s="37"/>
      <c r="Q36" s="37"/>
    </row>
    <row r="37" spans="1:17" ht="14" outlineLevel="3">
      <c r="A37" s="85" t="s">
        <v>154</v>
      </c>
      <c r="B37" s="236">
        <v>57.979410999999999</v>
      </c>
      <c r="C37" s="236">
        <v>57.979410999999999</v>
      </c>
      <c r="D37" s="236">
        <v>58.979410999999999</v>
      </c>
      <c r="E37" s="236">
        <v>66.027708000000004</v>
      </c>
      <c r="F37" s="236">
        <v>67.006320000000002</v>
      </c>
      <c r="G37" s="236">
        <v>69.661565999999993</v>
      </c>
      <c r="H37" s="236">
        <v>54.952418999999999</v>
      </c>
      <c r="I37" s="236">
        <v>55.085042000000001</v>
      </c>
      <c r="J37" s="236">
        <v>43.978811</v>
      </c>
      <c r="K37" s="236">
        <v>44.063454</v>
      </c>
      <c r="L37" s="236">
        <v>44.697938000000001</v>
      </c>
      <c r="M37" s="236">
        <v>50.358865999999999</v>
      </c>
      <c r="N37" s="236">
        <v>51.468836000000003</v>
      </c>
      <c r="O37" s="37"/>
      <c r="P37" s="37"/>
      <c r="Q37" s="37"/>
    </row>
    <row r="38" spans="1:17" ht="14" outlineLevel="3">
      <c r="A38" s="85" t="s">
        <v>159</v>
      </c>
      <c r="B38" s="236">
        <v>11.184692</v>
      </c>
      <c r="C38" s="236">
        <v>11.684692</v>
      </c>
      <c r="D38" s="236">
        <v>11.684692</v>
      </c>
      <c r="E38" s="236">
        <v>11.684692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6.1161E-2</v>
      </c>
      <c r="M38" s="236">
        <v>5.5759049999999997</v>
      </c>
      <c r="N38" s="236">
        <v>26.571145999999999</v>
      </c>
      <c r="O38" s="37"/>
      <c r="P38" s="37"/>
      <c r="Q38" s="37"/>
    </row>
    <row r="39" spans="1:17" ht="14" outlineLevel="3">
      <c r="A39" s="85" t="s">
        <v>209</v>
      </c>
      <c r="B39" s="236">
        <v>46.880406999999998</v>
      </c>
      <c r="C39" s="236">
        <v>46.880406999999998</v>
      </c>
      <c r="D39" s="236">
        <v>44.380406999999998</v>
      </c>
      <c r="E39" s="236">
        <v>44.380406999999998</v>
      </c>
      <c r="F39" s="236">
        <v>43.280406999999997</v>
      </c>
      <c r="G39" s="236">
        <v>41.080407000000001</v>
      </c>
      <c r="H39" s="236">
        <v>41.080407000000001</v>
      </c>
      <c r="I39" s="236">
        <v>41.080407000000001</v>
      </c>
      <c r="J39" s="236">
        <v>41.080407000000001</v>
      </c>
      <c r="K39" s="236">
        <v>41.080407000000001</v>
      </c>
      <c r="L39" s="236">
        <v>41.080407000000001</v>
      </c>
      <c r="M39" s="236">
        <v>41.080407000000001</v>
      </c>
      <c r="N39" s="236">
        <v>41.080407000000001</v>
      </c>
      <c r="O39" s="37"/>
      <c r="P39" s="37"/>
      <c r="Q39" s="37"/>
    </row>
    <row r="40" spans="1:17" ht="14" outlineLevel="3">
      <c r="A40" s="85" t="s">
        <v>41</v>
      </c>
      <c r="B40" s="236">
        <v>17.245816000000001</v>
      </c>
      <c r="C40" s="236">
        <v>18.528527</v>
      </c>
      <c r="D40" s="236">
        <v>19.596851999999998</v>
      </c>
      <c r="E40" s="236">
        <v>19.855167000000002</v>
      </c>
      <c r="F40" s="236">
        <v>20.020886000000001</v>
      </c>
      <c r="G40" s="236">
        <v>20.020886000000001</v>
      </c>
      <c r="H40" s="236">
        <v>20.389377</v>
      </c>
      <c r="I40" s="236">
        <v>19.296928999999999</v>
      </c>
      <c r="J40" s="236">
        <v>15.796929</v>
      </c>
      <c r="K40" s="236">
        <v>18.81362</v>
      </c>
      <c r="L40" s="236">
        <v>20.661494999999999</v>
      </c>
      <c r="M40" s="236">
        <v>23.799569000000002</v>
      </c>
      <c r="N40" s="236">
        <v>23.968738999999999</v>
      </c>
      <c r="O40" s="37"/>
      <c r="P40" s="37"/>
      <c r="Q40" s="37"/>
    </row>
    <row r="41" spans="1:17" ht="14" outlineLevel="3">
      <c r="A41" s="85" t="s">
        <v>91</v>
      </c>
      <c r="B41" s="236">
        <v>17.5</v>
      </c>
      <c r="C41" s="236">
        <v>17.5</v>
      </c>
      <c r="D41" s="236">
        <v>17.5</v>
      </c>
      <c r="E41" s="236">
        <v>17.5</v>
      </c>
      <c r="F41" s="236">
        <v>17.5</v>
      </c>
      <c r="G41" s="236">
        <v>17.5</v>
      </c>
      <c r="H41" s="236">
        <v>17.5</v>
      </c>
      <c r="I41" s="236">
        <v>17.5</v>
      </c>
      <c r="J41" s="236">
        <v>17.5</v>
      </c>
      <c r="K41" s="236">
        <v>17.5</v>
      </c>
      <c r="L41" s="236">
        <v>17.5</v>
      </c>
      <c r="M41" s="236">
        <v>17.5</v>
      </c>
      <c r="N41" s="236">
        <v>17.5</v>
      </c>
      <c r="O41" s="37"/>
      <c r="P41" s="37"/>
      <c r="Q41" s="37"/>
    </row>
    <row r="42" spans="1:17" ht="14" outlineLevel="3">
      <c r="A42" s="85" t="s">
        <v>194</v>
      </c>
      <c r="B42" s="236">
        <v>31.776369563999999</v>
      </c>
      <c r="C42" s="236">
        <v>29.465316999999999</v>
      </c>
      <c r="D42" s="236">
        <v>18.903752999999998</v>
      </c>
      <c r="E42" s="236">
        <v>18.903752999999998</v>
      </c>
      <c r="F42" s="236">
        <v>7.2977179999999997</v>
      </c>
      <c r="G42" s="236">
        <v>7.2977179999999997</v>
      </c>
      <c r="H42" s="236">
        <v>7.2977179999999997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37"/>
      <c r="P42" s="37"/>
      <c r="Q42" s="37"/>
    </row>
    <row r="43" spans="1:17" ht="14" outlineLevel="3">
      <c r="A43" s="85" t="s">
        <v>145</v>
      </c>
      <c r="B43" s="236">
        <v>18</v>
      </c>
      <c r="C43" s="236">
        <v>18</v>
      </c>
      <c r="D43" s="236">
        <v>18</v>
      </c>
      <c r="E43" s="236">
        <v>18</v>
      </c>
      <c r="F43" s="236">
        <v>18</v>
      </c>
      <c r="G43" s="236">
        <v>18</v>
      </c>
      <c r="H43" s="236">
        <v>18</v>
      </c>
      <c r="I43" s="236">
        <v>18</v>
      </c>
      <c r="J43" s="236">
        <v>18</v>
      </c>
      <c r="K43" s="236">
        <v>18</v>
      </c>
      <c r="L43" s="236">
        <v>18</v>
      </c>
      <c r="M43" s="236">
        <v>18</v>
      </c>
      <c r="N43" s="236">
        <v>18</v>
      </c>
      <c r="O43" s="37"/>
      <c r="P43" s="37"/>
      <c r="Q43" s="37"/>
    </row>
    <row r="44" spans="1:17" ht="14" outlineLevel="2">
      <c r="A44" s="120" t="s">
        <v>119</v>
      </c>
      <c r="B44" s="239">
        <f t="shared" ref="B44:M44" si="4">SUM(B$45:B$45)</f>
        <v>1.9837878377</v>
      </c>
      <c r="C44" s="239">
        <f t="shared" si="4"/>
        <v>1.9837878377</v>
      </c>
      <c r="D44" s="239">
        <f t="shared" si="4"/>
        <v>1.9837878377</v>
      </c>
      <c r="E44" s="239">
        <f t="shared" si="4"/>
        <v>1.95072470708</v>
      </c>
      <c r="F44" s="239">
        <f t="shared" si="4"/>
        <v>1.95072470708</v>
      </c>
      <c r="G44" s="239">
        <f t="shared" si="4"/>
        <v>1.95072470708</v>
      </c>
      <c r="H44" s="239">
        <f t="shared" si="4"/>
        <v>1.91766157646</v>
      </c>
      <c r="I44" s="239">
        <f t="shared" si="4"/>
        <v>1.91766157646</v>
      </c>
      <c r="J44" s="239">
        <f t="shared" si="4"/>
        <v>1.91766157646</v>
      </c>
      <c r="K44" s="239">
        <f t="shared" si="4"/>
        <v>1.88459844584</v>
      </c>
      <c r="L44" s="239">
        <f t="shared" si="4"/>
        <v>1.88459844584</v>
      </c>
      <c r="M44" s="239">
        <f t="shared" si="4"/>
        <v>1.88459844584</v>
      </c>
      <c r="N44" s="239">
        <v>1.85153531522</v>
      </c>
      <c r="O44" s="37"/>
      <c r="P44" s="37"/>
      <c r="Q44" s="37"/>
    </row>
    <row r="45" spans="1:17" ht="14" outlineLevel="3">
      <c r="A45" s="85" t="s">
        <v>31</v>
      </c>
      <c r="B45" s="236">
        <v>1.9837878377</v>
      </c>
      <c r="C45" s="236">
        <v>1.9837878377</v>
      </c>
      <c r="D45" s="236">
        <v>1.9837878377</v>
      </c>
      <c r="E45" s="236">
        <v>1.95072470708</v>
      </c>
      <c r="F45" s="236">
        <v>1.95072470708</v>
      </c>
      <c r="G45" s="236">
        <v>1.95072470708</v>
      </c>
      <c r="H45" s="236">
        <v>1.91766157646</v>
      </c>
      <c r="I45" s="236">
        <v>1.91766157646</v>
      </c>
      <c r="J45" s="236">
        <v>1.91766157646</v>
      </c>
      <c r="K45" s="236">
        <v>1.88459844584</v>
      </c>
      <c r="L45" s="236">
        <v>1.88459844584</v>
      </c>
      <c r="M45" s="236">
        <v>1.88459844584</v>
      </c>
      <c r="N45" s="236">
        <v>1.85153531522</v>
      </c>
      <c r="O45" s="37"/>
      <c r="P45" s="37"/>
      <c r="Q45" s="37"/>
    </row>
    <row r="46" spans="1:17" ht="15" outlineLevel="1">
      <c r="A46" s="99" t="s">
        <v>17</v>
      </c>
      <c r="B46" s="207">
        <f t="shared" ref="B46:N46" si="5">B$47+B$54+B$68</f>
        <v>32.237360679409996</v>
      </c>
      <c r="C46" s="207">
        <f t="shared" si="5"/>
        <v>37.136211081439995</v>
      </c>
      <c r="D46" s="207">
        <f t="shared" si="5"/>
        <v>38.171906276949997</v>
      </c>
      <c r="E46" s="207">
        <f t="shared" si="5"/>
        <v>40.719050093739995</v>
      </c>
      <c r="F46" s="207">
        <f t="shared" si="5"/>
        <v>35.726005508119997</v>
      </c>
      <c r="G46" s="207">
        <f t="shared" si="5"/>
        <v>36.112882340509991</v>
      </c>
      <c r="H46" s="207">
        <f t="shared" si="5"/>
        <v>36.51755604929</v>
      </c>
      <c r="I46" s="207">
        <f t="shared" si="5"/>
        <v>36.790660203019996</v>
      </c>
      <c r="J46" s="207">
        <f t="shared" si="5"/>
        <v>41.423610944449997</v>
      </c>
      <c r="K46" s="207">
        <f t="shared" si="5"/>
        <v>45.127814679750003</v>
      </c>
      <c r="L46" s="207">
        <f t="shared" si="5"/>
        <v>47.158314525400002</v>
      </c>
      <c r="M46" s="207">
        <f t="shared" si="5"/>
        <v>48.15323742236999</v>
      </c>
      <c r="N46" s="207">
        <f t="shared" si="5"/>
        <v>49.038826501249993</v>
      </c>
      <c r="O46" s="37"/>
      <c r="P46" s="37"/>
      <c r="Q46" s="37"/>
    </row>
    <row r="47" spans="1:17" ht="14" outlineLevel="2">
      <c r="A47" s="120" t="s">
        <v>195</v>
      </c>
      <c r="B47" s="239">
        <f t="shared" ref="B47:M47" si="6">SUM(B$48:B$53)</f>
        <v>24.3868166</v>
      </c>
      <c r="C47" s="239">
        <f t="shared" si="6"/>
        <v>24.3868166</v>
      </c>
      <c r="D47" s="239">
        <f t="shared" si="6"/>
        <v>24.3868166</v>
      </c>
      <c r="E47" s="239">
        <f t="shared" si="6"/>
        <v>23.440416599999999</v>
      </c>
      <c r="F47" s="239">
        <f t="shared" si="6"/>
        <v>16.928416599999998</v>
      </c>
      <c r="G47" s="239">
        <f t="shared" si="6"/>
        <v>16.928416599999998</v>
      </c>
      <c r="H47" s="239">
        <f t="shared" si="6"/>
        <v>16.928416599999998</v>
      </c>
      <c r="I47" s="239">
        <f t="shared" si="6"/>
        <v>16.928416599999998</v>
      </c>
      <c r="J47" s="239">
        <f t="shared" si="6"/>
        <v>16.928416599999998</v>
      </c>
      <c r="K47" s="239">
        <f t="shared" si="6"/>
        <v>16.928416599999998</v>
      </c>
      <c r="L47" s="239">
        <f t="shared" si="6"/>
        <v>16.928416599999998</v>
      </c>
      <c r="M47" s="239">
        <f t="shared" si="6"/>
        <v>16.928416599999998</v>
      </c>
      <c r="N47" s="239">
        <v>16.928416599999998</v>
      </c>
      <c r="O47" s="37"/>
      <c r="P47" s="37"/>
      <c r="Q47" s="37"/>
    </row>
    <row r="48" spans="1:17" ht="14" outlineLevel="3">
      <c r="A48" s="85" t="s">
        <v>114</v>
      </c>
      <c r="B48" s="236">
        <v>1.1600000000000001E-5</v>
      </c>
      <c r="C48" s="236">
        <v>1.1600000000000001E-5</v>
      </c>
      <c r="D48" s="236">
        <v>1.1600000000000001E-5</v>
      </c>
      <c r="E48" s="236">
        <v>1.1600000000000001E-5</v>
      </c>
      <c r="F48" s="236">
        <v>1.1600000000000001E-5</v>
      </c>
      <c r="G48" s="236">
        <v>1.1600000000000001E-5</v>
      </c>
      <c r="H48" s="236">
        <v>1.1600000000000001E-5</v>
      </c>
      <c r="I48" s="236">
        <v>1.1600000000000001E-5</v>
      </c>
      <c r="J48" s="236">
        <v>1.1600000000000001E-5</v>
      </c>
      <c r="K48" s="236">
        <v>1.1600000000000001E-5</v>
      </c>
      <c r="L48" s="236">
        <v>1.1600000000000001E-5</v>
      </c>
      <c r="M48" s="236">
        <v>1.1600000000000001E-5</v>
      </c>
      <c r="N48" s="236">
        <v>1.1600000000000001E-5</v>
      </c>
      <c r="O48" s="37"/>
      <c r="P48" s="37"/>
      <c r="Q48" s="37"/>
    </row>
    <row r="49" spans="1:17" ht="14" outlineLevel="3">
      <c r="A49" s="85" t="s">
        <v>78</v>
      </c>
      <c r="B49" s="236">
        <v>3.4750000000000001</v>
      </c>
      <c r="C49" s="236">
        <v>3.4750000000000001</v>
      </c>
      <c r="D49" s="236">
        <v>3.4750000000000001</v>
      </c>
      <c r="E49" s="236">
        <v>3.4750000000000001</v>
      </c>
      <c r="F49" s="236">
        <v>3.4750000000000001</v>
      </c>
      <c r="G49" s="236">
        <v>3.4750000000000001</v>
      </c>
      <c r="H49" s="236">
        <v>3.4750000000000001</v>
      </c>
      <c r="I49" s="236">
        <v>3.4750000000000001</v>
      </c>
      <c r="J49" s="236">
        <v>3.4750000000000001</v>
      </c>
      <c r="K49" s="236">
        <v>3.4750000000000001</v>
      </c>
      <c r="L49" s="236">
        <v>3.4750000000000001</v>
      </c>
      <c r="M49" s="236">
        <v>3.4750000000000001</v>
      </c>
      <c r="N49" s="236">
        <v>3.4750000000000001</v>
      </c>
      <c r="O49" s="37"/>
      <c r="P49" s="37"/>
      <c r="Q49" s="37"/>
    </row>
    <row r="50" spans="1:17" ht="14" outlineLevel="3">
      <c r="A50" s="85" t="s">
        <v>1</v>
      </c>
      <c r="B50" s="236">
        <v>1.6763999999999999</v>
      </c>
      <c r="C50" s="236">
        <v>1.6763999999999999</v>
      </c>
      <c r="D50" s="236">
        <v>1.6763999999999999</v>
      </c>
      <c r="E50" s="236">
        <v>0.73</v>
      </c>
      <c r="F50" s="236">
        <v>0</v>
      </c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37"/>
      <c r="P50" s="37"/>
      <c r="Q50" s="37"/>
    </row>
    <row r="51" spans="1:17" ht="14" outlineLevel="3">
      <c r="A51" s="85" t="s">
        <v>191</v>
      </c>
      <c r="B51" s="236">
        <v>14.363</v>
      </c>
      <c r="C51" s="236">
        <v>14.363</v>
      </c>
      <c r="D51" s="236">
        <v>14.363</v>
      </c>
      <c r="E51" s="236">
        <v>14.363</v>
      </c>
      <c r="F51" s="236">
        <v>8.5809999999999995</v>
      </c>
      <c r="G51" s="236">
        <v>8.5809999999999995</v>
      </c>
      <c r="H51" s="236">
        <v>8.5809999999999995</v>
      </c>
      <c r="I51" s="236">
        <v>8.5809999999999995</v>
      </c>
      <c r="J51" s="236">
        <v>8.5809999999999995</v>
      </c>
      <c r="K51" s="236">
        <v>8.5809999999999995</v>
      </c>
      <c r="L51" s="236">
        <v>8.5809999999999995</v>
      </c>
      <c r="M51" s="236">
        <v>8.5809999999999995</v>
      </c>
      <c r="N51" s="236">
        <v>8.5809999999999995</v>
      </c>
      <c r="O51" s="37"/>
      <c r="P51" s="37"/>
      <c r="Q51" s="37"/>
    </row>
    <row r="52" spans="1:17" ht="14" outlineLevel="3">
      <c r="A52" s="85" t="s">
        <v>108</v>
      </c>
      <c r="B52" s="236">
        <v>2.8724050000000001</v>
      </c>
      <c r="C52" s="236">
        <v>2.8724050000000001</v>
      </c>
      <c r="D52" s="236">
        <v>2.8724050000000001</v>
      </c>
      <c r="E52" s="236">
        <v>2.8724050000000001</v>
      </c>
      <c r="F52" s="236">
        <v>2.8724050000000001</v>
      </c>
      <c r="G52" s="236">
        <v>2.8724050000000001</v>
      </c>
      <c r="H52" s="236">
        <v>2.8724050000000001</v>
      </c>
      <c r="I52" s="236">
        <v>2.8724050000000001</v>
      </c>
      <c r="J52" s="236">
        <v>2.8724050000000001</v>
      </c>
      <c r="K52" s="236">
        <v>2.8724050000000001</v>
      </c>
      <c r="L52" s="236">
        <v>2.8724050000000001</v>
      </c>
      <c r="M52" s="236">
        <v>2.8724050000000001</v>
      </c>
      <c r="N52" s="236">
        <v>2.8724050000000001</v>
      </c>
      <c r="O52" s="37"/>
      <c r="P52" s="37"/>
      <c r="Q52" s="37"/>
    </row>
    <row r="53" spans="1:17" ht="14" outlineLevel="3">
      <c r="A53" s="85" t="s">
        <v>0</v>
      </c>
      <c r="B53" s="236">
        <v>2</v>
      </c>
      <c r="C53" s="236">
        <v>2</v>
      </c>
      <c r="D53" s="236">
        <v>2</v>
      </c>
      <c r="E53" s="236">
        <v>2</v>
      </c>
      <c r="F53" s="236">
        <v>2</v>
      </c>
      <c r="G53" s="236">
        <v>2</v>
      </c>
      <c r="H53" s="236">
        <v>2</v>
      </c>
      <c r="I53" s="236">
        <v>2</v>
      </c>
      <c r="J53" s="236">
        <v>2</v>
      </c>
      <c r="K53" s="236">
        <v>2</v>
      </c>
      <c r="L53" s="236">
        <v>2</v>
      </c>
      <c r="M53" s="236">
        <v>2</v>
      </c>
      <c r="N53" s="236">
        <v>2</v>
      </c>
      <c r="O53" s="37"/>
      <c r="P53" s="37"/>
      <c r="Q53" s="37"/>
    </row>
    <row r="54" spans="1:17" ht="14" outlineLevel="2">
      <c r="A54" s="120" t="s">
        <v>119</v>
      </c>
      <c r="B54" s="239">
        <f t="shared" ref="B54:M54" si="7">SUM(B$55:B$67)</f>
        <v>7.8495894294100008</v>
      </c>
      <c r="C54" s="239">
        <f t="shared" si="7"/>
        <v>12.748439831440001</v>
      </c>
      <c r="D54" s="239">
        <f t="shared" si="7"/>
        <v>13.78413502695</v>
      </c>
      <c r="E54" s="239">
        <f t="shared" si="7"/>
        <v>17.277678843739999</v>
      </c>
      <c r="F54" s="239">
        <f t="shared" si="7"/>
        <v>18.796634258120001</v>
      </c>
      <c r="G54" s="239">
        <f t="shared" si="7"/>
        <v>19.183511090509995</v>
      </c>
      <c r="H54" s="239">
        <f t="shared" si="7"/>
        <v>19.588184799290005</v>
      </c>
      <c r="I54" s="239">
        <f t="shared" si="7"/>
        <v>19.861288953020004</v>
      </c>
      <c r="J54" s="239">
        <f t="shared" si="7"/>
        <v>24.494239694450002</v>
      </c>
      <c r="K54" s="239">
        <f t="shared" si="7"/>
        <v>28.198443429750004</v>
      </c>
      <c r="L54" s="239">
        <f t="shared" si="7"/>
        <v>30.228943275400002</v>
      </c>
      <c r="M54" s="239">
        <f t="shared" si="7"/>
        <v>31.223866172369995</v>
      </c>
      <c r="N54" s="239">
        <v>32.109455251249997</v>
      </c>
      <c r="O54" s="37"/>
      <c r="P54" s="37"/>
      <c r="Q54" s="37"/>
    </row>
    <row r="55" spans="1:17" ht="14" outlineLevel="3">
      <c r="A55" s="85" t="s">
        <v>139</v>
      </c>
      <c r="B55" s="236">
        <v>0</v>
      </c>
      <c r="C55" s="236">
        <v>0</v>
      </c>
      <c r="D55" s="236">
        <v>0</v>
      </c>
      <c r="E55" s="236">
        <v>0</v>
      </c>
      <c r="F55" s="236">
        <v>2.5000000000000001E-2</v>
      </c>
      <c r="G55" s="236">
        <v>2.5000000000000001E-2</v>
      </c>
      <c r="H55" s="236">
        <v>2.8500000000000001E-2</v>
      </c>
      <c r="I55" s="236">
        <v>2.8500000000000001E-2</v>
      </c>
      <c r="J55" s="236">
        <v>2.8500000000000001E-2</v>
      </c>
      <c r="K55" s="236">
        <v>2.8500000000000001E-2</v>
      </c>
      <c r="L55" s="236">
        <v>2.836482718E-2</v>
      </c>
      <c r="M55" s="236">
        <v>2.822960561E-2</v>
      </c>
      <c r="N55" s="236">
        <v>2.8094059429999999E-2</v>
      </c>
      <c r="O55" s="37"/>
      <c r="P55" s="37"/>
      <c r="Q55" s="37"/>
    </row>
    <row r="56" spans="1:17" ht="14" outlineLevel="3">
      <c r="A56" s="85" t="s">
        <v>120</v>
      </c>
      <c r="B56" s="236">
        <v>0</v>
      </c>
      <c r="C56" s="236">
        <v>0</v>
      </c>
      <c r="D56" s="236">
        <v>0</v>
      </c>
      <c r="E56" s="236">
        <v>0</v>
      </c>
      <c r="F56" s="236">
        <v>4.2956000000000001E-2</v>
      </c>
      <c r="G56" s="236">
        <v>4.2956000000000001E-2</v>
      </c>
      <c r="H56" s="236">
        <v>5.4726499999999997E-2</v>
      </c>
      <c r="I56" s="236">
        <v>5.4726499999999997E-2</v>
      </c>
      <c r="J56" s="236">
        <v>5.9201499999999997E-2</v>
      </c>
      <c r="K56" s="236">
        <v>5.9201499999999997E-2</v>
      </c>
      <c r="L56" s="236">
        <v>5.9201499999999997E-2</v>
      </c>
      <c r="M56" s="236">
        <v>5.2891500000000001E-2</v>
      </c>
      <c r="N56" s="236">
        <v>5.2891500000000001E-2</v>
      </c>
      <c r="O56" s="37"/>
      <c r="P56" s="37"/>
      <c r="Q56" s="37"/>
    </row>
    <row r="57" spans="1:17" ht="14" outlineLevel="3">
      <c r="A57" s="85" t="s">
        <v>58</v>
      </c>
      <c r="B57" s="236">
        <v>0</v>
      </c>
      <c r="C57" s="236">
        <v>0</v>
      </c>
      <c r="D57" s="236">
        <v>0</v>
      </c>
      <c r="E57" s="236">
        <v>0.02</v>
      </c>
      <c r="F57" s="236">
        <v>0.04</v>
      </c>
      <c r="G57" s="236">
        <v>0.04</v>
      </c>
      <c r="H57" s="236">
        <v>0.04</v>
      </c>
      <c r="I57" s="236">
        <v>0.04</v>
      </c>
      <c r="J57" s="236">
        <v>0.04</v>
      </c>
      <c r="K57" s="236">
        <v>5.3499999999999999E-2</v>
      </c>
      <c r="L57" s="236">
        <v>5.3499999999999999E-2</v>
      </c>
      <c r="M57" s="236">
        <v>5.2999999999999999E-2</v>
      </c>
      <c r="N57" s="236">
        <v>5.2499999999999998E-2</v>
      </c>
      <c r="O57" s="37"/>
      <c r="P57" s="37"/>
      <c r="Q57" s="37"/>
    </row>
    <row r="58" spans="1:17" ht="14" outlineLevel="3">
      <c r="A58" s="85" t="s">
        <v>90</v>
      </c>
      <c r="B58" s="236">
        <v>0</v>
      </c>
      <c r="C58" s="236">
        <v>0</v>
      </c>
      <c r="D58" s="236">
        <v>0</v>
      </c>
      <c r="E58" s="236">
        <v>0</v>
      </c>
      <c r="F58" s="236">
        <v>0</v>
      </c>
      <c r="G58" s="236">
        <v>0</v>
      </c>
      <c r="H58" s="236">
        <v>0</v>
      </c>
      <c r="I58" s="236">
        <v>0</v>
      </c>
      <c r="J58" s="236">
        <v>0</v>
      </c>
      <c r="K58" s="236">
        <v>0.21542138187000001</v>
      </c>
      <c r="L58" s="236">
        <v>0.34224450000000001</v>
      </c>
      <c r="M58" s="236">
        <v>0.35326069999999998</v>
      </c>
      <c r="N58" s="236">
        <v>0.3546166</v>
      </c>
      <c r="O58" s="37"/>
      <c r="P58" s="37"/>
      <c r="Q58" s="37"/>
    </row>
    <row r="59" spans="1:17" ht="14" outlineLevel="3">
      <c r="A59" s="85" t="s">
        <v>3</v>
      </c>
      <c r="B59" s="236">
        <v>1.9796968365100001</v>
      </c>
      <c r="C59" s="236">
        <v>1.96333288477</v>
      </c>
      <c r="D59" s="236">
        <v>1.8906420068200001</v>
      </c>
      <c r="E59" s="236">
        <v>4.8867842638000001</v>
      </c>
      <c r="F59" s="236">
        <v>6.0066759698999999</v>
      </c>
      <c r="G59" s="236">
        <v>6.1070615327500004</v>
      </c>
      <c r="H59" s="236">
        <v>6.1644306853000002</v>
      </c>
      <c r="I59" s="236">
        <v>6.2709513503299998</v>
      </c>
      <c r="J59" s="236">
        <v>10.8483761261</v>
      </c>
      <c r="K59" s="236">
        <v>11.0465086688</v>
      </c>
      <c r="L59" s="236">
        <v>11.011091395479999</v>
      </c>
      <c r="M59" s="236">
        <v>10.98498702749</v>
      </c>
      <c r="N59" s="236">
        <v>11.31839143851</v>
      </c>
      <c r="O59" s="37"/>
      <c r="P59" s="37"/>
      <c r="Q59" s="37"/>
    </row>
    <row r="60" spans="1:17" ht="14" outlineLevel="3">
      <c r="A60" s="85" t="s">
        <v>183</v>
      </c>
      <c r="B60" s="236">
        <v>4.8264493541000002</v>
      </c>
      <c r="C60" s="236">
        <v>9.7621636398099998</v>
      </c>
      <c r="D60" s="236">
        <v>9.6372163799399999</v>
      </c>
      <c r="E60" s="236">
        <v>9.6753360482499993</v>
      </c>
      <c r="F60" s="236">
        <v>9.9073208360400002</v>
      </c>
      <c r="G60" s="236">
        <v>10.09275980452</v>
      </c>
      <c r="H60" s="236">
        <v>10.29997273439</v>
      </c>
      <c r="I60" s="236">
        <v>10.32669162407</v>
      </c>
      <c r="J60" s="236">
        <v>10.320280875590001</v>
      </c>
      <c r="K60" s="236">
        <v>12.29670899013</v>
      </c>
      <c r="L60" s="236">
        <v>13.443560986430001</v>
      </c>
      <c r="M60" s="236">
        <v>13.485435527949999</v>
      </c>
      <c r="N60" s="236">
        <v>13.47784762241</v>
      </c>
      <c r="O60" s="37"/>
      <c r="P60" s="37"/>
      <c r="Q60" s="37"/>
    </row>
    <row r="61" spans="1:17" ht="14" outlineLevel="3">
      <c r="A61" s="85" t="s">
        <v>2</v>
      </c>
      <c r="B61" s="236">
        <v>0</v>
      </c>
      <c r="C61" s="236">
        <v>0</v>
      </c>
      <c r="D61" s="236">
        <v>0</v>
      </c>
      <c r="E61" s="236">
        <v>0.35723946567999998</v>
      </c>
      <c r="F61" s="236">
        <v>0.386527238</v>
      </c>
      <c r="G61" s="236">
        <v>0.39972208094</v>
      </c>
      <c r="H61" s="236">
        <v>0.39701890519999999</v>
      </c>
      <c r="I61" s="236">
        <v>0.37808891287000002</v>
      </c>
      <c r="J61" s="236">
        <v>0.36768220612000002</v>
      </c>
      <c r="K61" s="236">
        <v>0.34998423289000002</v>
      </c>
      <c r="L61" s="236">
        <v>0.33390067721</v>
      </c>
      <c r="M61" s="236">
        <v>0.31680182852</v>
      </c>
      <c r="N61" s="236">
        <v>0.76396210783999996</v>
      </c>
      <c r="O61" s="37"/>
      <c r="P61" s="37"/>
      <c r="Q61" s="37"/>
    </row>
    <row r="62" spans="1:17" ht="14" outlineLevel="3">
      <c r="A62" s="85" t="s">
        <v>180</v>
      </c>
      <c r="B62" s="236">
        <v>0</v>
      </c>
      <c r="C62" s="236">
        <v>0</v>
      </c>
      <c r="D62" s="236">
        <v>0</v>
      </c>
      <c r="E62" s="236">
        <v>0</v>
      </c>
      <c r="F62" s="236">
        <v>0</v>
      </c>
      <c r="G62" s="236">
        <v>1.6E-2</v>
      </c>
      <c r="H62" s="236">
        <v>7.5653499999999999E-2</v>
      </c>
      <c r="I62" s="236">
        <v>0.13089536725000001</v>
      </c>
      <c r="J62" s="236">
        <v>0.17949536725000001</v>
      </c>
      <c r="K62" s="236">
        <v>0.23502224797999999</v>
      </c>
      <c r="L62" s="236">
        <v>0.23814465100000001</v>
      </c>
      <c r="M62" s="236">
        <v>0.24497041378000001</v>
      </c>
      <c r="N62" s="236">
        <v>0.24659233320000001</v>
      </c>
      <c r="O62" s="37"/>
      <c r="P62" s="37"/>
      <c r="Q62" s="37"/>
    </row>
    <row r="63" spans="1:17" ht="14" outlineLevel="3">
      <c r="A63" s="85" t="s">
        <v>103</v>
      </c>
      <c r="B63" s="236">
        <v>0</v>
      </c>
      <c r="C63" s="236">
        <v>0</v>
      </c>
      <c r="D63" s="236">
        <v>0</v>
      </c>
      <c r="E63" s="236">
        <v>0</v>
      </c>
      <c r="F63" s="236">
        <v>0</v>
      </c>
      <c r="G63" s="236">
        <v>0</v>
      </c>
      <c r="H63" s="236">
        <v>0</v>
      </c>
      <c r="I63" s="236">
        <v>0</v>
      </c>
      <c r="J63" s="236">
        <v>0</v>
      </c>
      <c r="K63" s="236">
        <v>0.16570875530000001</v>
      </c>
      <c r="L63" s="236">
        <v>0.26326500000000003</v>
      </c>
      <c r="M63" s="236">
        <v>0.27173900000000001</v>
      </c>
      <c r="N63" s="236">
        <v>0.27278200000000002</v>
      </c>
      <c r="O63" s="37"/>
      <c r="P63" s="37"/>
      <c r="Q63" s="37"/>
    </row>
    <row r="64" spans="1:17" ht="14" outlineLevel="3">
      <c r="A64" s="85" t="s">
        <v>105</v>
      </c>
      <c r="B64" s="236">
        <v>0</v>
      </c>
      <c r="C64" s="236">
        <v>0</v>
      </c>
      <c r="D64" s="236">
        <v>0</v>
      </c>
      <c r="E64" s="236">
        <v>0</v>
      </c>
      <c r="F64" s="236">
        <v>0</v>
      </c>
      <c r="G64" s="236">
        <v>0</v>
      </c>
      <c r="H64" s="236">
        <v>0</v>
      </c>
      <c r="I64" s="236">
        <v>0</v>
      </c>
      <c r="J64" s="236">
        <v>0</v>
      </c>
      <c r="K64" s="236">
        <v>0</v>
      </c>
      <c r="L64" s="236">
        <v>0.02</v>
      </c>
      <c r="M64" s="236">
        <v>4.3999999999999997E-2</v>
      </c>
      <c r="N64" s="236">
        <v>8.3000000000000004E-2</v>
      </c>
      <c r="O64" s="37"/>
      <c r="P64" s="37"/>
      <c r="Q64" s="37"/>
    </row>
    <row r="65" spans="1:17" ht="14" outlineLevel="3">
      <c r="A65" s="85" t="s">
        <v>109</v>
      </c>
      <c r="B65" s="236">
        <v>0</v>
      </c>
      <c r="C65" s="236">
        <v>0</v>
      </c>
      <c r="D65" s="236">
        <v>0</v>
      </c>
      <c r="E65" s="236">
        <v>0</v>
      </c>
      <c r="F65" s="236">
        <v>0</v>
      </c>
      <c r="G65" s="236">
        <v>0.02</v>
      </c>
      <c r="H65" s="236">
        <v>3.8449999999999998E-2</v>
      </c>
      <c r="I65" s="236">
        <v>0.11325</v>
      </c>
      <c r="J65" s="236">
        <v>0.12626999999999999</v>
      </c>
      <c r="K65" s="236">
        <v>0.35826225748000001</v>
      </c>
      <c r="L65" s="236">
        <v>0.497361</v>
      </c>
      <c r="M65" s="236">
        <v>0.50868832389999996</v>
      </c>
      <c r="N65" s="236">
        <v>0.52692295999000005</v>
      </c>
      <c r="O65" s="37"/>
      <c r="P65" s="37"/>
      <c r="Q65" s="37"/>
    </row>
    <row r="66" spans="1:17" ht="14" outlineLevel="3">
      <c r="A66" s="85" t="s">
        <v>98</v>
      </c>
      <c r="B66" s="236">
        <v>1.0434432387999999</v>
      </c>
      <c r="C66" s="236">
        <v>1.02294330686</v>
      </c>
      <c r="D66" s="236">
        <v>2.2562766401899998</v>
      </c>
      <c r="E66" s="236">
        <v>2.3299836863099999</v>
      </c>
      <c r="F66" s="236">
        <v>2.3764688344799998</v>
      </c>
      <c r="G66" s="236">
        <v>2.4041762925999999</v>
      </c>
      <c r="H66" s="236">
        <v>2.4415970947000001</v>
      </c>
      <c r="I66" s="236">
        <v>2.4630573187999998</v>
      </c>
      <c r="J66" s="236">
        <v>2.4683125876899998</v>
      </c>
      <c r="K66" s="236">
        <v>3.3241612115999999</v>
      </c>
      <c r="L66" s="236">
        <v>3.8591014023999999</v>
      </c>
      <c r="M66" s="236">
        <v>4.7917659071200003</v>
      </c>
      <c r="N66" s="236">
        <v>4.8351432465700004</v>
      </c>
      <c r="O66" s="37"/>
      <c r="P66" s="37"/>
      <c r="Q66" s="37"/>
    </row>
    <row r="67" spans="1:17" ht="14" outlineLevel="3">
      <c r="A67" s="85" t="s">
        <v>50</v>
      </c>
      <c r="B67" s="236">
        <v>0</v>
      </c>
      <c r="C67" s="236">
        <v>0</v>
      </c>
      <c r="D67" s="236">
        <v>0</v>
      </c>
      <c r="E67" s="236">
        <v>8.3353796999999993E-3</v>
      </c>
      <c r="F67" s="236">
        <v>1.16853797E-2</v>
      </c>
      <c r="G67" s="236">
        <v>3.5835379700000003E-2</v>
      </c>
      <c r="H67" s="236">
        <v>4.78353797E-2</v>
      </c>
      <c r="I67" s="236">
        <v>5.51278797E-2</v>
      </c>
      <c r="J67" s="236">
        <v>5.6121031699999997E-2</v>
      </c>
      <c r="K67" s="236">
        <v>6.5464183699999998E-2</v>
      </c>
      <c r="L67" s="236">
        <v>7.9207335700000006E-2</v>
      </c>
      <c r="M67" s="236">
        <v>8.8096337999999996E-2</v>
      </c>
      <c r="N67" s="236">
        <v>9.6711383299999995E-2</v>
      </c>
      <c r="O67" s="37"/>
      <c r="P67" s="37"/>
      <c r="Q67" s="37"/>
    </row>
    <row r="68" spans="1:17" ht="14" outlineLevel="2">
      <c r="A68" s="120" t="s">
        <v>138</v>
      </c>
      <c r="B68" s="239">
        <f t="shared" ref="B68:M68" si="8">SUM(B$69:B$69)</f>
        <v>9.5465000000000003E-4</v>
      </c>
      <c r="C68" s="239">
        <f t="shared" si="8"/>
        <v>9.5465000000000003E-4</v>
      </c>
      <c r="D68" s="239">
        <f t="shared" si="8"/>
        <v>9.5465000000000003E-4</v>
      </c>
      <c r="E68" s="239">
        <f t="shared" si="8"/>
        <v>9.5465000000000003E-4</v>
      </c>
      <c r="F68" s="239">
        <f t="shared" si="8"/>
        <v>9.5465000000000003E-4</v>
      </c>
      <c r="G68" s="239">
        <f t="shared" si="8"/>
        <v>9.5465000000000003E-4</v>
      </c>
      <c r="H68" s="239">
        <f t="shared" si="8"/>
        <v>9.5465000000000003E-4</v>
      </c>
      <c r="I68" s="239">
        <f t="shared" si="8"/>
        <v>9.5465000000000003E-4</v>
      </c>
      <c r="J68" s="239">
        <f t="shared" si="8"/>
        <v>9.5465000000000003E-4</v>
      </c>
      <c r="K68" s="239">
        <f t="shared" si="8"/>
        <v>9.5465000000000003E-4</v>
      </c>
      <c r="L68" s="239">
        <f t="shared" si="8"/>
        <v>9.5465000000000003E-4</v>
      </c>
      <c r="M68" s="239">
        <f t="shared" si="8"/>
        <v>9.5465000000000003E-4</v>
      </c>
      <c r="N68" s="239">
        <v>9.5465000000000003E-4</v>
      </c>
      <c r="O68" s="37"/>
      <c r="P68" s="37"/>
      <c r="Q68" s="37"/>
    </row>
    <row r="69" spans="1:17" ht="14" outlineLevel="3">
      <c r="A69" s="85" t="s">
        <v>72</v>
      </c>
      <c r="B69" s="236">
        <v>9.5465000000000003E-4</v>
      </c>
      <c r="C69" s="236">
        <v>9.5465000000000003E-4</v>
      </c>
      <c r="D69" s="236">
        <v>9.5465000000000003E-4</v>
      </c>
      <c r="E69" s="236">
        <v>9.5465000000000003E-4</v>
      </c>
      <c r="F69" s="236">
        <v>9.5465000000000003E-4</v>
      </c>
      <c r="G69" s="236">
        <v>9.5465000000000003E-4</v>
      </c>
      <c r="H69" s="236">
        <v>9.5465000000000003E-4</v>
      </c>
      <c r="I69" s="236">
        <v>9.5465000000000003E-4</v>
      </c>
      <c r="J69" s="236">
        <v>9.5465000000000003E-4</v>
      </c>
      <c r="K69" s="236">
        <v>9.5465000000000003E-4</v>
      </c>
      <c r="L69" s="236">
        <v>9.5465000000000003E-4</v>
      </c>
      <c r="M69" s="236">
        <v>9.5465000000000003E-4</v>
      </c>
      <c r="N69" s="236">
        <v>9.5465000000000003E-4</v>
      </c>
      <c r="O69" s="37"/>
      <c r="P69" s="37"/>
      <c r="Q69" s="37"/>
    </row>
    <row r="70" spans="1:17" ht="15">
      <c r="A70" s="106" t="s">
        <v>66</v>
      </c>
      <c r="B70" s="152">
        <f t="shared" ref="B70:N70" si="9">B$71+B$104</f>
        <v>1518.9344878331099</v>
      </c>
      <c r="C70" s="152">
        <f t="shared" si="9"/>
        <v>1506.5774874992603</v>
      </c>
      <c r="D70" s="152">
        <f t="shared" si="9"/>
        <v>1489.1110873031</v>
      </c>
      <c r="E70" s="152">
        <f t="shared" si="9"/>
        <v>1449.8432941215001</v>
      </c>
      <c r="F70" s="152">
        <f t="shared" si="9"/>
        <v>1492.4721007848602</v>
      </c>
      <c r="G70" s="152">
        <f t="shared" si="9"/>
        <v>1482.2737742627198</v>
      </c>
      <c r="H70" s="152">
        <f t="shared" si="9"/>
        <v>1476.8087266290399</v>
      </c>
      <c r="I70" s="152">
        <f t="shared" si="9"/>
        <v>1472.7443599430501</v>
      </c>
      <c r="J70" s="152">
        <f t="shared" si="9"/>
        <v>1463.5760189335101</v>
      </c>
      <c r="K70" s="152">
        <f t="shared" si="9"/>
        <v>1413.4534649433599</v>
      </c>
      <c r="L70" s="152">
        <f t="shared" si="9"/>
        <v>1412.866070323</v>
      </c>
      <c r="M70" s="152">
        <f t="shared" si="9"/>
        <v>1496.2677786765601</v>
      </c>
      <c r="N70" s="152">
        <f t="shared" si="9"/>
        <v>1560.41951461808</v>
      </c>
      <c r="O70" s="37"/>
      <c r="P70" s="37"/>
      <c r="Q70" s="37"/>
    </row>
    <row r="71" spans="1:17" ht="15" outlineLevel="1">
      <c r="A71" s="99" t="s">
        <v>71</v>
      </c>
      <c r="B71" s="207">
        <f t="shared" ref="B71:N71" si="10">B$72+B$80+B$88+B$93+B$102</f>
        <v>1258.5216249367199</v>
      </c>
      <c r="C71" s="207">
        <f t="shared" si="10"/>
        <v>1249.2081090971703</v>
      </c>
      <c r="D71" s="207">
        <f t="shared" si="10"/>
        <v>1238.0058599149399</v>
      </c>
      <c r="E71" s="207">
        <f t="shared" si="10"/>
        <v>1211.01267999423</v>
      </c>
      <c r="F71" s="207">
        <f t="shared" si="10"/>
        <v>1251.9487903190002</v>
      </c>
      <c r="G71" s="207">
        <f t="shared" si="10"/>
        <v>1242.7290515308298</v>
      </c>
      <c r="H71" s="207">
        <f t="shared" si="10"/>
        <v>1223.71012051919</v>
      </c>
      <c r="I71" s="207">
        <f t="shared" si="10"/>
        <v>1224.17186690373</v>
      </c>
      <c r="J71" s="207">
        <f t="shared" si="10"/>
        <v>1219.6140970392401</v>
      </c>
      <c r="K71" s="207">
        <f t="shared" si="10"/>
        <v>1181.8610826398999</v>
      </c>
      <c r="L71" s="207">
        <f t="shared" si="10"/>
        <v>1185.3424235021801</v>
      </c>
      <c r="M71" s="207">
        <f t="shared" si="10"/>
        <v>1241.1799839478101</v>
      </c>
      <c r="N71" s="207">
        <f t="shared" si="10"/>
        <v>1300.1236457048401</v>
      </c>
      <c r="O71" s="37"/>
      <c r="P71" s="37"/>
      <c r="Q71" s="37"/>
    </row>
    <row r="72" spans="1:17" ht="14" outlineLevel="2">
      <c r="A72" s="120" t="s">
        <v>176</v>
      </c>
      <c r="B72" s="239">
        <f t="shared" ref="B72:M72" si="11">SUM(B$73:B$79)</f>
        <v>443.31220499020998</v>
      </c>
      <c r="C72" s="239">
        <f t="shared" si="11"/>
        <v>438.66517701742998</v>
      </c>
      <c r="D72" s="239">
        <f t="shared" si="11"/>
        <v>435.00011617186999</v>
      </c>
      <c r="E72" s="239">
        <f t="shared" si="11"/>
        <v>426.09460615149999</v>
      </c>
      <c r="F72" s="239">
        <f t="shared" si="11"/>
        <v>430.13262806638005</v>
      </c>
      <c r="G72" s="239">
        <f t="shared" si="11"/>
        <v>428.04947603646997</v>
      </c>
      <c r="H72" s="239">
        <f t="shared" si="11"/>
        <v>422.18549273073</v>
      </c>
      <c r="I72" s="239">
        <f t="shared" si="11"/>
        <v>417.22531842571993</v>
      </c>
      <c r="J72" s="239">
        <f t="shared" si="11"/>
        <v>415.11701941375998</v>
      </c>
      <c r="K72" s="239">
        <f t="shared" si="11"/>
        <v>402.79474081527997</v>
      </c>
      <c r="L72" s="239">
        <f t="shared" si="11"/>
        <v>416.75060270099004</v>
      </c>
      <c r="M72" s="239">
        <f t="shared" si="11"/>
        <v>443.46813171308003</v>
      </c>
      <c r="N72" s="239">
        <v>463.13044056396001</v>
      </c>
      <c r="O72" s="37"/>
      <c r="P72" s="37"/>
      <c r="Q72" s="37"/>
    </row>
    <row r="73" spans="1:17" ht="14" outlineLevel="3">
      <c r="A73" s="85" t="s">
        <v>110</v>
      </c>
      <c r="B73" s="236">
        <v>0</v>
      </c>
      <c r="C73" s="236">
        <v>0</v>
      </c>
      <c r="D73" s="236">
        <v>0</v>
      </c>
      <c r="E73" s="236">
        <v>3.2723299999999997E-2</v>
      </c>
      <c r="F73" s="236">
        <v>3.3642699999999998E-2</v>
      </c>
      <c r="G73" s="236">
        <v>3.3389599999999998E-2</v>
      </c>
      <c r="H73" s="236">
        <v>3.2301799999999999E-2</v>
      </c>
      <c r="I73" s="236">
        <v>3.1923899999999998E-2</v>
      </c>
      <c r="J73" s="236">
        <v>3.1696299999999997E-2</v>
      </c>
      <c r="K73" s="236">
        <v>3.0981000000000002E-2</v>
      </c>
      <c r="L73" s="236">
        <v>3.0503200000000001E-2</v>
      </c>
      <c r="M73" s="236">
        <v>3.0648100000000001E-2</v>
      </c>
      <c r="N73" s="236">
        <v>6.1845200000000003E-2</v>
      </c>
      <c r="O73" s="37"/>
      <c r="P73" s="37"/>
      <c r="Q73" s="37"/>
    </row>
    <row r="74" spans="1:17" ht="14" outlineLevel="3">
      <c r="A74" s="85" t="s">
        <v>20</v>
      </c>
      <c r="B74" s="236">
        <v>132.357876</v>
      </c>
      <c r="C74" s="236">
        <v>129.934335</v>
      </c>
      <c r="D74" s="236">
        <v>130.095879</v>
      </c>
      <c r="E74" s="236">
        <v>124.67577300000001</v>
      </c>
      <c r="F74" s="236">
        <v>128.178687</v>
      </c>
      <c r="G74" s="236">
        <v>127.214376</v>
      </c>
      <c r="H74" s="236">
        <v>123.069858</v>
      </c>
      <c r="I74" s="236">
        <v>121.630059</v>
      </c>
      <c r="J74" s="236">
        <v>120.76290299999999</v>
      </c>
      <c r="K74" s="236">
        <v>118.03761</v>
      </c>
      <c r="L74" s="236">
        <v>134.51911200000001</v>
      </c>
      <c r="M74" s="236">
        <v>135.15812099999999</v>
      </c>
      <c r="N74" s="236">
        <v>136.36866599999999</v>
      </c>
      <c r="O74" s="37"/>
      <c r="P74" s="37"/>
      <c r="Q74" s="37"/>
    </row>
    <row r="75" spans="1:17" ht="14" outlineLevel="3">
      <c r="A75" s="85" t="s">
        <v>56</v>
      </c>
      <c r="B75" s="236">
        <v>13.69347224048</v>
      </c>
      <c r="C75" s="236">
        <v>13.587382873299999</v>
      </c>
      <c r="D75" s="236">
        <v>13.301810700620001</v>
      </c>
      <c r="E75" s="236">
        <v>12.74522157775</v>
      </c>
      <c r="F75" s="236">
        <v>12.89298447408</v>
      </c>
      <c r="G75" s="236">
        <v>11.766454413869999</v>
      </c>
      <c r="H75" s="236">
        <v>11.44732331769</v>
      </c>
      <c r="I75" s="236">
        <v>11.32776750839</v>
      </c>
      <c r="J75" s="236">
        <v>11.21040674388</v>
      </c>
      <c r="K75" s="236">
        <v>11.048119633000001</v>
      </c>
      <c r="L75" s="236">
        <v>11.01230707809</v>
      </c>
      <c r="M75" s="236">
        <v>10.09417965449</v>
      </c>
      <c r="N75" s="236">
        <v>10.500506646330001</v>
      </c>
      <c r="O75" s="37"/>
      <c r="P75" s="37"/>
      <c r="Q75" s="37"/>
    </row>
    <row r="76" spans="1:17" ht="14" outlineLevel="3">
      <c r="A76" s="85" t="s">
        <v>99</v>
      </c>
      <c r="B76" s="236">
        <v>26.985065628059999</v>
      </c>
      <c r="C76" s="236">
        <v>26.490955153390001</v>
      </c>
      <c r="D76" s="236">
        <v>26.204555370990001</v>
      </c>
      <c r="E76" s="236">
        <v>25.11281081393</v>
      </c>
      <c r="F76" s="236">
        <v>25.779135259589999</v>
      </c>
      <c r="G76" s="236">
        <v>25.77051996937</v>
      </c>
      <c r="H76" s="236">
        <v>24.919405671020002</v>
      </c>
      <c r="I76" s="236">
        <v>24.749183406090001</v>
      </c>
      <c r="J76" s="236">
        <v>24.994794167849999</v>
      </c>
      <c r="K76" s="236">
        <v>25.203188679139998</v>
      </c>
      <c r="L76" s="236">
        <v>25.419476273360001</v>
      </c>
      <c r="M76" s="236">
        <v>25.210339664639999</v>
      </c>
      <c r="N76" s="236">
        <v>27.704960040149999</v>
      </c>
      <c r="O76" s="37"/>
      <c r="P76" s="37"/>
      <c r="Q76" s="37"/>
    </row>
    <row r="77" spans="1:17" ht="14" outlineLevel="3">
      <c r="A77" s="85" t="s">
        <v>133</v>
      </c>
      <c r="B77" s="236">
        <v>149.66078664104</v>
      </c>
      <c r="C77" s="236">
        <v>148.34187379763</v>
      </c>
      <c r="D77" s="236">
        <v>146.31791818799999</v>
      </c>
      <c r="E77" s="236">
        <v>146.41058191151001</v>
      </c>
      <c r="F77" s="236">
        <v>145.15372712640001</v>
      </c>
      <c r="G77" s="236">
        <v>145.46789851026</v>
      </c>
      <c r="H77" s="236">
        <v>153.93237390601999</v>
      </c>
      <c r="I77" s="236">
        <v>151.65143964802999</v>
      </c>
      <c r="J77" s="236">
        <v>150.71397416209001</v>
      </c>
      <c r="K77" s="236">
        <v>149.23845410398999</v>
      </c>
      <c r="L77" s="236">
        <v>146.91465956246</v>
      </c>
      <c r="M77" s="236">
        <v>152.88544550028999</v>
      </c>
      <c r="N77" s="236">
        <v>167.90406736776001</v>
      </c>
      <c r="O77" s="37"/>
      <c r="P77" s="37"/>
      <c r="Q77" s="37"/>
    </row>
    <row r="78" spans="1:17" ht="14" outlineLevel="3">
      <c r="A78" s="85" t="s">
        <v>148</v>
      </c>
      <c r="B78" s="236">
        <v>119.56959310429001</v>
      </c>
      <c r="C78" s="236">
        <v>119.26823955303</v>
      </c>
      <c r="D78" s="236">
        <v>118.0309796753</v>
      </c>
      <c r="E78" s="236">
        <v>116.03473517991</v>
      </c>
      <c r="F78" s="236">
        <v>117.00230220052001</v>
      </c>
      <c r="G78" s="236">
        <v>116.65077248287</v>
      </c>
      <c r="H78" s="236">
        <v>107.63441005772999</v>
      </c>
      <c r="I78" s="236">
        <v>106.66269401911001</v>
      </c>
      <c r="J78" s="236">
        <v>106.22040213747999</v>
      </c>
      <c r="K78" s="236">
        <v>97.986866001110002</v>
      </c>
      <c r="L78" s="236">
        <v>97.515378594309993</v>
      </c>
      <c r="M78" s="236">
        <v>118.64958699428</v>
      </c>
      <c r="N78" s="236">
        <v>119.00280760606</v>
      </c>
      <c r="O78" s="37"/>
      <c r="P78" s="37"/>
      <c r="Q78" s="37"/>
    </row>
    <row r="79" spans="1:17" ht="14" outlineLevel="3">
      <c r="A79" s="85" t="s">
        <v>143</v>
      </c>
      <c r="B79" s="236">
        <v>1.0454113763399999</v>
      </c>
      <c r="C79" s="236">
        <v>1.04239064008</v>
      </c>
      <c r="D79" s="236">
        <v>1.04897323696</v>
      </c>
      <c r="E79" s="236">
        <v>1.0827603684</v>
      </c>
      <c r="F79" s="236">
        <v>1.09214930579</v>
      </c>
      <c r="G79" s="236">
        <v>1.1460650601</v>
      </c>
      <c r="H79" s="236">
        <v>1.14981997827</v>
      </c>
      <c r="I79" s="236">
        <v>1.1722509441</v>
      </c>
      <c r="J79" s="236">
        <v>1.18284290246</v>
      </c>
      <c r="K79" s="236">
        <v>1.24952139804</v>
      </c>
      <c r="L79" s="236">
        <v>1.3391659927699999</v>
      </c>
      <c r="M79" s="236">
        <v>1.43981079938</v>
      </c>
      <c r="N79" s="236">
        <v>1.5875877036599999</v>
      </c>
      <c r="O79" s="37"/>
      <c r="P79" s="37"/>
      <c r="Q79" s="37"/>
    </row>
    <row r="80" spans="1:17" ht="14" outlineLevel="2">
      <c r="A80" s="120" t="s">
        <v>46</v>
      </c>
      <c r="B80" s="239">
        <f t="shared" ref="B80:M80" si="12">SUM(B$81:B$87)</f>
        <v>43.896592746549999</v>
      </c>
      <c r="C80" s="239">
        <f t="shared" si="12"/>
        <v>43.437562625929999</v>
      </c>
      <c r="D80" s="239">
        <f t="shared" si="12"/>
        <v>42.879012213739998</v>
      </c>
      <c r="E80" s="239">
        <f t="shared" si="12"/>
        <v>41.655972186509999</v>
      </c>
      <c r="F80" s="239">
        <f t="shared" si="12"/>
        <v>42.09172205854</v>
      </c>
      <c r="G80" s="239">
        <f t="shared" si="12"/>
        <v>41.6027143767</v>
      </c>
      <c r="H80" s="239">
        <f t="shared" si="12"/>
        <v>40.801337099130002</v>
      </c>
      <c r="I80" s="239">
        <f t="shared" si="12"/>
        <v>40.579331229960005</v>
      </c>
      <c r="J80" s="239">
        <f t="shared" si="12"/>
        <v>40.59122742764</v>
      </c>
      <c r="K80" s="239">
        <f t="shared" si="12"/>
        <v>40.066076241019999</v>
      </c>
      <c r="L80" s="239">
        <f t="shared" si="12"/>
        <v>39.60099769704</v>
      </c>
      <c r="M80" s="239">
        <f t="shared" si="12"/>
        <v>40.794669354969997</v>
      </c>
      <c r="N80" s="239">
        <v>40.750160885680003</v>
      </c>
      <c r="O80" s="37"/>
      <c r="P80" s="37"/>
      <c r="Q80" s="37"/>
    </row>
    <row r="81" spans="1:17" ht="14" outlineLevel="3">
      <c r="A81" s="85" t="s">
        <v>27</v>
      </c>
      <c r="B81" s="236">
        <v>0</v>
      </c>
      <c r="C81" s="236">
        <v>0</v>
      </c>
      <c r="D81" s="236">
        <v>0</v>
      </c>
      <c r="E81" s="236">
        <v>0</v>
      </c>
      <c r="F81" s="236">
        <v>0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36">
        <v>0</v>
      </c>
      <c r="M81" s="236">
        <v>0</v>
      </c>
      <c r="N81" s="236">
        <v>0.55899540264000003</v>
      </c>
      <c r="O81" s="37"/>
      <c r="P81" s="37"/>
      <c r="Q81" s="37"/>
    </row>
    <row r="82" spans="1:17" ht="14" outlineLevel="3">
      <c r="A82" s="85" t="s">
        <v>54</v>
      </c>
      <c r="B82" s="236">
        <v>8.9906458514699992</v>
      </c>
      <c r="C82" s="236">
        <v>8.8610872690099995</v>
      </c>
      <c r="D82" s="236">
        <v>8.87210402977</v>
      </c>
      <c r="E82" s="236">
        <v>8.5024709202899995</v>
      </c>
      <c r="F82" s="236">
        <v>8.7717118120100004</v>
      </c>
      <c r="G82" s="236">
        <v>8.7258624824499993</v>
      </c>
      <c r="H82" s="236">
        <v>8.4405480064400003</v>
      </c>
      <c r="I82" s="236">
        <v>8.3597204608600002</v>
      </c>
      <c r="J82" s="236">
        <v>8.3105170886599993</v>
      </c>
      <c r="K82" s="236">
        <v>8.3099256615300003</v>
      </c>
      <c r="L82" s="236">
        <v>8.2066756910700001</v>
      </c>
      <c r="M82" s="236">
        <v>8.2858717864199996</v>
      </c>
      <c r="N82" s="236">
        <v>7.8206807494600001</v>
      </c>
      <c r="O82" s="37"/>
      <c r="P82" s="37"/>
      <c r="Q82" s="37"/>
    </row>
    <row r="83" spans="1:17" ht="14" outlineLevel="3">
      <c r="A83" s="85" t="s">
        <v>115</v>
      </c>
      <c r="B83" s="236">
        <v>0.40721180357999998</v>
      </c>
      <c r="C83" s="236">
        <v>0.40055356726000002</v>
      </c>
      <c r="D83" s="236">
        <v>0.41138264826999998</v>
      </c>
      <c r="E83" s="236">
        <v>0.39670334040999999</v>
      </c>
      <c r="F83" s="236">
        <v>0.42044739557999999</v>
      </c>
      <c r="G83" s="236">
        <v>0.41728429523999999</v>
      </c>
      <c r="H83" s="236">
        <v>0.45543619950999997</v>
      </c>
      <c r="I83" s="236">
        <v>0.52791948375999997</v>
      </c>
      <c r="J83" s="236">
        <v>0.63567517997</v>
      </c>
      <c r="K83" s="236">
        <v>0.62132970569000001</v>
      </c>
      <c r="L83" s="236">
        <v>0.72768039758000003</v>
      </c>
      <c r="M83" s="236">
        <v>0.79479201217999995</v>
      </c>
      <c r="N83" s="236">
        <v>1.1414699260300001</v>
      </c>
      <c r="O83" s="37"/>
      <c r="P83" s="37"/>
      <c r="Q83" s="37"/>
    </row>
    <row r="84" spans="1:17" ht="14" outlineLevel="3">
      <c r="A84" s="85" t="s">
        <v>125</v>
      </c>
      <c r="B84" s="236">
        <v>17.13033209916</v>
      </c>
      <c r="C84" s="236">
        <v>17.08083367539</v>
      </c>
      <c r="D84" s="236">
        <v>16.921614755389999</v>
      </c>
      <c r="E84" s="236">
        <v>16.894411827270002</v>
      </c>
      <c r="F84" s="236">
        <v>16.812500114999999</v>
      </c>
      <c r="G84" s="236">
        <v>16.661278492339999</v>
      </c>
      <c r="H84" s="236">
        <v>16.46492060812</v>
      </c>
      <c r="I84" s="236">
        <v>16.289464751059999</v>
      </c>
      <c r="J84" s="236">
        <v>16.273348985190001</v>
      </c>
      <c r="K84" s="236">
        <v>16.101225335359999</v>
      </c>
      <c r="L84" s="236">
        <v>15.95006429829</v>
      </c>
      <c r="M84" s="236">
        <v>16.463466554050001</v>
      </c>
      <c r="N84" s="236">
        <v>16.526657320249999</v>
      </c>
      <c r="O84" s="37"/>
      <c r="P84" s="37"/>
      <c r="Q84" s="37"/>
    </row>
    <row r="85" spans="1:17" ht="14" outlineLevel="3">
      <c r="A85" s="85" t="s">
        <v>137</v>
      </c>
      <c r="B85" s="236">
        <v>5.364996859E-2</v>
      </c>
      <c r="C85" s="236">
        <v>5.349494598E-2</v>
      </c>
      <c r="D85" s="236">
        <v>5.2996293069999999E-2</v>
      </c>
      <c r="E85" s="236">
        <v>5.2911097040000001E-2</v>
      </c>
      <c r="F85" s="236">
        <v>5.2654560240000002E-2</v>
      </c>
      <c r="G85" s="236">
        <v>5.218095381E-2</v>
      </c>
      <c r="H85" s="236">
        <v>5.1565986500000001E-2</v>
      </c>
      <c r="I85" s="236">
        <v>5.1016481609999997E-2</v>
      </c>
      <c r="J85" s="236">
        <v>5.0966009130000003E-2</v>
      </c>
      <c r="K85" s="236">
        <v>5.0426940279999999E-2</v>
      </c>
      <c r="L85" s="236">
        <v>4.9953523610000002E-2</v>
      </c>
      <c r="M85" s="236">
        <v>5.1561432579999997E-2</v>
      </c>
      <c r="N85" s="236">
        <v>1.2890436159999999E-2</v>
      </c>
      <c r="O85" s="37"/>
      <c r="P85" s="37"/>
      <c r="Q85" s="37"/>
    </row>
    <row r="86" spans="1:17" ht="14" outlineLevel="3">
      <c r="A86" s="85" t="s">
        <v>215</v>
      </c>
      <c r="B86" s="236">
        <v>0.78617442469999999</v>
      </c>
      <c r="C86" s="236">
        <v>0.77177916535000002</v>
      </c>
      <c r="D86" s="236">
        <v>0.77273869843999998</v>
      </c>
      <c r="E86" s="236">
        <v>0.70440345020999995</v>
      </c>
      <c r="F86" s="236">
        <v>0.82042733751999997</v>
      </c>
      <c r="G86" s="236">
        <v>0.81425511711999998</v>
      </c>
      <c r="H86" s="236">
        <v>0.79808848008</v>
      </c>
      <c r="I86" s="236">
        <v>0.78875161227000001</v>
      </c>
      <c r="J86" s="236">
        <v>0.78312824335999998</v>
      </c>
      <c r="K86" s="236">
        <v>0.91814678115000004</v>
      </c>
      <c r="L86" s="236">
        <v>0.99010331968999998</v>
      </c>
      <c r="M86" s="236">
        <v>1.08133223445</v>
      </c>
      <c r="N86" s="236">
        <v>1.08277249519</v>
      </c>
      <c r="O86" s="37"/>
      <c r="P86" s="37"/>
      <c r="Q86" s="37"/>
    </row>
    <row r="87" spans="1:17" ht="14" outlineLevel="3">
      <c r="A87" s="85" t="s">
        <v>28</v>
      </c>
      <c r="B87" s="236">
        <v>16.52857859905</v>
      </c>
      <c r="C87" s="236">
        <v>16.269814002939999</v>
      </c>
      <c r="D87" s="236">
        <v>15.848175788800001</v>
      </c>
      <c r="E87" s="236">
        <v>15.105071551289999</v>
      </c>
      <c r="F87" s="236">
        <v>15.21398083819</v>
      </c>
      <c r="G87" s="236">
        <v>14.93185303574</v>
      </c>
      <c r="H87" s="236">
        <v>14.590777818479999</v>
      </c>
      <c r="I87" s="236">
        <v>14.5624584404</v>
      </c>
      <c r="J87" s="236">
        <v>14.53759192133</v>
      </c>
      <c r="K87" s="236">
        <v>14.065021817010001</v>
      </c>
      <c r="L87" s="236">
        <v>13.6765204668</v>
      </c>
      <c r="M87" s="236">
        <v>14.11764533529</v>
      </c>
      <c r="N87" s="236">
        <v>13.60669455595</v>
      </c>
      <c r="O87" s="37"/>
      <c r="P87" s="37"/>
      <c r="Q87" s="37"/>
    </row>
    <row r="88" spans="1:17" ht="14" outlineLevel="2">
      <c r="A88" s="120" t="s">
        <v>218</v>
      </c>
      <c r="B88" s="239">
        <f t="shared" ref="B88:M88" si="13">SUM(B$89:B$92)</f>
        <v>61.086282690360008</v>
      </c>
      <c r="C88" s="239">
        <f t="shared" si="13"/>
        <v>60.11794362341</v>
      </c>
      <c r="D88" s="239">
        <f t="shared" si="13"/>
        <v>58.971309639730002</v>
      </c>
      <c r="E88" s="239">
        <f t="shared" si="13"/>
        <v>47.066724977020002</v>
      </c>
      <c r="F88" s="239">
        <f t="shared" si="13"/>
        <v>49.151442678080002</v>
      </c>
      <c r="G88" s="239">
        <f t="shared" si="13"/>
        <v>48.67056936326</v>
      </c>
      <c r="H88" s="239">
        <f t="shared" si="13"/>
        <v>47.025323304529998</v>
      </c>
      <c r="I88" s="239">
        <f t="shared" si="13"/>
        <v>46.829575068849998</v>
      </c>
      <c r="J88" s="239">
        <f t="shared" si="13"/>
        <v>45.670051464240004</v>
      </c>
      <c r="K88" s="239">
        <f t="shared" si="13"/>
        <v>44.741190855599996</v>
      </c>
      <c r="L88" s="239">
        <f t="shared" si="13"/>
        <v>41.28842599715</v>
      </c>
      <c r="M88" s="239">
        <f t="shared" si="13"/>
        <v>49.845059954760004</v>
      </c>
      <c r="N88" s="239">
        <v>50.739152857089998</v>
      </c>
      <c r="O88" s="37"/>
      <c r="P88" s="37"/>
      <c r="Q88" s="37"/>
    </row>
    <row r="89" spans="1:17" ht="14" outlineLevel="3">
      <c r="A89" s="85" t="s">
        <v>67</v>
      </c>
      <c r="B89" s="236">
        <v>17.369800000000001</v>
      </c>
      <c r="C89" s="236">
        <v>17.051749999999998</v>
      </c>
      <c r="D89" s="236">
        <v>17.072949999999999</v>
      </c>
      <c r="E89" s="236">
        <v>16.361650000000001</v>
      </c>
      <c r="F89" s="236">
        <v>16.821349999999999</v>
      </c>
      <c r="G89" s="236">
        <v>16.694800000000001</v>
      </c>
      <c r="H89" s="236">
        <v>16.1509</v>
      </c>
      <c r="I89" s="236">
        <v>15.96195</v>
      </c>
      <c r="J89" s="236">
        <v>15.84815</v>
      </c>
      <c r="K89" s="236">
        <v>15.490500000000001</v>
      </c>
      <c r="L89" s="236">
        <v>12.201280000000001</v>
      </c>
      <c r="M89" s="236">
        <v>19.921264999999998</v>
      </c>
      <c r="N89" s="236">
        <v>20.099689999999999</v>
      </c>
      <c r="O89" s="37"/>
      <c r="P89" s="37"/>
      <c r="Q89" s="37"/>
    </row>
    <row r="90" spans="1:17" ht="14" outlineLevel="3">
      <c r="A90" s="85" t="s">
        <v>190</v>
      </c>
      <c r="B90" s="236">
        <v>1.77620796E-3</v>
      </c>
      <c r="C90" s="236">
        <v>1.74368467E-3</v>
      </c>
      <c r="D90" s="236">
        <v>1.74585255E-3</v>
      </c>
      <c r="E90" s="236">
        <v>1.6731161499999999E-3</v>
      </c>
      <c r="F90" s="236">
        <v>1.7201243399999999E-3</v>
      </c>
      <c r="G90" s="236">
        <v>1.7071835399999999E-3</v>
      </c>
      <c r="H90" s="236">
        <v>1.6515651899999999E-3</v>
      </c>
      <c r="I90" s="236">
        <v>1.6322434700000001E-3</v>
      </c>
      <c r="J90" s="236">
        <v>1.62060646E-3</v>
      </c>
      <c r="K90" s="236">
        <v>1.5840337499999999E-3</v>
      </c>
      <c r="L90" s="236">
        <v>1.5596042100000001E-3</v>
      </c>
      <c r="M90" s="236">
        <v>1.5670128299999999E-3</v>
      </c>
      <c r="N90" s="236">
        <v>1.5810478E-3</v>
      </c>
      <c r="O90" s="37"/>
      <c r="P90" s="37"/>
      <c r="Q90" s="37"/>
    </row>
    <row r="91" spans="1:17" ht="14" outlineLevel="3">
      <c r="A91" s="85" t="s">
        <v>175</v>
      </c>
      <c r="B91" s="236">
        <v>6.5858728443199999</v>
      </c>
      <c r="C91" s="236">
        <v>6.4652821145299999</v>
      </c>
      <c r="D91" s="236">
        <v>6.3794479480300001</v>
      </c>
      <c r="E91" s="236">
        <v>5.8853271882599998</v>
      </c>
      <c r="F91" s="236">
        <v>6.8130045808200004</v>
      </c>
      <c r="G91" s="236">
        <v>6.6506508462399996</v>
      </c>
      <c r="H91" s="236">
        <v>6.3743719917600004</v>
      </c>
      <c r="I91" s="236">
        <v>6.6542007982499998</v>
      </c>
      <c r="J91" s="236">
        <v>6.7324929090400003</v>
      </c>
      <c r="K91" s="236">
        <v>6.6823479749199999</v>
      </c>
      <c r="L91" s="236">
        <v>6.8668601265199998</v>
      </c>
      <c r="M91" s="236">
        <v>7.5979555873700004</v>
      </c>
      <c r="N91" s="236">
        <v>8.11366189644</v>
      </c>
      <c r="O91" s="37"/>
      <c r="P91" s="37"/>
      <c r="Q91" s="37"/>
    </row>
    <row r="92" spans="1:17" ht="14" outlineLevel="3">
      <c r="A92" s="85" t="s">
        <v>211</v>
      </c>
      <c r="B92" s="236">
        <v>37.128833638080003</v>
      </c>
      <c r="C92" s="236">
        <v>36.599167824209999</v>
      </c>
      <c r="D92" s="236">
        <v>35.517165839150003</v>
      </c>
      <c r="E92" s="236">
        <v>24.818074672609999</v>
      </c>
      <c r="F92" s="236">
        <v>25.51536797292</v>
      </c>
      <c r="G92" s="236">
        <v>25.323411333479999</v>
      </c>
      <c r="H92" s="236">
        <v>24.498399747579999</v>
      </c>
      <c r="I92" s="236">
        <v>24.211792027129999</v>
      </c>
      <c r="J92" s="236">
        <v>23.087787948740001</v>
      </c>
      <c r="K92" s="236">
        <v>22.56675884693</v>
      </c>
      <c r="L92" s="236">
        <v>22.218726266419999</v>
      </c>
      <c r="M92" s="236">
        <v>22.324272354560001</v>
      </c>
      <c r="N92" s="236">
        <v>22.52421991285</v>
      </c>
      <c r="O92" s="37"/>
      <c r="P92" s="37"/>
      <c r="Q92" s="37"/>
    </row>
    <row r="93" spans="1:17" ht="14" outlineLevel="2">
      <c r="A93" s="120" t="s">
        <v>59</v>
      </c>
      <c r="B93" s="239">
        <f t="shared" ref="B93:M93" si="14">SUM(B$94:B$101)</f>
        <v>660.21868208960007</v>
      </c>
      <c r="C93" s="239">
        <f t="shared" si="14"/>
        <v>657.10559919040008</v>
      </c>
      <c r="D93" s="239">
        <f t="shared" si="14"/>
        <v>651.79105725759996</v>
      </c>
      <c r="E93" s="239">
        <f t="shared" si="14"/>
        <v>647.66590591520003</v>
      </c>
      <c r="F93" s="239">
        <f t="shared" si="14"/>
        <v>681.63885899999991</v>
      </c>
      <c r="G93" s="239">
        <f t="shared" si="14"/>
        <v>675.6191743103999</v>
      </c>
      <c r="H93" s="239">
        <f t="shared" si="14"/>
        <v>666.09464930879994</v>
      </c>
      <c r="I93" s="239">
        <f t="shared" si="14"/>
        <v>672.36408357920004</v>
      </c>
      <c r="J93" s="239">
        <f t="shared" si="14"/>
        <v>671.25785193759998</v>
      </c>
      <c r="K93" s="239">
        <f t="shared" si="14"/>
        <v>610.83792888000005</v>
      </c>
      <c r="L93" s="239">
        <f t="shared" si="14"/>
        <v>604.68265219499995</v>
      </c>
      <c r="M93" s="239">
        <f t="shared" si="14"/>
        <v>622.26312245700001</v>
      </c>
      <c r="N93" s="239">
        <v>625.00446546600006</v>
      </c>
      <c r="O93" s="37"/>
      <c r="P93" s="37"/>
      <c r="Q93" s="37"/>
    </row>
    <row r="94" spans="1:17" ht="14" outlineLevel="3">
      <c r="A94" s="85" t="s">
        <v>122</v>
      </c>
      <c r="B94" s="236">
        <v>84.823800000000006</v>
      </c>
      <c r="C94" s="236">
        <v>84.578699999999998</v>
      </c>
      <c r="D94" s="236">
        <v>83.790300000000002</v>
      </c>
      <c r="E94" s="236">
        <v>83.655600000000007</v>
      </c>
      <c r="F94" s="236">
        <v>83.25</v>
      </c>
      <c r="G94" s="236">
        <v>82.501199999999997</v>
      </c>
      <c r="H94" s="236">
        <v>81.528899999999993</v>
      </c>
      <c r="I94" s="236">
        <v>80.6601</v>
      </c>
      <c r="J94" s="236">
        <v>80.580299999999994</v>
      </c>
      <c r="K94" s="236">
        <v>79.727999999999994</v>
      </c>
      <c r="L94" s="236">
        <v>78.979500000000002</v>
      </c>
      <c r="M94" s="236">
        <v>81.521699999999996</v>
      </c>
      <c r="N94" s="236">
        <v>81.834599999999995</v>
      </c>
      <c r="O94" s="37"/>
      <c r="P94" s="37"/>
      <c r="Q94" s="37"/>
    </row>
    <row r="95" spans="1:17" ht="14" outlineLevel="3">
      <c r="A95" s="85" t="s">
        <v>203</v>
      </c>
      <c r="B95" s="236">
        <v>244.17311208960001</v>
      </c>
      <c r="C95" s="236">
        <v>243.46756919040001</v>
      </c>
      <c r="D95" s="236">
        <v>241.19808725760001</v>
      </c>
      <c r="E95" s="236">
        <v>240.81034091519999</v>
      </c>
      <c r="F95" s="236">
        <v>239.64278400000001</v>
      </c>
      <c r="G95" s="236">
        <v>237.48729431039999</v>
      </c>
      <c r="H95" s="236">
        <v>234.68843930880001</v>
      </c>
      <c r="I95" s="236">
        <v>232.1875185792</v>
      </c>
      <c r="J95" s="236">
        <v>231.9578069376</v>
      </c>
      <c r="K95" s="236">
        <v>203.61547888000001</v>
      </c>
      <c r="L95" s="236">
        <v>201.70390219500001</v>
      </c>
      <c r="M95" s="236">
        <v>208.19636745700001</v>
      </c>
      <c r="N95" s="236">
        <v>208.99547546599999</v>
      </c>
      <c r="O95" s="37"/>
      <c r="P95" s="37"/>
      <c r="Q95" s="37"/>
    </row>
    <row r="96" spans="1:17" ht="14" outlineLevel="3">
      <c r="A96" s="85" t="s">
        <v>177</v>
      </c>
      <c r="B96" s="236">
        <v>28.2746</v>
      </c>
      <c r="C96" s="236">
        <v>28.192900000000002</v>
      </c>
      <c r="D96" s="236">
        <v>27.930099999999999</v>
      </c>
      <c r="E96" s="236">
        <v>27.885200000000001</v>
      </c>
      <c r="F96" s="236">
        <v>27.75</v>
      </c>
      <c r="G96" s="236">
        <v>27.500399999999999</v>
      </c>
      <c r="H96" s="236">
        <v>27.176300000000001</v>
      </c>
      <c r="I96" s="236">
        <v>26.886700000000001</v>
      </c>
      <c r="J96" s="236">
        <v>26.860099999999999</v>
      </c>
      <c r="K96" s="236">
        <v>0</v>
      </c>
      <c r="L96" s="236">
        <v>0</v>
      </c>
      <c r="M96" s="236">
        <v>0</v>
      </c>
      <c r="N96" s="236">
        <v>0</v>
      </c>
      <c r="O96" s="37"/>
      <c r="P96" s="37"/>
      <c r="Q96" s="37"/>
    </row>
    <row r="97" spans="1:17" ht="14" outlineLevel="3">
      <c r="A97" s="85" t="s">
        <v>220</v>
      </c>
      <c r="B97" s="236">
        <v>84.823800000000006</v>
      </c>
      <c r="C97" s="236">
        <v>84.578699999999998</v>
      </c>
      <c r="D97" s="236">
        <v>83.790300000000002</v>
      </c>
      <c r="E97" s="236">
        <v>83.655600000000007</v>
      </c>
      <c r="F97" s="236">
        <v>83.25</v>
      </c>
      <c r="G97" s="236">
        <v>82.501199999999997</v>
      </c>
      <c r="H97" s="236">
        <v>81.528899999999993</v>
      </c>
      <c r="I97" s="236">
        <v>80.6601</v>
      </c>
      <c r="J97" s="236">
        <v>80.580299999999994</v>
      </c>
      <c r="K97" s="236">
        <v>79.727999999999994</v>
      </c>
      <c r="L97" s="236">
        <v>78.979500000000002</v>
      </c>
      <c r="M97" s="236">
        <v>81.521699999999996</v>
      </c>
      <c r="N97" s="236">
        <v>81.834599999999995</v>
      </c>
      <c r="O97" s="37"/>
      <c r="P97" s="37"/>
      <c r="Q97" s="37"/>
    </row>
    <row r="98" spans="1:17" ht="14" outlineLevel="3">
      <c r="A98" s="85" t="s">
        <v>25</v>
      </c>
      <c r="B98" s="236">
        <v>66.445310000000006</v>
      </c>
      <c r="C98" s="236">
        <v>66.253315000000001</v>
      </c>
      <c r="D98" s="236">
        <v>65.635734999999997</v>
      </c>
      <c r="E98" s="236">
        <v>65.53022</v>
      </c>
      <c r="F98" s="236">
        <v>65.212500000000006</v>
      </c>
      <c r="G98" s="236">
        <v>64.62594</v>
      </c>
      <c r="H98" s="236">
        <v>63.864305000000002</v>
      </c>
      <c r="I98" s="236">
        <v>63.183745000000002</v>
      </c>
      <c r="J98" s="236">
        <v>63.121234999999999</v>
      </c>
      <c r="K98" s="236">
        <v>62.453600000000002</v>
      </c>
      <c r="L98" s="236">
        <v>61.867274999999999</v>
      </c>
      <c r="M98" s="236">
        <v>63.858665000000002</v>
      </c>
      <c r="N98" s="236">
        <v>64.103769999999997</v>
      </c>
      <c r="O98" s="37"/>
      <c r="P98" s="37"/>
      <c r="Q98" s="37"/>
    </row>
    <row r="99" spans="1:17" ht="14" outlineLevel="3">
      <c r="A99" s="85" t="s">
        <v>65</v>
      </c>
      <c r="B99" s="236">
        <v>34.739600000000003</v>
      </c>
      <c r="C99" s="236">
        <v>34.103499999999997</v>
      </c>
      <c r="D99" s="236">
        <v>34.145899999999997</v>
      </c>
      <c r="E99" s="236">
        <v>32.723300000000002</v>
      </c>
      <c r="F99" s="236">
        <v>33.642699999999998</v>
      </c>
      <c r="G99" s="236">
        <v>33.389600000000002</v>
      </c>
      <c r="H99" s="236">
        <v>32.3018</v>
      </c>
      <c r="I99" s="236">
        <v>31.9239</v>
      </c>
      <c r="J99" s="236">
        <v>31.696300000000001</v>
      </c>
      <c r="K99" s="236">
        <v>30.981000000000002</v>
      </c>
      <c r="L99" s="236">
        <v>30.5032</v>
      </c>
      <c r="M99" s="236">
        <v>30.648099999999999</v>
      </c>
      <c r="N99" s="236">
        <v>30.922599999999999</v>
      </c>
      <c r="O99" s="37"/>
      <c r="P99" s="37"/>
      <c r="Q99" s="37"/>
    </row>
    <row r="100" spans="1:17" ht="14" outlineLevel="3">
      <c r="A100" s="85" t="s">
        <v>185</v>
      </c>
      <c r="B100" s="236">
        <v>116.93846000000001</v>
      </c>
      <c r="C100" s="236">
        <v>115.930915</v>
      </c>
      <c r="D100" s="236">
        <v>115.300635</v>
      </c>
      <c r="E100" s="236">
        <v>113.40564500000001</v>
      </c>
      <c r="F100" s="236">
        <v>114.20337499999999</v>
      </c>
      <c r="G100" s="236">
        <v>113.23804</v>
      </c>
      <c r="H100" s="236">
        <v>111.03563</v>
      </c>
      <c r="I100" s="236">
        <v>109.810295</v>
      </c>
      <c r="J100" s="236">
        <v>109.45663500000001</v>
      </c>
      <c r="K100" s="236">
        <v>107.82384999999999</v>
      </c>
      <c r="L100" s="236">
        <v>106.5779</v>
      </c>
      <c r="M100" s="236">
        <v>108.962265</v>
      </c>
      <c r="N100" s="236">
        <v>109.57657</v>
      </c>
      <c r="O100" s="37"/>
      <c r="P100" s="37"/>
      <c r="Q100" s="37"/>
    </row>
    <row r="101" spans="1:17" ht="14" outlineLevel="3">
      <c r="A101" s="85" t="s">
        <v>6</v>
      </c>
      <c r="B101" s="236">
        <v>0</v>
      </c>
      <c r="C101" s="236">
        <v>0</v>
      </c>
      <c r="D101" s="236">
        <v>0</v>
      </c>
      <c r="E101" s="236">
        <v>0</v>
      </c>
      <c r="F101" s="236">
        <v>34.6875</v>
      </c>
      <c r="G101" s="236">
        <v>34.375500000000002</v>
      </c>
      <c r="H101" s="236">
        <v>33.970374999999997</v>
      </c>
      <c r="I101" s="236">
        <v>47.051724999999998</v>
      </c>
      <c r="J101" s="236">
        <v>47.005175000000001</v>
      </c>
      <c r="K101" s="236">
        <v>46.508000000000003</v>
      </c>
      <c r="L101" s="236">
        <v>46.071375000000003</v>
      </c>
      <c r="M101" s="236">
        <v>47.554324999999999</v>
      </c>
      <c r="N101" s="236">
        <v>47.736849999999997</v>
      </c>
      <c r="O101" s="37"/>
      <c r="P101" s="37"/>
      <c r="Q101" s="37"/>
    </row>
    <row r="102" spans="1:17" ht="14" outlineLevel="2">
      <c r="A102" s="120" t="s">
        <v>179</v>
      </c>
      <c r="B102" s="239">
        <f t="shared" ref="B102:M102" si="15">SUM(B$103:B$103)</f>
        <v>50.007862420000002</v>
      </c>
      <c r="C102" s="239">
        <f t="shared" si="15"/>
        <v>49.88182664</v>
      </c>
      <c r="D102" s="239">
        <f t="shared" si="15"/>
        <v>49.364364631999997</v>
      </c>
      <c r="E102" s="239">
        <f t="shared" si="15"/>
        <v>48.529470764000003</v>
      </c>
      <c r="F102" s="239">
        <f t="shared" si="15"/>
        <v>48.934138515999997</v>
      </c>
      <c r="G102" s="239">
        <f t="shared" si="15"/>
        <v>48.787117444000003</v>
      </c>
      <c r="H102" s="239">
        <f t="shared" si="15"/>
        <v>47.603318076000001</v>
      </c>
      <c r="I102" s="239">
        <f t="shared" si="15"/>
        <v>47.1735586</v>
      </c>
      <c r="J102" s="239">
        <f t="shared" si="15"/>
        <v>46.977946795999998</v>
      </c>
      <c r="K102" s="239">
        <f t="shared" si="15"/>
        <v>83.421145847999995</v>
      </c>
      <c r="L102" s="239">
        <f t="shared" si="15"/>
        <v>83.019744911999993</v>
      </c>
      <c r="M102" s="239">
        <f t="shared" si="15"/>
        <v>84.809000467999994</v>
      </c>
      <c r="N102" s="239">
        <v>120.49942593211</v>
      </c>
      <c r="O102" s="37"/>
      <c r="P102" s="37"/>
      <c r="Q102" s="37"/>
    </row>
    <row r="103" spans="1:17" ht="14" outlineLevel="3">
      <c r="A103" s="85" t="s">
        <v>148</v>
      </c>
      <c r="B103" s="236">
        <v>50.007862420000002</v>
      </c>
      <c r="C103" s="236">
        <v>49.88182664</v>
      </c>
      <c r="D103" s="236">
        <v>49.364364631999997</v>
      </c>
      <c r="E103" s="236">
        <v>48.529470764000003</v>
      </c>
      <c r="F103" s="236">
        <v>48.934138515999997</v>
      </c>
      <c r="G103" s="236">
        <v>48.787117444000003</v>
      </c>
      <c r="H103" s="236">
        <v>47.603318076000001</v>
      </c>
      <c r="I103" s="236">
        <v>47.1735586</v>
      </c>
      <c r="J103" s="236">
        <v>46.977946795999998</v>
      </c>
      <c r="K103" s="236">
        <v>83.421145847999995</v>
      </c>
      <c r="L103" s="236">
        <v>83.019744911999993</v>
      </c>
      <c r="M103" s="236">
        <v>84.809000467999994</v>
      </c>
      <c r="N103" s="236">
        <v>120.49942593211</v>
      </c>
      <c r="O103" s="37"/>
      <c r="P103" s="37"/>
      <c r="Q103" s="37"/>
    </row>
    <row r="104" spans="1:17" ht="15" outlineLevel="1">
      <c r="A104" s="99" t="s">
        <v>17</v>
      </c>
      <c r="B104" s="207">
        <f t="shared" ref="B104:N104" si="16">B$105+B$111+B$112+B$116+B$119</f>
        <v>260.41286289639004</v>
      </c>
      <c r="C104" s="207">
        <f t="shared" si="16"/>
        <v>257.36937840209004</v>
      </c>
      <c r="D104" s="207">
        <f t="shared" si="16"/>
        <v>251.10522738816002</v>
      </c>
      <c r="E104" s="207">
        <f t="shared" si="16"/>
        <v>238.83061412727</v>
      </c>
      <c r="F104" s="207">
        <f t="shared" si="16"/>
        <v>240.52331046585999</v>
      </c>
      <c r="G104" s="207">
        <f t="shared" si="16"/>
        <v>239.54472273188998</v>
      </c>
      <c r="H104" s="207">
        <f t="shared" si="16"/>
        <v>253.09860610984998</v>
      </c>
      <c r="I104" s="207">
        <f t="shared" si="16"/>
        <v>248.57249303932002</v>
      </c>
      <c r="J104" s="207">
        <f t="shared" si="16"/>
        <v>243.96192189427001</v>
      </c>
      <c r="K104" s="207">
        <f t="shared" si="16"/>
        <v>231.59238230346</v>
      </c>
      <c r="L104" s="207">
        <f t="shared" si="16"/>
        <v>227.52364682082001</v>
      </c>
      <c r="M104" s="207">
        <f t="shared" si="16"/>
        <v>255.08779472875</v>
      </c>
      <c r="N104" s="207">
        <f t="shared" si="16"/>
        <v>260.29586891324004</v>
      </c>
      <c r="O104" s="37"/>
      <c r="P104" s="37"/>
      <c r="Q104" s="37"/>
    </row>
    <row r="105" spans="1:17" ht="14" outlineLevel="2">
      <c r="A105" s="120" t="s">
        <v>176</v>
      </c>
      <c r="B105" s="239">
        <f t="shared" ref="B105:M105" si="17">SUM(B$106:B$110)</f>
        <v>221.66375747764999</v>
      </c>
      <c r="C105" s="239">
        <f t="shared" si="17"/>
        <v>220.84710535242002</v>
      </c>
      <c r="D105" s="239">
        <f t="shared" si="17"/>
        <v>214.91726105992001</v>
      </c>
      <c r="E105" s="239">
        <f t="shared" si="17"/>
        <v>202.93421305787999</v>
      </c>
      <c r="F105" s="239">
        <f t="shared" si="17"/>
        <v>204.83004347098</v>
      </c>
      <c r="G105" s="239">
        <f t="shared" si="17"/>
        <v>204.15211457560997</v>
      </c>
      <c r="H105" s="239">
        <f t="shared" si="17"/>
        <v>199.15230313584999</v>
      </c>
      <c r="I105" s="239">
        <f t="shared" si="17"/>
        <v>197.30183822314001</v>
      </c>
      <c r="J105" s="239">
        <f t="shared" si="17"/>
        <v>192.70521562833</v>
      </c>
      <c r="K105" s="239">
        <f t="shared" si="17"/>
        <v>181.08114917725001</v>
      </c>
      <c r="L105" s="239">
        <f t="shared" si="17"/>
        <v>177.47560030565</v>
      </c>
      <c r="M105" s="239">
        <f t="shared" si="17"/>
        <v>181.15085190905</v>
      </c>
      <c r="N105" s="239">
        <v>186.07371253465999</v>
      </c>
      <c r="O105" s="37"/>
      <c r="P105" s="37"/>
      <c r="Q105" s="37"/>
    </row>
    <row r="106" spans="1:17" ht="14" outlineLevel="3">
      <c r="A106" s="85" t="s">
        <v>68</v>
      </c>
      <c r="B106" s="236">
        <v>6.9479199999999999</v>
      </c>
      <c r="C106" s="236">
        <v>6.8207000000000004</v>
      </c>
      <c r="D106" s="236">
        <v>6.82918</v>
      </c>
      <c r="E106" s="236">
        <v>6.5446600000000004</v>
      </c>
      <c r="F106" s="236">
        <v>6.7285399999999997</v>
      </c>
      <c r="G106" s="236">
        <v>6.6779200000000003</v>
      </c>
      <c r="H106" s="236">
        <v>6.4603599999999997</v>
      </c>
      <c r="I106" s="236">
        <v>6.3847800000000001</v>
      </c>
      <c r="J106" s="236">
        <v>6.3392600000000003</v>
      </c>
      <c r="K106" s="236">
        <v>6.1962000000000002</v>
      </c>
      <c r="L106" s="236">
        <v>6.1006400000000003</v>
      </c>
      <c r="M106" s="236">
        <v>6.1296200000000001</v>
      </c>
      <c r="N106" s="236">
        <v>9.2767800000000005</v>
      </c>
      <c r="O106" s="37"/>
      <c r="P106" s="37"/>
      <c r="Q106" s="37"/>
    </row>
    <row r="107" spans="1:17" ht="14" outlineLevel="3">
      <c r="A107" s="85" t="s">
        <v>56</v>
      </c>
      <c r="B107" s="236">
        <v>10.432493553680001</v>
      </c>
      <c r="C107" s="236">
        <v>10.292639359420001</v>
      </c>
      <c r="D107" s="236">
        <v>10.392745705559999</v>
      </c>
      <c r="E107" s="236">
        <v>9.42975661999</v>
      </c>
      <c r="F107" s="236">
        <v>9.8026503054800003</v>
      </c>
      <c r="G107" s="236">
        <v>9.8401026581900002</v>
      </c>
      <c r="H107" s="236">
        <v>9.4710510053199997</v>
      </c>
      <c r="I107" s="236">
        <v>9.3829482818100001</v>
      </c>
      <c r="J107" s="236">
        <v>9.3199868201400005</v>
      </c>
      <c r="K107" s="236">
        <v>8.5344875767899993</v>
      </c>
      <c r="L107" s="236">
        <v>8.4393302479999992</v>
      </c>
      <c r="M107" s="236">
        <v>8.5603264682300004</v>
      </c>
      <c r="N107" s="236">
        <v>9.2744274345300006</v>
      </c>
      <c r="O107" s="37"/>
      <c r="P107" s="37"/>
      <c r="Q107" s="37"/>
    </row>
    <row r="108" spans="1:17" ht="14" outlineLevel="3">
      <c r="A108" s="85" t="s">
        <v>99</v>
      </c>
      <c r="B108" s="236">
        <v>1.9025141940000001</v>
      </c>
      <c r="C108" s="236">
        <v>1.8676781775</v>
      </c>
      <c r="D108" s="236">
        <v>1.8700002135</v>
      </c>
      <c r="E108" s="236">
        <v>1.7920915245</v>
      </c>
      <c r="F108" s="236">
        <v>1.8424424655</v>
      </c>
      <c r="G108" s="236">
        <v>1.8285814439999999</v>
      </c>
      <c r="H108" s="236">
        <v>1.7690080770000001</v>
      </c>
      <c r="I108" s="236">
        <v>1.7403314084999999</v>
      </c>
      <c r="J108" s="236">
        <v>1.7279237945000001</v>
      </c>
      <c r="K108" s="236">
        <v>1.6889292149999999</v>
      </c>
      <c r="L108" s="236">
        <v>1.6628819480000001</v>
      </c>
      <c r="M108" s="236">
        <v>1.6707811715000001</v>
      </c>
      <c r="N108" s="236">
        <v>1.685745539</v>
      </c>
      <c r="O108" s="37"/>
      <c r="P108" s="37"/>
      <c r="Q108" s="37"/>
    </row>
    <row r="109" spans="1:17" ht="14" outlineLevel="3">
      <c r="A109" s="85" t="s">
        <v>133</v>
      </c>
      <c r="B109" s="236">
        <v>12.66957612263</v>
      </c>
      <c r="C109" s="236">
        <v>12.63296713898</v>
      </c>
      <c r="D109" s="236">
        <v>12.51520898837</v>
      </c>
      <c r="E109" s="236">
        <v>12.687886355870001</v>
      </c>
      <c r="F109" s="236">
        <v>12.53835225768</v>
      </c>
      <c r="G109" s="236">
        <v>12.409983338849999</v>
      </c>
      <c r="H109" s="236">
        <v>12.26372817165</v>
      </c>
      <c r="I109" s="236">
        <v>12.13304166618</v>
      </c>
      <c r="J109" s="236">
        <v>12.12103800235</v>
      </c>
      <c r="K109" s="236">
        <v>12.25859345744</v>
      </c>
      <c r="L109" s="236">
        <v>11.88248045386</v>
      </c>
      <c r="M109" s="236">
        <v>12.18017234807</v>
      </c>
      <c r="N109" s="236">
        <v>12.77248679523</v>
      </c>
      <c r="O109" s="37"/>
      <c r="P109" s="37"/>
      <c r="Q109" s="37"/>
    </row>
    <row r="110" spans="1:17" ht="14" outlineLevel="3">
      <c r="A110" s="85" t="s">
        <v>148</v>
      </c>
      <c r="B110" s="236">
        <v>189.71125360734001</v>
      </c>
      <c r="C110" s="236">
        <v>189.23312067652</v>
      </c>
      <c r="D110" s="236">
        <v>183.31012615249</v>
      </c>
      <c r="E110" s="236">
        <v>172.47981855751999</v>
      </c>
      <c r="F110" s="236">
        <v>173.91805844231999</v>
      </c>
      <c r="G110" s="236">
        <v>173.39552713456999</v>
      </c>
      <c r="H110" s="236">
        <v>169.18815588187999</v>
      </c>
      <c r="I110" s="236">
        <v>167.66073686665001</v>
      </c>
      <c r="J110" s="236">
        <v>163.19700701133999</v>
      </c>
      <c r="K110" s="236">
        <v>152.40293892802001</v>
      </c>
      <c r="L110" s="236">
        <v>149.39026765579001</v>
      </c>
      <c r="M110" s="236">
        <v>152.60995192125</v>
      </c>
      <c r="N110" s="236">
        <v>153.0642727659</v>
      </c>
      <c r="O110" s="37"/>
      <c r="P110" s="37"/>
      <c r="Q110" s="37"/>
    </row>
    <row r="111" spans="1:17" ht="14" outlineLevel="2">
      <c r="A111" s="120" t="s">
        <v>46</v>
      </c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37"/>
      <c r="P111" s="37"/>
      <c r="Q111" s="37"/>
    </row>
    <row r="112" spans="1:17" ht="14" outlineLevel="2">
      <c r="A112" s="120" t="s">
        <v>218</v>
      </c>
      <c r="B112" s="239">
        <f t="shared" ref="B112:M112" si="18">SUM(B$113:B$115)</f>
        <v>35.432484333830004</v>
      </c>
      <c r="C112" s="239">
        <f t="shared" si="18"/>
        <v>33.214010908840002</v>
      </c>
      <c r="D112" s="239">
        <f t="shared" si="18"/>
        <v>32.914023298910003</v>
      </c>
      <c r="E112" s="239">
        <f t="shared" si="18"/>
        <v>32.677829865050001</v>
      </c>
      <c r="F112" s="239">
        <f t="shared" si="18"/>
        <v>32.447857418859996</v>
      </c>
      <c r="G112" s="239">
        <f t="shared" si="18"/>
        <v>32.156949310720002</v>
      </c>
      <c r="H112" s="239">
        <f t="shared" si="18"/>
        <v>31.765746061450002</v>
      </c>
      <c r="I112" s="239">
        <f t="shared" si="18"/>
        <v>29.321320408449999</v>
      </c>
      <c r="J112" s="239">
        <f t="shared" si="18"/>
        <v>29.338965222839999</v>
      </c>
      <c r="K112" s="239">
        <f t="shared" si="18"/>
        <v>28.85861556171</v>
      </c>
      <c r="L112" s="239">
        <f t="shared" si="18"/>
        <v>28.584751957760002</v>
      </c>
      <c r="M112" s="239">
        <f t="shared" si="18"/>
        <v>29.396595435330003</v>
      </c>
      <c r="N112" s="239">
        <v>29.513522327330001</v>
      </c>
      <c r="O112" s="37"/>
      <c r="P112" s="37"/>
      <c r="Q112" s="37"/>
    </row>
    <row r="113" spans="1:17" ht="14" outlineLevel="3">
      <c r="A113" s="85" t="s">
        <v>79</v>
      </c>
      <c r="B113" s="236">
        <v>4.9365827108299998</v>
      </c>
      <c r="C113" s="236">
        <v>4.9223183602300002</v>
      </c>
      <c r="D113" s="236">
        <v>4.8764349901199999</v>
      </c>
      <c r="E113" s="236">
        <v>4.86859570809</v>
      </c>
      <c r="F113" s="236">
        <v>4.7478642328699996</v>
      </c>
      <c r="G113" s="236">
        <v>4.7051591189100002</v>
      </c>
      <c r="H113" s="236">
        <v>4.6497074865499997</v>
      </c>
      <c r="I113" s="236">
        <v>4.5060538637600001</v>
      </c>
      <c r="J113" s="236">
        <v>4.50159585914</v>
      </c>
      <c r="K113" s="236">
        <v>4.4539823586900003</v>
      </c>
      <c r="L113" s="236">
        <v>4.4121676161199996</v>
      </c>
      <c r="M113" s="236">
        <v>4.4590769517600002</v>
      </c>
      <c r="N113" s="236">
        <v>4.4761919675000001</v>
      </c>
      <c r="O113" s="37"/>
      <c r="P113" s="37"/>
      <c r="Q113" s="37"/>
    </row>
    <row r="114" spans="1:17" ht="14" outlineLevel="3">
      <c r="A114" s="85" t="s">
        <v>211</v>
      </c>
      <c r="B114" s="236">
        <v>0.80757162299999996</v>
      </c>
      <c r="C114" s="236">
        <v>0.80361504860999999</v>
      </c>
      <c r="D114" s="236">
        <v>0.80574080878999998</v>
      </c>
      <c r="E114" s="236">
        <v>0.62116415696000005</v>
      </c>
      <c r="F114" s="236">
        <v>0.64374318599000002</v>
      </c>
      <c r="G114" s="236">
        <v>0.63890019181000002</v>
      </c>
      <c r="H114" s="236">
        <v>0.61914607489999995</v>
      </c>
      <c r="I114" s="236">
        <v>0.61723654469</v>
      </c>
      <c r="J114" s="236">
        <v>0.66327936369999996</v>
      </c>
      <c r="K114" s="236">
        <v>0.48623320302</v>
      </c>
      <c r="L114" s="236">
        <v>0.47873434164000001</v>
      </c>
      <c r="M114" s="236">
        <v>0.48100848356999998</v>
      </c>
      <c r="N114" s="236">
        <v>0.48695035983000001</v>
      </c>
      <c r="O114" s="37"/>
      <c r="P114" s="37"/>
      <c r="Q114" s="37"/>
    </row>
    <row r="115" spans="1:17" ht="14" outlineLevel="3">
      <c r="A115" s="85" t="s">
        <v>124</v>
      </c>
      <c r="B115" s="236">
        <v>29.688330000000001</v>
      </c>
      <c r="C115" s="236">
        <v>27.488077499999999</v>
      </c>
      <c r="D115" s="236">
        <v>27.231847500000001</v>
      </c>
      <c r="E115" s="236">
        <v>27.18807</v>
      </c>
      <c r="F115" s="236">
        <v>27.056249999999999</v>
      </c>
      <c r="G115" s="236">
        <v>26.812889999999999</v>
      </c>
      <c r="H115" s="236">
        <v>26.496892500000001</v>
      </c>
      <c r="I115" s="236">
        <v>24.198029999999999</v>
      </c>
      <c r="J115" s="236">
        <v>24.17409</v>
      </c>
      <c r="K115" s="236">
        <v>23.918399999999998</v>
      </c>
      <c r="L115" s="236">
        <v>23.693850000000001</v>
      </c>
      <c r="M115" s="236">
        <v>24.456510000000002</v>
      </c>
      <c r="N115" s="236">
        <v>24.550380000000001</v>
      </c>
      <c r="O115" s="37"/>
      <c r="P115" s="37"/>
      <c r="Q115" s="37"/>
    </row>
    <row r="116" spans="1:17" ht="14" outlineLevel="2">
      <c r="A116" s="120" t="s">
        <v>59</v>
      </c>
      <c r="B116" s="239">
        <f t="shared" ref="B116:M116" si="19">SUM(B$117:B$118)</f>
        <v>0</v>
      </c>
      <c r="C116" s="239">
        <f t="shared" si="19"/>
        <v>0</v>
      </c>
      <c r="D116" s="239">
        <f t="shared" si="19"/>
        <v>0</v>
      </c>
      <c r="E116" s="239">
        <f t="shared" si="19"/>
        <v>0</v>
      </c>
      <c r="F116" s="239">
        <f t="shared" si="19"/>
        <v>0</v>
      </c>
      <c r="G116" s="239">
        <f t="shared" si="19"/>
        <v>0</v>
      </c>
      <c r="H116" s="239">
        <f t="shared" si="19"/>
        <v>19.023409999999998</v>
      </c>
      <c r="I116" s="239">
        <f t="shared" si="19"/>
        <v>18.820689999999999</v>
      </c>
      <c r="J116" s="239">
        <f t="shared" si="19"/>
        <v>18.802070000000001</v>
      </c>
      <c r="K116" s="239">
        <f t="shared" si="19"/>
        <v>18.603200000000001</v>
      </c>
      <c r="L116" s="239">
        <f t="shared" si="19"/>
        <v>18.428550000000001</v>
      </c>
      <c r="M116" s="239">
        <f t="shared" si="19"/>
        <v>41.440197499999996</v>
      </c>
      <c r="N116" s="239">
        <v>41.599254999999999</v>
      </c>
      <c r="O116" s="37"/>
      <c r="P116" s="37"/>
      <c r="Q116" s="37"/>
    </row>
    <row r="117" spans="1:17" ht="14" outlineLevel="3">
      <c r="A117" s="85" t="s">
        <v>57</v>
      </c>
      <c r="B117" s="236">
        <v>0</v>
      </c>
      <c r="C117" s="236">
        <v>0</v>
      </c>
      <c r="D117" s="236">
        <v>0</v>
      </c>
      <c r="E117" s="236">
        <v>0</v>
      </c>
      <c r="F117" s="236">
        <v>0</v>
      </c>
      <c r="G117" s="236">
        <v>0</v>
      </c>
      <c r="H117" s="236">
        <v>19.023409999999998</v>
      </c>
      <c r="I117" s="236">
        <v>18.820689999999999</v>
      </c>
      <c r="J117" s="236">
        <v>18.802070000000001</v>
      </c>
      <c r="K117" s="236">
        <v>18.603200000000001</v>
      </c>
      <c r="L117" s="236">
        <v>18.428550000000001</v>
      </c>
      <c r="M117" s="236">
        <v>19.021730000000002</v>
      </c>
      <c r="N117" s="236">
        <v>19.094740000000002</v>
      </c>
      <c r="O117" s="37"/>
      <c r="P117" s="37"/>
      <c r="Q117" s="37"/>
    </row>
    <row r="118" spans="1:17" ht="14" outlineLevel="3">
      <c r="A118" s="85" t="s">
        <v>51</v>
      </c>
      <c r="B118" s="236">
        <v>0</v>
      </c>
      <c r="C118" s="236">
        <v>0</v>
      </c>
      <c r="D118" s="236">
        <v>0</v>
      </c>
      <c r="E118" s="236">
        <v>0</v>
      </c>
      <c r="F118" s="236">
        <v>0</v>
      </c>
      <c r="G118" s="236">
        <v>0</v>
      </c>
      <c r="H118" s="236">
        <v>0</v>
      </c>
      <c r="I118" s="236">
        <v>0</v>
      </c>
      <c r="J118" s="236">
        <v>0</v>
      </c>
      <c r="K118" s="236">
        <v>0</v>
      </c>
      <c r="L118" s="236">
        <v>0</v>
      </c>
      <c r="M118" s="236">
        <v>22.418467499999998</v>
      </c>
      <c r="N118" s="236">
        <v>22.504515000000001</v>
      </c>
      <c r="O118" s="37"/>
      <c r="P118" s="37"/>
      <c r="Q118" s="37"/>
    </row>
    <row r="119" spans="1:17" ht="14" outlineLevel="2">
      <c r="A119" s="120" t="s">
        <v>179</v>
      </c>
      <c r="B119" s="239">
        <f t="shared" ref="B119:M119" si="20">SUM(B$120:B$120)</f>
        <v>3.31662108491</v>
      </c>
      <c r="C119" s="239">
        <f t="shared" si="20"/>
        <v>3.3082621408300001</v>
      </c>
      <c r="D119" s="239">
        <f t="shared" si="20"/>
        <v>3.2739430293299998</v>
      </c>
      <c r="E119" s="239">
        <f t="shared" si="20"/>
        <v>3.2185712043399999</v>
      </c>
      <c r="F119" s="239">
        <f t="shared" si="20"/>
        <v>3.2454095760200001</v>
      </c>
      <c r="G119" s="239">
        <f t="shared" si="20"/>
        <v>3.2356588455600002</v>
      </c>
      <c r="H119" s="239">
        <f t="shared" si="20"/>
        <v>3.15714691255</v>
      </c>
      <c r="I119" s="239">
        <f t="shared" si="20"/>
        <v>3.12864440773</v>
      </c>
      <c r="J119" s="239">
        <f t="shared" si="20"/>
        <v>3.1156710430999999</v>
      </c>
      <c r="K119" s="239">
        <f t="shared" si="20"/>
        <v>3.0494175645000001</v>
      </c>
      <c r="L119" s="239">
        <f t="shared" si="20"/>
        <v>3.0347445574099998</v>
      </c>
      <c r="M119" s="239">
        <f t="shared" si="20"/>
        <v>3.1001498843699999</v>
      </c>
      <c r="N119" s="239">
        <v>3.1093790512499999</v>
      </c>
      <c r="O119" s="37"/>
      <c r="P119" s="37"/>
      <c r="Q119" s="37"/>
    </row>
    <row r="120" spans="1:17" ht="14" outlineLevel="3">
      <c r="A120" s="85" t="s">
        <v>148</v>
      </c>
      <c r="B120" s="236">
        <v>3.31662108491</v>
      </c>
      <c r="C120" s="236">
        <v>3.3082621408300001</v>
      </c>
      <c r="D120" s="236">
        <v>3.2739430293299998</v>
      </c>
      <c r="E120" s="236">
        <v>3.2185712043399999</v>
      </c>
      <c r="F120" s="236">
        <v>3.2454095760200001</v>
      </c>
      <c r="G120" s="236">
        <v>3.2356588455600002</v>
      </c>
      <c r="H120" s="236">
        <v>3.15714691255</v>
      </c>
      <c r="I120" s="236">
        <v>3.12864440773</v>
      </c>
      <c r="J120" s="236">
        <v>3.1156710430999999</v>
      </c>
      <c r="K120" s="236">
        <v>3.0494175645000001</v>
      </c>
      <c r="L120" s="236">
        <v>3.0347445574099998</v>
      </c>
      <c r="M120" s="236">
        <v>3.1001498843699999</v>
      </c>
      <c r="N120" s="236">
        <v>3.1093790512499999</v>
      </c>
      <c r="O120" s="37"/>
      <c r="P120" s="37"/>
      <c r="Q120" s="37"/>
    </row>
    <row r="121" spans="1:17"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37"/>
      <c r="P121" s="37"/>
      <c r="Q121" s="37"/>
    </row>
    <row r="122" spans="1:17"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37"/>
      <c r="P122" s="37"/>
      <c r="Q122" s="37"/>
    </row>
    <row r="123" spans="1:17"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37"/>
      <c r="P123" s="37"/>
      <c r="Q123" s="37"/>
    </row>
    <row r="124" spans="1:17"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37"/>
      <c r="P124" s="37"/>
      <c r="Q124" s="37"/>
    </row>
    <row r="125" spans="1:17"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37"/>
      <c r="P125" s="37"/>
      <c r="Q125" s="37"/>
    </row>
    <row r="126" spans="1:17"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37"/>
      <c r="P126" s="37"/>
      <c r="Q126" s="37"/>
    </row>
    <row r="127" spans="1:17"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37"/>
      <c r="P127" s="37"/>
      <c r="Q127" s="37"/>
    </row>
    <row r="128" spans="1:17"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37"/>
      <c r="P128" s="37"/>
      <c r="Q128" s="37"/>
    </row>
    <row r="129" spans="2:17"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37"/>
      <c r="P129" s="37"/>
      <c r="Q129" s="37"/>
    </row>
    <row r="130" spans="2:17"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37"/>
      <c r="P130" s="37"/>
      <c r="Q130" s="37"/>
    </row>
    <row r="131" spans="2:17"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37"/>
      <c r="P131" s="37"/>
      <c r="Q131" s="37"/>
    </row>
    <row r="132" spans="2:17"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37"/>
      <c r="P132" s="37"/>
      <c r="Q132" s="37"/>
    </row>
    <row r="133" spans="2:17"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37"/>
      <c r="P133" s="37"/>
      <c r="Q133" s="37"/>
    </row>
    <row r="134" spans="2:17"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37"/>
      <c r="P134" s="37"/>
      <c r="Q134" s="37"/>
    </row>
    <row r="135" spans="2:17"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37"/>
      <c r="P135" s="37"/>
      <c r="Q135" s="37"/>
    </row>
    <row r="136" spans="2:17"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37"/>
      <c r="P136" s="37"/>
      <c r="Q136" s="37"/>
    </row>
    <row r="137" spans="2:17"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37"/>
      <c r="P137" s="37"/>
      <c r="Q137" s="37"/>
    </row>
    <row r="138" spans="2:17"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37"/>
      <c r="P138" s="37"/>
      <c r="Q138" s="37"/>
    </row>
    <row r="139" spans="2:17"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37"/>
      <c r="P139" s="37"/>
      <c r="Q139" s="37"/>
    </row>
    <row r="140" spans="2:17"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37"/>
      <c r="P140" s="37"/>
      <c r="Q140" s="37"/>
    </row>
    <row r="141" spans="2:17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37"/>
      <c r="P141" s="37"/>
      <c r="Q141" s="37"/>
    </row>
    <row r="142" spans="2:17"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37"/>
      <c r="P142" s="37"/>
      <c r="Q142" s="37"/>
    </row>
    <row r="143" spans="2:17"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37"/>
      <c r="P143" s="37"/>
      <c r="Q143" s="37"/>
    </row>
    <row r="144" spans="2:17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37"/>
      <c r="P144" s="37"/>
      <c r="Q144" s="37"/>
    </row>
    <row r="145" spans="2:17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37"/>
      <c r="P145" s="37"/>
      <c r="Q145" s="37"/>
    </row>
    <row r="146" spans="2:17"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37"/>
      <c r="P146" s="37"/>
      <c r="Q146" s="37"/>
    </row>
    <row r="147" spans="2:17"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37"/>
      <c r="P147" s="37"/>
      <c r="Q147" s="37"/>
    </row>
    <row r="148" spans="2:17"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37"/>
      <c r="P148" s="37"/>
      <c r="Q148" s="37"/>
    </row>
    <row r="149" spans="2:17"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37"/>
      <c r="P149" s="37"/>
      <c r="Q149" s="37"/>
    </row>
    <row r="150" spans="2:17"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37"/>
      <c r="P150" s="37"/>
      <c r="Q150" s="37"/>
    </row>
    <row r="151" spans="2:17"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37"/>
      <c r="P151" s="37"/>
      <c r="Q151" s="37"/>
    </row>
    <row r="152" spans="2:17"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37"/>
      <c r="P152" s="37"/>
      <c r="Q152" s="37"/>
    </row>
    <row r="153" spans="2:17"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37"/>
      <c r="P153" s="37"/>
      <c r="Q153" s="37"/>
    </row>
    <row r="154" spans="2:17"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37"/>
      <c r="P154" s="37"/>
      <c r="Q154" s="37"/>
    </row>
    <row r="155" spans="2:17"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37"/>
      <c r="P155" s="37"/>
      <c r="Q155" s="37"/>
    </row>
    <row r="156" spans="2:17"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37"/>
      <c r="P156" s="37"/>
      <c r="Q156" s="37"/>
    </row>
    <row r="157" spans="2:17"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37"/>
      <c r="P157" s="37"/>
      <c r="Q157" s="37"/>
    </row>
    <row r="158" spans="2:17"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37"/>
      <c r="P158" s="37"/>
      <c r="Q158" s="37"/>
    </row>
    <row r="159" spans="2:17"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37"/>
      <c r="P159" s="37"/>
      <c r="Q159" s="37"/>
    </row>
    <row r="160" spans="2:17"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37"/>
      <c r="P160" s="37"/>
      <c r="Q160" s="37"/>
    </row>
    <row r="161" spans="2:17"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37"/>
      <c r="P161" s="37"/>
      <c r="Q161" s="37"/>
    </row>
    <row r="162" spans="2:17"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37"/>
      <c r="P162" s="37"/>
      <c r="Q162" s="37"/>
    </row>
    <row r="163" spans="2:17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37"/>
      <c r="P163" s="37"/>
      <c r="Q163" s="37"/>
    </row>
    <row r="164" spans="2:17"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37"/>
      <c r="P164" s="37"/>
      <c r="Q164" s="37"/>
    </row>
    <row r="165" spans="2:17"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37"/>
      <c r="P165" s="37"/>
      <c r="Q165" s="37"/>
    </row>
    <row r="166" spans="2:17"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37"/>
      <c r="P166" s="37"/>
      <c r="Q166" s="37"/>
    </row>
    <row r="167" spans="2:17"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37"/>
      <c r="P167" s="37"/>
      <c r="Q167" s="37"/>
    </row>
    <row r="168" spans="2:17"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37"/>
      <c r="P168" s="37"/>
      <c r="Q168" s="37"/>
    </row>
    <row r="169" spans="2:17"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37"/>
      <c r="P169" s="37"/>
      <c r="Q169" s="37"/>
    </row>
    <row r="170" spans="2:17"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37"/>
      <c r="P170" s="37"/>
      <c r="Q170" s="37"/>
    </row>
    <row r="171" spans="2:17"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37"/>
      <c r="P171" s="37"/>
      <c r="Q171" s="37"/>
    </row>
    <row r="172" spans="2:17"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37"/>
      <c r="P172" s="37"/>
      <c r="Q172" s="37"/>
    </row>
    <row r="173" spans="2:17"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37"/>
      <c r="P173" s="37"/>
      <c r="Q173" s="37"/>
    </row>
    <row r="174" spans="2:17"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37"/>
      <c r="P174" s="37"/>
      <c r="Q174" s="37"/>
    </row>
    <row r="175" spans="2:17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37"/>
      <c r="P175" s="37"/>
      <c r="Q175" s="37"/>
    </row>
    <row r="176" spans="2:17"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37"/>
      <c r="P176" s="37"/>
      <c r="Q176" s="37"/>
    </row>
    <row r="177" spans="2:17"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37"/>
      <c r="P177" s="37"/>
      <c r="Q177" s="37"/>
    </row>
    <row r="178" spans="2:17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37"/>
      <c r="P178" s="37"/>
      <c r="Q178" s="37"/>
    </row>
    <row r="179" spans="2:17"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37"/>
      <c r="P179" s="37"/>
      <c r="Q179" s="37"/>
    </row>
    <row r="180" spans="2:17"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37"/>
      <c r="P180" s="37"/>
      <c r="Q180" s="3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46" customWidth="1"/>
    <col min="2" max="14" width="15.1640625" style="204" customWidth="1"/>
    <col min="15" max="16384" width="9.1640625" style="46"/>
  </cols>
  <sheetData>
    <row r="1" spans="1:19" s="48" customFormat="1" ht="14">
      <c r="B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48" customFormat="1" ht="19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5"/>
      <c r="P2" s="75"/>
      <c r="Q2" s="75"/>
      <c r="R2" s="75"/>
      <c r="S2" s="75"/>
    </row>
    <row r="3" spans="1:19" s="48" customFormat="1" ht="14">
      <c r="A3" s="5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9" s="49" customFormat="1" ht="14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tr">
        <f>VALUSD</f>
        <v>млрд. дол. США</v>
      </c>
    </row>
    <row r="5" spans="1:19" s="162" customFormat="1" ht="14">
      <c r="A5" s="26"/>
      <c r="B5" s="253">
        <v>44196</v>
      </c>
      <c r="C5" s="253">
        <v>44227</v>
      </c>
      <c r="D5" s="253">
        <v>44255</v>
      </c>
      <c r="E5" s="253">
        <v>44286</v>
      </c>
      <c r="F5" s="253">
        <v>44316</v>
      </c>
      <c r="G5" s="253">
        <v>44347</v>
      </c>
      <c r="H5" s="253">
        <v>44377</v>
      </c>
      <c r="I5" s="253">
        <v>44408</v>
      </c>
      <c r="J5" s="253">
        <v>44439</v>
      </c>
      <c r="K5" s="253">
        <v>44469</v>
      </c>
      <c r="L5" s="253">
        <v>44500</v>
      </c>
      <c r="M5" s="253">
        <v>44530</v>
      </c>
      <c r="N5" s="253">
        <v>44561</v>
      </c>
    </row>
    <row r="6" spans="1:19" s="243" customFormat="1" ht="34">
      <c r="A6" s="165" t="s">
        <v>153</v>
      </c>
      <c r="B6" s="27">
        <f t="shared" ref="B6:M6" si="0">B$70+B$7</f>
        <v>90.253504033989998</v>
      </c>
      <c r="C6" s="27">
        <f t="shared" si="0"/>
        <v>90.742686801840023</v>
      </c>
      <c r="D6" s="27">
        <f t="shared" si="0"/>
        <v>91.407450276660029</v>
      </c>
      <c r="E6" s="27">
        <f t="shared" si="0"/>
        <v>90.168871024960026</v>
      </c>
      <c r="F6" s="27">
        <f t="shared" si="0"/>
        <v>91.325670299220008</v>
      </c>
      <c r="G6" s="27">
        <f t="shared" si="0"/>
        <v>91.519993654229978</v>
      </c>
      <c r="H6" s="27">
        <f t="shared" si="0"/>
        <v>92.524627277060006</v>
      </c>
      <c r="I6" s="27">
        <f t="shared" si="0"/>
        <v>92.96901618519999</v>
      </c>
      <c r="J6" s="27">
        <f t="shared" si="0"/>
        <v>92.529561775050013</v>
      </c>
      <c r="K6" s="27">
        <f t="shared" si="0"/>
        <v>92.02061469812999</v>
      </c>
      <c r="L6" s="27">
        <f t="shared" si="0"/>
        <v>92.629846788979989</v>
      </c>
      <c r="M6" s="27">
        <f t="shared" si="0"/>
        <v>94.153745932490011</v>
      </c>
      <c r="N6" s="27">
        <v>97.954314282959999</v>
      </c>
    </row>
    <row r="7" spans="1:19" s="130" customFormat="1" ht="16">
      <c r="A7" s="219" t="s">
        <v>52</v>
      </c>
      <c r="B7" s="77">
        <f t="shared" ref="B7:N7" si="1">B$8+B$46</f>
        <v>36.532691437770005</v>
      </c>
      <c r="C7" s="77">
        <f t="shared" si="1"/>
        <v>37.304498907010014</v>
      </c>
      <c r="D7" s="77">
        <f t="shared" si="1"/>
        <v>38.09181276362002</v>
      </c>
      <c r="E7" s="77">
        <f t="shared" si="1"/>
        <v>38.175580888250003</v>
      </c>
      <c r="F7" s="77">
        <f t="shared" si="1"/>
        <v>37.542891892560014</v>
      </c>
      <c r="G7" s="77">
        <f t="shared" si="1"/>
        <v>37.619913136839983</v>
      </c>
      <c r="H7" s="77">
        <f t="shared" si="1"/>
        <v>38.182839519750011</v>
      </c>
      <c r="I7" s="77">
        <f t="shared" si="1"/>
        <v>38.193072691139989</v>
      </c>
      <c r="J7" s="77">
        <f t="shared" si="1"/>
        <v>38.040709576650016</v>
      </c>
      <c r="K7" s="77">
        <f t="shared" si="1"/>
        <v>38.835279623499979</v>
      </c>
      <c r="L7" s="77">
        <f t="shared" si="1"/>
        <v>38.962778613479983</v>
      </c>
      <c r="M7" s="77">
        <f t="shared" si="1"/>
        <v>39.09106524716001</v>
      </c>
      <c r="N7" s="77">
        <f t="shared" si="1"/>
        <v>40.750410996870002</v>
      </c>
    </row>
    <row r="8" spans="1:19" s="227" customFormat="1" ht="16" outlineLevel="1">
      <c r="A8" s="124" t="s">
        <v>71</v>
      </c>
      <c r="B8" s="58">
        <f t="shared" ref="B8:N8" si="2">B$9+B$44</f>
        <v>35.392538767910004</v>
      </c>
      <c r="C8" s="58">
        <f t="shared" si="2"/>
        <v>35.987280349110016</v>
      </c>
      <c r="D8" s="58">
        <f t="shared" si="2"/>
        <v>36.725118542090023</v>
      </c>
      <c r="E8" s="58">
        <f t="shared" si="2"/>
        <v>36.715342120280006</v>
      </c>
      <c r="F8" s="58">
        <f t="shared" si="2"/>
        <v>36.255468270660018</v>
      </c>
      <c r="G8" s="58">
        <f t="shared" si="2"/>
        <v>36.306736516119983</v>
      </c>
      <c r="H8" s="58">
        <f t="shared" si="2"/>
        <v>36.839111490220013</v>
      </c>
      <c r="I8" s="58">
        <f t="shared" si="2"/>
        <v>36.824713606419991</v>
      </c>
      <c r="J8" s="58">
        <f t="shared" si="2"/>
        <v>36.498510889930017</v>
      </c>
      <c r="K8" s="58">
        <f t="shared" si="2"/>
        <v>37.137213146979981</v>
      </c>
      <c r="L8" s="58">
        <f t="shared" si="2"/>
        <v>37.17149171526998</v>
      </c>
      <c r="M8" s="58">
        <f t="shared" si="2"/>
        <v>37.319025259440011</v>
      </c>
      <c r="N8" s="58">
        <f t="shared" si="2"/>
        <v>38.952681436220004</v>
      </c>
    </row>
    <row r="9" spans="1:19" s="121" customFormat="1" ht="14" outlineLevel="2">
      <c r="A9" s="21" t="s">
        <v>195</v>
      </c>
      <c r="B9" s="103">
        <f t="shared" ref="B9:M9" si="3">SUM(B$10:B$43)</f>
        <v>35.322377285950004</v>
      </c>
      <c r="C9" s="103">
        <f t="shared" si="3"/>
        <v>35.916915546710015</v>
      </c>
      <c r="D9" s="103">
        <f t="shared" si="3"/>
        <v>36.654091662930021</v>
      </c>
      <c r="E9" s="103">
        <f t="shared" si="3"/>
        <v>36.645386562960006</v>
      </c>
      <c r="F9" s="103">
        <f t="shared" si="3"/>
        <v>36.185171884820015</v>
      </c>
      <c r="G9" s="103">
        <f t="shared" si="3"/>
        <v>36.23580210399998</v>
      </c>
      <c r="H9" s="103">
        <f t="shared" si="3"/>
        <v>36.768547742530011</v>
      </c>
      <c r="I9" s="103">
        <f t="shared" si="3"/>
        <v>36.753389807799991</v>
      </c>
      <c r="J9" s="103">
        <f t="shared" si="3"/>
        <v>36.427116458170019</v>
      </c>
      <c r="K9" s="103">
        <f t="shared" si="3"/>
        <v>37.066299599199979</v>
      </c>
      <c r="L9" s="103">
        <f t="shared" si="3"/>
        <v>37.09990610966998</v>
      </c>
      <c r="M9" s="103">
        <f t="shared" si="3"/>
        <v>37.249672003340009</v>
      </c>
      <c r="N9" s="103">
        <v>38.884805428450001</v>
      </c>
    </row>
    <row r="10" spans="1:19" s="62" customFormat="1" ht="14" outlineLevel="3">
      <c r="A10" s="145" t="s">
        <v>144</v>
      </c>
      <c r="B10" s="41">
        <v>2.5383883414600001</v>
      </c>
      <c r="C10" s="41">
        <v>2.5457443186500002</v>
      </c>
      <c r="D10" s="41">
        <v>2.5696977454300001</v>
      </c>
      <c r="E10" s="41">
        <v>2.57383540373</v>
      </c>
      <c r="F10" s="41">
        <v>2.5863753153100002</v>
      </c>
      <c r="G10" s="41">
        <v>2.6098498567099999</v>
      </c>
      <c r="H10" s="41">
        <v>2.64097448881</v>
      </c>
      <c r="I10" s="41">
        <v>3.0622370912200001</v>
      </c>
      <c r="J10" s="41">
        <v>3.0652696751300001</v>
      </c>
      <c r="K10" s="41">
        <v>3.06040976826</v>
      </c>
      <c r="L10" s="41">
        <v>3.08941370865</v>
      </c>
      <c r="M10" s="41">
        <v>2.9930723966900001</v>
      </c>
      <c r="N10" s="41">
        <v>2.9816281866000001</v>
      </c>
    </row>
    <row r="11" spans="1:19" ht="14" outlineLevel="3">
      <c r="A11" s="85" t="s">
        <v>204</v>
      </c>
      <c r="B11" s="236">
        <v>0.67314833805999996</v>
      </c>
      <c r="C11" s="236">
        <v>0.67509904976000001</v>
      </c>
      <c r="D11" s="236">
        <v>0.68145119424</v>
      </c>
      <c r="E11" s="236">
        <v>0.68254844864999997</v>
      </c>
      <c r="F11" s="236">
        <v>0.68587387385999998</v>
      </c>
      <c r="G11" s="236">
        <v>0.69209902399000001</v>
      </c>
      <c r="H11" s="236">
        <v>0.64515772937000004</v>
      </c>
      <c r="I11" s="236">
        <v>0.65210680372999996</v>
      </c>
      <c r="J11" s="236">
        <v>0.65275259588000001</v>
      </c>
      <c r="K11" s="236">
        <v>0.65973058397999995</v>
      </c>
      <c r="L11" s="236">
        <v>0.66598294493999999</v>
      </c>
      <c r="M11" s="236">
        <v>0.64521470970999995</v>
      </c>
      <c r="N11" s="236">
        <v>0.64274768862999998</v>
      </c>
      <c r="O11" s="37"/>
      <c r="P11" s="37"/>
      <c r="Q11" s="37"/>
    </row>
    <row r="12" spans="1:19" ht="14" outlineLevel="3">
      <c r="A12" s="85" t="s">
        <v>33</v>
      </c>
      <c r="B12" s="236">
        <v>1.96742521474</v>
      </c>
      <c r="C12" s="236">
        <v>2.0086920951399998</v>
      </c>
      <c r="D12" s="236">
        <v>2.4290503613399999</v>
      </c>
      <c r="E12" s="236">
        <v>2.6350862263299999</v>
      </c>
      <c r="F12" s="236">
        <v>2.7212991821700001</v>
      </c>
      <c r="G12" s="236">
        <v>2.15058084611</v>
      </c>
      <c r="H12" s="236">
        <v>2.36228425997</v>
      </c>
      <c r="I12" s="236">
        <v>2.5597115110800002</v>
      </c>
      <c r="J12" s="236">
        <v>2.6903163870100002</v>
      </c>
      <c r="K12" s="236">
        <v>2.8238191989399999</v>
      </c>
      <c r="L12" s="236">
        <v>2.9407481352899998</v>
      </c>
      <c r="M12" s="236">
        <v>2.8363324626500002</v>
      </c>
      <c r="N12" s="236">
        <v>3.5161637729300002</v>
      </c>
      <c r="O12" s="37"/>
      <c r="P12" s="37"/>
      <c r="Q12" s="37"/>
    </row>
    <row r="13" spans="1:19" ht="14" outlineLevel="3">
      <c r="A13" s="85" t="s">
        <v>37</v>
      </c>
      <c r="B13" s="236">
        <v>1.29091127722</v>
      </c>
      <c r="C13" s="236">
        <v>1.29465219965</v>
      </c>
      <c r="D13" s="236">
        <v>1.30683384595</v>
      </c>
      <c r="E13" s="236">
        <v>1.3089380746999999</v>
      </c>
      <c r="F13" s="236">
        <v>1.3153153152799999</v>
      </c>
      <c r="G13" s="236">
        <v>1.3272534217400001</v>
      </c>
      <c r="H13" s="236">
        <v>1.3430820236900001</v>
      </c>
      <c r="I13" s="236">
        <v>1.3575485276899999</v>
      </c>
      <c r="J13" s="236">
        <v>1.3588929304499999</v>
      </c>
      <c r="K13" s="236">
        <v>1.3734196267700001</v>
      </c>
      <c r="L13" s="236">
        <v>1.38643572067</v>
      </c>
      <c r="M13" s="236">
        <v>1.34320064477</v>
      </c>
      <c r="N13" s="236">
        <v>1.3380648283200001</v>
      </c>
      <c r="O13" s="37"/>
      <c r="P13" s="37"/>
      <c r="Q13" s="37"/>
    </row>
    <row r="14" spans="1:19" ht="14" outlineLevel="3">
      <c r="A14" s="85" t="s">
        <v>87</v>
      </c>
      <c r="B14" s="236">
        <v>1.01504534102</v>
      </c>
      <c r="C14" s="236">
        <v>1.01798683354</v>
      </c>
      <c r="D14" s="236">
        <v>1.0275652790600001</v>
      </c>
      <c r="E14" s="236">
        <v>1.0292198370600001</v>
      </c>
      <c r="F14" s="236">
        <v>1.03423427025</v>
      </c>
      <c r="G14" s="236">
        <v>1.0436212200399999</v>
      </c>
      <c r="H14" s="236">
        <v>1.0560672718599999</v>
      </c>
      <c r="I14" s="236">
        <v>1.0674423041700001</v>
      </c>
      <c r="J14" s="236">
        <v>1.06849940993</v>
      </c>
      <c r="K14" s="236">
        <v>1.07992177155</v>
      </c>
      <c r="L14" s="236">
        <v>1.09015634438</v>
      </c>
      <c r="M14" s="236">
        <v>1.0561605437799999</v>
      </c>
      <c r="N14" s="236">
        <v>1.05212224414</v>
      </c>
      <c r="O14" s="37"/>
      <c r="P14" s="37"/>
      <c r="Q14" s="37"/>
    </row>
    <row r="15" spans="1:19" ht="14" outlineLevel="3">
      <c r="A15" s="85" t="s">
        <v>135</v>
      </c>
      <c r="B15" s="236">
        <v>1.65873257264</v>
      </c>
      <c r="C15" s="236">
        <v>1.66353940172</v>
      </c>
      <c r="D15" s="236">
        <v>1.6791919828799999</v>
      </c>
      <c r="E15" s="236">
        <v>1.6818957726799999</v>
      </c>
      <c r="F15" s="236">
        <v>1.69009009006</v>
      </c>
      <c r="G15" s="236">
        <v>1.70542973918</v>
      </c>
      <c r="H15" s="236">
        <v>1.72576840852</v>
      </c>
      <c r="I15" s="236">
        <v>1.7443568753100001</v>
      </c>
      <c r="J15" s="236">
        <v>1.74608434076</v>
      </c>
      <c r="K15" s="236">
        <v>1.7647501505600001</v>
      </c>
      <c r="L15" s="236">
        <v>1.78147493971</v>
      </c>
      <c r="M15" s="236">
        <v>1.7259208284700001</v>
      </c>
      <c r="N15" s="236">
        <v>1.71932165613</v>
      </c>
      <c r="O15" s="37"/>
      <c r="P15" s="37"/>
      <c r="Q15" s="37"/>
    </row>
    <row r="16" spans="1:19" ht="14" outlineLevel="3">
      <c r="A16" s="85" t="s">
        <v>196</v>
      </c>
      <c r="B16" s="236">
        <v>3.5465986079</v>
      </c>
      <c r="C16" s="236">
        <v>3.5568762702300001</v>
      </c>
      <c r="D16" s="236">
        <v>3.5903436435899998</v>
      </c>
      <c r="E16" s="236">
        <v>3.59612471851</v>
      </c>
      <c r="F16" s="236">
        <v>3.6136452972800002</v>
      </c>
      <c r="G16" s="236">
        <v>3.64644357899</v>
      </c>
      <c r="H16" s="236">
        <v>3.7561646361199998</v>
      </c>
      <c r="I16" s="236">
        <v>3.7966227540199999</v>
      </c>
      <c r="J16" s="236">
        <v>3.8003826121099999</v>
      </c>
      <c r="K16" s="236">
        <v>3.84100906838</v>
      </c>
      <c r="L16" s="236">
        <v>3.8774108597699999</v>
      </c>
      <c r="M16" s="236">
        <v>4.3093540861199999</v>
      </c>
      <c r="N16" s="236">
        <v>4.2928769860499996</v>
      </c>
      <c r="O16" s="37"/>
      <c r="P16" s="37"/>
      <c r="Q16" s="37"/>
    </row>
    <row r="17" spans="1:17" ht="14" outlineLevel="3">
      <c r="A17" s="85" t="s">
        <v>30</v>
      </c>
      <c r="B17" s="236">
        <v>0.42786614134000001</v>
      </c>
      <c r="C17" s="236">
        <v>0.42910605151999998</v>
      </c>
      <c r="D17" s="236">
        <v>0.43314359776</v>
      </c>
      <c r="E17" s="236">
        <v>0.43384103396000001</v>
      </c>
      <c r="F17" s="236">
        <v>0.43595473874000001</v>
      </c>
      <c r="G17" s="236">
        <v>0.43991156492</v>
      </c>
      <c r="H17" s="236">
        <v>0.44515787654</v>
      </c>
      <c r="I17" s="236">
        <v>0.44995272755999999</v>
      </c>
      <c r="J17" s="236">
        <v>0.45039832316</v>
      </c>
      <c r="K17" s="236">
        <v>0.45521312462000002</v>
      </c>
      <c r="L17" s="236">
        <v>0.45952724441999998</v>
      </c>
      <c r="M17" s="236">
        <v>0.44519719289999998</v>
      </c>
      <c r="N17" s="236">
        <v>0.44349495202</v>
      </c>
      <c r="O17" s="37"/>
      <c r="P17" s="37"/>
      <c r="Q17" s="37"/>
    </row>
    <row r="18" spans="1:17" ht="14" outlineLevel="3">
      <c r="A18" s="85" t="s">
        <v>82</v>
      </c>
      <c r="B18" s="236">
        <v>0.42786614134000001</v>
      </c>
      <c r="C18" s="236">
        <v>0.42910605151999998</v>
      </c>
      <c r="D18" s="236">
        <v>0.43314359776</v>
      </c>
      <c r="E18" s="236">
        <v>0.43384103396000001</v>
      </c>
      <c r="F18" s="236">
        <v>0.43595473874000001</v>
      </c>
      <c r="G18" s="236">
        <v>0.43991156492</v>
      </c>
      <c r="H18" s="236">
        <v>0.44515787654</v>
      </c>
      <c r="I18" s="236">
        <v>0.44995272755999999</v>
      </c>
      <c r="J18" s="236">
        <v>0.45039832316</v>
      </c>
      <c r="K18" s="236">
        <v>0.45521312462000002</v>
      </c>
      <c r="L18" s="236">
        <v>0.45952724441999998</v>
      </c>
      <c r="M18" s="236">
        <v>0.44519719289999998</v>
      </c>
      <c r="N18" s="236">
        <v>0.44349495202</v>
      </c>
      <c r="O18" s="37"/>
      <c r="P18" s="37"/>
      <c r="Q18" s="37"/>
    </row>
    <row r="19" spans="1:17" ht="14" outlineLevel="3">
      <c r="A19" s="85" t="s">
        <v>169</v>
      </c>
      <c r="B19" s="236">
        <v>1.4937057667</v>
      </c>
      <c r="C19" s="236">
        <v>1.6204519875100001</v>
      </c>
      <c r="D19" s="236">
        <v>1.71601641374</v>
      </c>
      <c r="E19" s="236">
        <v>2.0225450245299998</v>
      </c>
      <c r="F19" s="236">
        <v>1.70771475676</v>
      </c>
      <c r="G19" s="236">
        <v>1.7256697406399999</v>
      </c>
      <c r="H19" s="236">
        <v>2.79881416504</v>
      </c>
      <c r="I19" s="236">
        <v>3.0741351018700001</v>
      </c>
      <c r="J19" s="236">
        <v>3.10544095257</v>
      </c>
      <c r="K19" s="236">
        <v>3.2673433482999998</v>
      </c>
      <c r="L19" s="236">
        <v>2.6473331776300002</v>
      </c>
      <c r="M19" s="236">
        <v>2.8245999881700001</v>
      </c>
      <c r="N19" s="236">
        <v>2.8173273781899999</v>
      </c>
      <c r="O19" s="37"/>
      <c r="P19" s="37"/>
      <c r="Q19" s="37"/>
    </row>
    <row r="20" spans="1:17" ht="14" outlineLevel="3">
      <c r="A20" s="85" t="s">
        <v>130</v>
      </c>
      <c r="B20" s="236">
        <v>0.42786614134000001</v>
      </c>
      <c r="C20" s="236">
        <v>0.42910605151999998</v>
      </c>
      <c r="D20" s="236">
        <v>0.43314359776</v>
      </c>
      <c r="E20" s="236">
        <v>0.43384103396000001</v>
      </c>
      <c r="F20" s="236">
        <v>0.43595473874000001</v>
      </c>
      <c r="G20" s="236">
        <v>0.43991156492</v>
      </c>
      <c r="H20" s="236">
        <v>0.44515787654</v>
      </c>
      <c r="I20" s="236">
        <v>0.44995272755999999</v>
      </c>
      <c r="J20" s="236">
        <v>0.45039832316</v>
      </c>
      <c r="K20" s="236">
        <v>0.45521312462000002</v>
      </c>
      <c r="L20" s="236">
        <v>0.45952724441999998</v>
      </c>
      <c r="M20" s="236">
        <v>0.59020184809999998</v>
      </c>
      <c r="N20" s="236">
        <v>0.58794517233999999</v>
      </c>
      <c r="O20" s="37"/>
      <c r="P20" s="37"/>
      <c r="Q20" s="37"/>
    </row>
    <row r="21" spans="1:17" ht="14" outlineLevel="3">
      <c r="A21" s="85" t="s">
        <v>193</v>
      </c>
      <c r="B21" s="236">
        <v>0.42786614134000001</v>
      </c>
      <c r="C21" s="236">
        <v>0.42910605151999998</v>
      </c>
      <c r="D21" s="236">
        <v>0.43314359776</v>
      </c>
      <c r="E21" s="236">
        <v>0.43384103396000001</v>
      </c>
      <c r="F21" s="236">
        <v>0.43595473874000001</v>
      </c>
      <c r="G21" s="236">
        <v>0.43991156492</v>
      </c>
      <c r="H21" s="236">
        <v>0.44515787654</v>
      </c>
      <c r="I21" s="236">
        <v>0.44995272755999999</v>
      </c>
      <c r="J21" s="236">
        <v>0.45039832316</v>
      </c>
      <c r="K21" s="236">
        <v>0.45521312462000002</v>
      </c>
      <c r="L21" s="236">
        <v>0.45952724441999998</v>
      </c>
      <c r="M21" s="236">
        <v>0.44519719289999998</v>
      </c>
      <c r="N21" s="236">
        <v>0.44349495202</v>
      </c>
      <c r="O21" s="37"/>
      <c r="P21" s="37"/>
      <c r="Q21" s="37"/>
    </row>
    <row r="22" spans="1:17" ht="14" outlineLevel="3">
      <c r="A22" s="85" t="s">
        <v>217</v>
      </c>
      <c r="B22" s="236">
        <v>3.6177396860700002</v>
      </c>
      <c r="C22" s="236">
        <v>3.62360519394</v>
      </c>
      <c r="D22" s="236">
        <v>3.7899067356999998</v>
      </c>
      <c r="E22" s="236">
        <v>3.94837375569</v>
      </c>
      <c r="F22" s="236">
        <v>4.0378710991000002</v>
      </c>
      <c r="G22" s="236">
        <v>4.1196634059799999</v>
      </c>
      <c r="H22" s="236">
        <v>3.37645162359</v>
      </c>
      <c r="I22" s="236">
        <v>2.4700665612599999</v>
      </c>
      <c r="J22" s="236">
        <v>2.4717155051800002</v>
      </c>
      <c r="K22" s="236">
        <v>2.2590100478599999</v>
      </c>
      <c r="L22" s="236">
        <v>2.3079016570199999</v>
      </c>
      <c r="M22" s="236">
        <v>1.8300725045899999</v>
      </c>
      <c r="N22" s="236">
        <v>2.2411606184299999</v>
      </c>
      <c r="O22" s="37"/>
      <c r="P22" s="37"/>
      <c r="Q22" s="37"/>
    </row>
    <row r="23" spans="1:17" ht="14" outlineLevel="3">
      <c r="A23" s="85" t="s">
        <v>152</v>
      </c>
      <c r="B23" s="236">
        <v>0.42786614134000001</v>
      </c>
      <c r="C23" s="236">
        <v>0.42910605151999998</v>
      </c>
      <c r="D23" s="236">
        <v>0.43314359776</v>
      </c>
      <c r="E23" s="236">
        <v>0.43384103396000001</v>
      </c>
      <c r="F23" s="236">
        <v>0.43595473874000001</v>
      </c>
      <c r="G23" s="236">
        <v>0.43991156492</v>
      </c>
      <c r="H23" s="236">
        <v>0.44515787654</v>
      </c>
      <c r="I23" s="236">
        <v>0.44995272755999999</v>
      </c>
      <c r="J23" s="236">
        <v>0.45039832316</v>
      </c>
      <c r="K23" s="236">
        <v>0.45521312462000002</v>
      </c>
      <c r="L23" s="236">
        <v>0.45952724441999998</v>
      </c>
      <c r="M23" s="236">
        <v>0.44519719289999998</v>
      </c>
      <c r="N23" s="236">
        <v>0.44349495202</v>
      </c>
      <c r="O23" s="37"/>
      <c r="P23" s="37"/>
      <c r="Q23" s="37"/>
    </row>
    <row r="24" spans="1:17" ht="14" outlineLevel="3">
      <c r="A24" s="85" t="s">
        <v>116</v>
      </c>
      <c r="B24" s="236">
        <v>0.42786614134000001</v>
      </c>
      <c r="C24" s="236">
        <v>0.42910605151999998</v>
      </c>
      <c r="D24" s="236">
        <v>0.43314359776</v>
      </c>
      <c r="E24" s="236">
        <v>0.43384103396000001</v>
      </c>
      <c r="F24" s="236">
        <v>0.43595473874000001</v>
      </c>
      <c r="G24" s="236">
        <v>0.43991156492</v>
      </c>
      <c r="H24" s="236">
        <v>0.44515787654</v>
      </c>
      <c r="I24" s="236">
        <v>0.44995272755999999</v>
      </c>
      <c r="J24" s="236">
        <v>0.45039832316</v>
      </c>
      <c r="K24" s="236">
        <v>0.45521312462000002</v>
      </c>
      <c r="L24" s="236">
        <v>0.45952724441999998</v>
      </c>
      <c r="M24" s="236">
        <v>0.44519719289999998</v>
      </c>
      <c r="N24" s="236">
        <v>0.44349495202</v>
      </c>
      <c r="O24" s="37"/>
      <c r="P24" s="37"/>
      <c r="Q24" s="37"/>
    </row>
    <row r="25" spans="1:17" ht="14" outlineLevel="3">
      <c r="A25" s="85" t="s">
        <v>174</v>
      </c>
      <c r="B25" s="236">
        <v>0.42786614134000001</v>
      </c>
      <c r="C25" s="236">
        <v>0.42910605151999998</v>
      </c>
      <c r="D25" s="236">
        <v>0.43314359776</v>
      </c>
      <c r="E25" s="236">
        <v>0.43384103396000001</v>
      </c>
      <c r="F25" s="236">
        <v>0.43595473874000001</v>
      </c>
      <c r="G25" s="236">
        <v>0.43991156492</v>
      </c>
      <c r="H25" s="236">
        <v>0.44515787654</v>
      </c>
      <c r="I25" s="236">
        <v>0.44995272755999999</v>
      </c>
      <c r="J25" s="236">
        <v>0.45039832316</v>
      </c>
      <c r="K25" s="236">
        <v>0.45521312462000002</v>
      </c>
      <c r="L25" s="236">
        <v>0.45952724441999998</v>
      </c>
      <c r="M25" s="236">
        <v>0.44519719289999998</v>
      </c>
      <c r="N25" s="236">
        <v>0.44349495202</v>
      </c>
      <c r="O25" s="37"/>
      <c r="P25" s="37"/>
      <c r="Q25" s="37"/>
    </row>
    <row r="26" spans="1:17" ht="14" outlineLevel="3">
      <c r="A26" s="85" t="s">
        <v>9</v>
      </c>
      <c r="B26" s="236">
        <v>0.42786614134000001</v>
      </c>
      <c r="C26" s="236">
        <v>0.42910605151999998</v>
      </c>
      <c r="D26" s="236">
        <v>0.43314359776</v>
      </c>
      <c r="E26" s="236">
        <v>0.43384103396000001</v>
      </c>
      <c r="F26" s="236">
        <v>0.43595473874000001</v>
      </c>
      <c r="G26" s="236">
        <v>0.43991156492</v>
      </c>
      <c r="H26" s="236">
        <v>0.44515787654</v>
      </c>
      <c r="I26" s="236">
        <v>0.44995272755999999</v>
      </c>
      <c r="J26" s="236">
        <v>0.45039832316</v>
      </c>
      <c r="K26" s="236">
        <v>0.45521312462000002</v>
      </c>
      <c r="L26" s="236">
        <v>0.45952724441999998</v>
      </c>
      <c r="M26" s="236">
        <v>0.44519719289999998</v>
      </c>
      <c r="N26" s="236">
        <v>0.44349495202</v>
      </c>
      <c r="O26" s="37"/>
      <c r="P26" s="37"/>
      <c r="Q26" s="37"/>
    </row>
    <row r="27" spans="1:17" ht="14" outlineLevel="3">
      <c r="A27" s="85" t="s">
        <v>55</v>
      </c>
      <c r="B27" s="236">
        <v>0.42786614134000001</v>
      </c>
      <c r="C27" s="236">
        <v>0.42910605151999998</v>
      </c>
      <c r="D27" s="236">
        <v>0.43314359776</v>
      </c>
      <c r="E27" s="236">
        <v>0.43384103396000001</v>
      </c>
      <c r="F27" s="236">
        <v>0.43595473874000001</v>
      </c>
      <c r="G27" s="236">
        <v>0.43991156492</v>
      </c>
      <c r="H27" s="236">
        <v>0.44515787654</v>
      </c>
      <c r="I27" s="236">
        <v>0.44995272755999999</v>
      </c>
      <c r="J27" s="236">
        <v>0.45039832316</v>
      </c>
      <c r="K27" s="236">
        <v>0.45521312462000002</v>
      </c>
      <c r="L27" s="236">
        <v>0.45952724441999998</v>
      </c>
      <c r="M27" s="236">
        <v>0.44519719289999998</v>
      </c>
      <c r="N27" s="236">
        <v>0.44349495202</v>
      </c>
      <c r="O27" s="37"/>
      <c r="P27" s="37"/>
      <c r="Q27" s="37"/>
    </row>
    <row r="28" spans="1:17" ht="14" outlineLevel="3">
      <c r="A28" s="85" t="s">
        <v>107</v>
      </c>
      <c r="B28" s="236">
        <v>0.42786614134000001</v>
      </c>
      <c r="C28" s="236">
        <v>0.42910605151999998</v>
      </c>
      <c r="D28" s="236">
        <v>0.43314359776</v>
      </c>
      <c r="E28" s="236">
        <v>0.43384103396000001</v>
      </c>
      <c r="F28" s="236">
        <v>0.43595473874000001</v>
      </c>
      <c r="G28" s="236">
        <v>0.43991156492</v>
      </c>
      <c r="H28" s="236">
        <v>0.44515787654</v>
      </c>
      <c r="I28" s="236">
        <v>0.44995272755999999</v>
      </c>
      <c r="J28" s="236">
        <v>0.45039832316</v>
      </c>
      <c r="K28" s="236">
        <v>0.45521312462000002</v>
      </c>
      <c r="L28" s="236">
        <v>0.45952724441999998</v>
      </c>
      <c r="M28" s="236">
        <v>0.44519719289999998</v>
      </c>
      <c r="N28" s="236">
        <v>0.44349495202</v>
      </c>
      <c r="O28" s="37"/>
      <c r="P28" s="37"/>
      <c r="Q28" s="37"/>
    </row>
    <row r="29" spans="1:17" ht="14" outlineLevel="3">
      <c r="A29" s="85" t="s">
        <v>96</v>
      </c>
      <c r="B29" s="236">
        <v>0.42786614134000001</v>
      </c>
      <c r="C29" s="236">
        <v>0.42910605151999998</v>
      </c>
      <c r="D29" s="236">
        <v>0.43314359776</v>
      </c>
      <c r="E29" s="236">
        <v>0.43384103396000001</v>
      </c>
      <c r="F29" s="236">
        <v>0.43595473874000001</v>
      </c>
      <c r="G29" s="236">
        <v>0.43991156492</v>
      </c>
      <c r="H29" s="236">
        <v>0.44515787654</v>
      </c>
      <c r="I29" s="236">
        <v>0.44995272755999999</v>
      </c>
      <c r="J29" s="236">
        <v>0.45039832316</v>
      </c>
      <c r="K29" s="236">
        <v>0.45521312462000002</v>
      </c>
      <c r="L29" s="236">
        <v>0.45952724441999998</v>
      </c>
      <c r="M29" s="236">
        <v>0.44519719289999998</v>
      </c>
      <c r="N29" s="236">
        <v>0.44349495202</v>
      </c>
      <c r="O29" s="37"/>
      <c r="P29" s="37"/>
      <c r="Q29" s="37"/>
    </row>
    <row r="30" spans="1:17" ht="14" outlineLevel="3">
      <c r="A30" s="85" t="s">
        <v>150</v>
      </c>
      <c r="B30" s="236">
        <v>0.42786614134000001</v>
      </c>
      <c r="C30" s="236">
        <v>0.42910605151999998</v>
      </c>
      <c r="D30" s="236">
        <v>0.43314359776</v>
      </c>
      <c r="E30" s="236">
        <v>0.43384103396000001</v>
      </c>
      <c r="F30" s="236">
        <v>0.43595473874000001</v>
      </c>
      <c r="G30" s="236">
        <v>0.43991156492</v>
      </c>
      <c r="H30" s="236">
        <v>0.44515787654</v>
      </c>
      <c r="I30" s="236">
        <v>0.44995272755999999</v>
      </c>
      <c r="J30" s="236">
        <v>0.45039832316</v>
      </c>
      <c r="K30" s="236">
        <v>0.45521312462000002</v>
      </c>
      <c r="L30" s="236">
        <v>0.45952724441999998</v>
      </c>
      <c r="M30" s="236">
        <v>0.44519719289999998</v>
      </c>
      <c r="N30" s="236">
        <v>0.44349495202</v>
      </c>
      <c r="O30" s="37"/>
      <c r="P30" s="37"/>
      <c r="Q30" s="37"/>
    </row>
    <row r="31" spans="1:17" ht="14" outlineLevel="3">
      <c r="A31" s="85" t="s">
        <v>205</v>
      </c>
      <c r="B31" s="236">
        <v>0.42786614134000001</v>
      </c>
      <c r="C31" s="236">
        <v>0.42910605151999998</v>
      </c>
      <c r="D31" s="236">
        <v>0.43314359776</v>
      </c>
      <c r="E31" s="236">
        <v>0.43384103396000001</v>
      </c>
      <c r="F31" s="236">
        <v>0.43595473874000001</v>
      </c>
      <c r="G31" s="236">
        <v>0.43991156492</v>
      </c>
      <c r="H31" s="236">
        <v>0.44515787654</v>
      </c>
      <c r="I31" s="236">
        <v>0.44995272755999999</v>
      </c>
      <c r="J31" s="236">
        <v>0.45039832316</v>
      </c>
      <c r="K31" s="236">
        <v>0.45521312462000002</v>
      </c>
      <c r="L31" s="236">
        <v>0.45952724441999998</v>
      </c>
      <c r="M31" s="236">
        <v>0.44519719289999998</v>
      </c>
      <c r="N31" s="236">
        <v>0.44349495202</v>
      </c>
      <c r="O31" s="37"/>
      <c r="P31" s="37"/>
      <c r="Q31" s="37"/>
    </row>
    <row r="32" spans="1:17" ht="14" outlineLevel="3">
      <c r="A32" s="85" t="s">
        <v>34</v>
      </c>
      <c r="B32" s="236">
        <v>0.42786614134000001</v>
      </c>
      <c r="C32" s="236">
        <v>0.42910605151999998</v>
      </c>
      <c r="D32" s="236">
        <v>0.43314359776</v>
      </c>
      <c r="E32" s="236">
        <v>0.43384103396000001</v>
      </c>
      <c r="F32" s="236">
        <v>0.43595473874000001</v>
      </c>
      <c r="G32" s="236">
        <v>0.43991156492</v>
      </c>
      <c r="H32" s="236">
        <v>0.44515787654</v>
      </c>
      <c r="I32" s="236">
        <v>0.44995272755999999</v>
      </c>
      <c r="J32" s="236">
        <v>0.45039832316</v>
      </c>
      <c r="K32" s="236">
        <v>0.45521312462000002</v>
      </c>
      <c r="L32" s="236">
        <v>0.45952724441999998</v>
      </c>
      <c r="M32" s="236">
        <v>0.44519719289999998</v>
      </c>
      <c r="N32" s="236">
        <v>0.44349495202</v>
      </c>
      <c r="O32" s="37"/>
      <c r="P32" s="37"/>
      <c r="Q32" s="37"/>
    </row>
    <row r="33" spans="1:17" ht="14" outlineLevel="3">
      <c r="A33" s="85" t="s">
        <v>62</v>
      </c>
      <c r="B33" s="236">
        <v>1.1826506051800001</v>
      </c>
      <c r="C33" s="236">
        <v>1.2720852124599999</v>
      </c>
      <c r="D33" s="236">
        <v>1.28099478943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4.1147456020000001E-2</v>
      </c>
      <c r="O33" s="37"/>
      <c r="P33" s="37"/>
      <c r="Q33" s="37"/>
    </row>
    <row r="34" spans="1:17" ht="14" outlineLevel="3">
      <c r="A34" s="85" t="s">
        <v>48</v>
      </c>
      <c r="B34" s="236">
        <v>2.1574173242899999</v>
      </c>
      <c r="C34" s="236">
        <v>2.1277400711699999</v>
      </c>
      <c r="D34" s="236">
        <v>2.1423731148499998</v>
      </c>
      <c r="E34" s="236">
        <v>2.4036249541200001</v>
      </c>
      <c r="F34" s="236">
        <v>2.7632149909999999</v>
      </c>
      <c r="G34" s="236">
        <v>2.9809970044899998</v>
      </c>
      <c r="H34" s="236">
        <v>3.0097196683499998</v>
      </c>
      <c r="I34" s="236">
        <v>3.0708444474599998</v>
      </c>
      <c r="J34" s="236">
        <v>3.1005865359999998</v>
      </c>
      <c r="K34" s="236">
        <v>3.31011733352</v>
      </c>
      <c r="L34" s="236">
        <v>3.4605226495500001</v>
      </c>
      <c r="M34" s="236">
        <v>3.5934489156299998</v>
      </c>
      <c r="N34" s="236">
        <v>3.3531759060400002</v>
      </c>
      <c r="O34" s="37"/>
      <c r="P34" s="37"/>
      <c r="Q34" s="37"/>
    </row>
    <row r="35" spans="1:17" ht="14" outlineLevel="3">
      <c r="A35" s="85" t="s">
        <v>47</v>
      </c>
      <c r="B35" s="236">
        <v>0.42786638891000001</v>
      </c>
      <c r="C35" s="236">
        <v>0.42910629980999998</v>
      </c>
      <c r="D35" s="236">
        <v>0.43314384838999997</v>
      </c>
      <c r="E35" s="236">
        <v>0.43384128499000002</v>
      </c>
      <c r="F35" s="236">
        <v>0.43595499099000001</v>
      </c>
      <c r="G35" s="236">
        <v>0.43991181946000002</v>
      </c>
      <c r="H35" s="236">
        <v>0.44515813410999999</v>
      </c>
      <c r="I35" s="236">
        <v>0.44995298790999999</v>
      </c>
      <c r="J35" s="236">
        <v>0.45039858377000003</v>
      </c>
      <c r="K35" s="236">
        <v>0.45521338802</v>
      </c>
      <c r="L35" s="236">
        <v>0.45952751031</v>
      </c>
      <c r="M35" s="236">
        <v>0.44519745049999998</v>
      </c>
      <c r="N35" s="236">
        <v>0.44349520863000003</v>
      </c>
      <c r="O35" s="37"/>
      <c r="P35" s="37"/>
      <c r="Q35" s="37"/>
    </row>
    <row r="36" spans="1:17" ht="14" outlineLevel="3">
      <c r="A36" s="85" t="s">
        <v>97</v>
      </c>
      <c r="B36" s="236">
        <v>0.66909282536000003</v>
      </c>
      <c r="C36" s="236">
        <v>0.97850682264</v>
      </c>
      <c r="D36" s="236">
        <v>1.17500399211</v>
      </c>
      <c r="E36" s="236">
        <v>1.2141470385299999</v>
      </c>
      <c r="F36" s="236">
        <v>1.2521864144099999</v>
      </c>
      <c r="G36" s="236">
        <v>1.3243186280999999</v>
      </c>
      <c r="H36" s="236">
        <v>1.51791660382</v>
      </c>
      <c r="I36" s="236">
        <v>1.5342662728800001</v>
      </c>
      <c r="J36" s="236">
        <v>1.5346687838199999</v>
      </c>
      <c r="K36" s="236">
        <v>1.55107454096</v>
      </c>
      <c r="L36" s="236">
        <v>1.5657742958500001</v>
      </c>
      <c r="M36" s="236">
        <v>1.5169466657199999</v>
      </c>
      <c r="N36" s="236">
        <v>1.54523967858</v>
      </c>
      <c r="O36" s="37"/>
      <c r="P36" s="37"/>
      <c r="Q36" s="37"/>
    </row>
    <row r="37" spans="1:17" ht="14" outlineLevel="3">
      <c r="A37" s="85" t="s">
        <v>154</v>
      </c>
      <c r="B37" s="236">
        <v>2.0505828906499999</v>
      </c>
      <c r="C37" s="236">
        <v>2.0565252599199999</v>
      </c>
      <c r="D37" s="236">
        <v>2.11167919196</v>
      </c>
      <c r="E37" s="236">
        <v>2.3678405749400002</v>
      </c>
      <c r="F37" s="236">
        <v>2.4146421621799998</v>
      </c>
      <c r="G37" s="236">
        <v>2.5331110092700002</v>
      </c>
      <c r="H37" s="236">
        <v>2.0220714004699998</v>
      </c>
      <c r="I37" s="236">
        <v>2.0487840456200002</v>
      </c>
      <c r="J37" s="236">
        <v>1.6373286399</v>
      </c>
      <c r="K37" s="236">
        <v>1.65801678206</v>
      </c>
      <c r="L37" s="236">
        <v>1.6978306269700001</v>
      </c>
      <c r="M37" s="236">
        <v>1.85320715832</v>
      </c>
      <c r="N37" s="236">
        <v>1.88681203308</v>
      </c>
      <c r="O37" s="37"/>
      <c r="P37" s="37"/>
      <c r="Q37" s="37"/>
    </row>
    <row r="38" spans="1:17" ht="14" outlineLevel="3">
      <c r="A38" s="85" t="s">
        <v>159</v>
      </c>
      <c r="B38" s="236">
        <v>0.39557383659000001</v>
      </c>
      <c r="C38" s="236">
        <v>0.41445512877000001</v>
      </c>
      <c r="D38" s="236">
        <v>0.41835482149999997</v>
      </c>
      <c r="E38" s="236">
        <v>0.41902844519999999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2.3231724699999999E-3</v>
      </c>
      <c r="M38" s="236">
        <v>0.20519340250000001</v>
      </c>
      <c r="N38" s="236">
        <v>0.97407988796</v>
      </c>
      <c r="O38" s="37"/>
      <c r="P38" s="37"/>
      <c r="Q38" s="37"/>
    </row>
    <row r="39" spans="1:17" ht="14" outlineLevel="3">
      <c r="A39" s="85" t="s">
        <v>209</v>
      </c>
      <c r="B39" s="236">
        <v>1.6580396185999999</v>
      </c>
      <c r="C39" s="236">
        <v>1.6628444395499999</v>
      </c>
      <c r="D39" s="236">
        <v>1.58898131406</v>
      </c>
      <c r="E39" s="236">
        <v>1.5915398491099999</v>
      </c>
      <c r="F39" s="236">
        <v>1.5596543063199999</v>
      </c>
      <c r="G39" s="236">
        <v>1.4938112536499999</v>
      </c>
      <c r="H39" s="236">
        <v>1.51162619635</v>
      </c>
      <c r="I39" s="236">
        <v>1.5279081107000001</v>
      </c>
      <c r="J39" s="236">
        <v>1.52942122331</v>
      </c>
      <c r="K39" s="236">
        <v>1.5457708834999999</v>
      </c>
      <c r="L39" s="236">
        <v>1.5604203748900001</v>
      </c>
      <c r="M39" s="236">
        <v>1.5117597032500001</v>
      </c>
      <c r="N39" s="236">
        <v>1.50597939013</v>
      </c>
      <c r="O39" s="37"/>
      <c r="P39" s="37"/>
      <c r="Q39" s="37"/>
    </row>
    <row r="40" spans="1:17" ht="14" outlineLevel="3">
      <c r="A40" s="85" t="s">
        <v>41</v>
      </c>
      <c r="B40" s="236">
        <v>0.60994022902</v>
      </c>
      <c r="C40" s="236">
        <v>0.65720543116999997</v>
      </c>
      <c r="D40" s="236">
        <v>0.70163916347999999</v>
      </c>
      <c r="E40" s="236">
        <v>0.71203244016</v>
      </c>
      <c r="F40" s="236">
        <v>0.72147336937999995</v>
      </c>
      <c r="G40" s="236">
        <v>0.72802162875999998</v>
      </c>
      <c r="H40" s="236">
        <v>0.75026317048000002</v>
      </c>
      <c r="I40" s="236">
        <v>0.71771280967999995</v>
      </c>
      <c r="J40" s="236">
        <v>0.58811877096999998</v>
      </c>
      <c r="K40" s="236">
        <v>0.70791767007999995</v>
      </c>
      <c r="L40" s="236">
        <v>0.78481738932</v>
      </c>
      <c r="M40" s="236">
        <v>0.87582455960000005</v>
      </c>
      <c r="N40" s="236">
        <v>0.87867744205999998</v>
      </c>
      <c r="O40" s="37"/>
      <c r="P40" s="37"/>
      <c r="Q40" s="37"/>
    </row>
    <row r="41" spans="1:17" ht="14" outlineLevel="3">
      <c r="A41" s="85" t="s">
        <v>91</v>
      </c>
      <c r="B41" s="236">
        <v>0.61893006440999998</v>
      </c>
      <c r="C41" s="236">
        <v>0.62072365740000002</v>
      </c>
      <c r="D41" s="236">
        <v>0.62656417270999998</v>
      </c>
      <c r="E41" s="236">
        <v>0.62757304953000004</v>
      </c>
      <c r="F41" s="236">
        <v>0.63063063063000002</v>
      </c>
      <c r="G41" s="236">
        <v>0.63635438027000002</v>
      </c>
      <c r="H41" s="236">
        <v>0.64394343601000004</v>
      </c>
      <c r="I41" s="236">
        <v>0.65087943109000002</v>
      </c>
      <c r="J41" s="236">
        <v>0.65152400774999997</v>
      </c>
      <c r="K41" s="236">
        <v>0.65848886215000002</v>
      </c>
      <c r="L41" s="236">
        <v>0.66472945511000003</v>
      </c>
      <c r="M41" s="236">
        <v>0.64400030911999995</v>
      </c>
      <c r="N41" s="236">
        <v>0.64153793137000004</v>
      </c>
      <c r="O41" s="37"/>
      <c r="P41" s="37"/>
      <c r="Q41" s="37"/>
    </row>
    <row r="42" spans="1:17" ht="14" outlineLevel="3">
      <c r="A42" s="85" t="s">
        <v>194</v>
      </c>
      <c r="B42" s="236">
        <v>1.1238485978199999</v>
      </c>
      <c r="C42" s="236">
        <v>1.0451325333699999</v>
      </c>
      <c r="D42" s="236">
        <v>0.67682367765999996</v>
      </c>
      <c r="E42" s="236">
        <v>0.67791348098000004</v>
      </c>
      <c r="F42" s="236">
        <v>0.26298082883000001</v>
      </c>
      <c r="G42" s="236">
        <v>0.26536770374000002</v>
      </c>
      <c r="H42" s="236">
        <v>0.26853243450999997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37"/>
      <c r="P42" s="37"/>
      <c r="Q42" s="37"/>
    </row>
    <row r="43" spans="1:17" ht="14" outlineLevel="3">
      <c r="A43" s="85" t="s">
        <v>145</v>
      </c>
      <c r="B43" s="236">
        <v>0.63661378054999995</v>
      </c>
      <c r="C43" s="236">
        <v>0.63845861903000001</v>
      </c>
      <c r="D43" s="236">
        <v>0.64446600621000005</v>
      </c>
      <c r="E43" s="236">
        <v>0.64550370808000002</v>
      </c>
      <c r="F43" s="236">
        <v>0.64864864865000005</v>
      </c>
      <c r="G43" s="236">
        <v>0.65453593399999999</v>
      </c>
      <c r="H43" s="236">
        <v>0.66234181989999996</v>
      </c>
      <c r="I43" s="236">
        <v>0.66947598627000005</v>
      </c>
      <c r="J43" s="236">
        <v>0.67013897939</v>
      </c>
      <c r="K43" s="236">
        <v>0.67730282962999999</v>
      </c>
      <c r="L43" s="236">
        <v>0.68372172525999997</v>
      </c>
      <c r="M43" s="236">
        <v>0.66240031794999998</v>
      </c>
      <c r="N43" s="236">
        <v>0.65986758656</v>
      </c>
      <c r="O43" s="37"/>
      <c r="P43" s="37"/>
      <c r="Q43" s="37"/>
    </row>
    <row r="44" spans="1:17" ht="14" outlineLevel="2">
      <c r="A44" s="120" t="s">
        <v>119</v>
      </c>
      <c r="B44" s="239">
        <f t="shared" ref="B44:M44" si="4">SUM(B$45:B$45)</f>
        <v>7.0161481959999994E-2</v>
      </c>
      <c r="C44" s="239">
        <f t="shared" si="4"/>
        <v>7.0364802399999996E-2</v>
      </c>
      <c r="D44" s="239">
        <f t="shared" si="4"/>
        <v>7.102687916E-2</v>
      </c>
      <c r="E44" s="239">
        <f t="shared" si="4"/>
        <v>6.995555732E-2</v>
      </c>
      <c r="F44" s="239">
        <f t="shared" si="4"/>
        <v>7.0296385840000003E-2</v>
      </c>
      <c r="G44" s="239">
        <f t="shared" si="4"/>
        <v>7.0934412119999998E-2</v>
      </c>
      <c r="H44" s="239">
        <f t="shared" si="4"/>
        <v>7.0563747689999998E-2</v>
      </c>
      <c r="I44" s="239">
        <f t="shared" si="4"/>
        <v>7.1323798620000003E-2</v>
      </c>
      <c r="J44" s="239">
        <f t="shared" si="4"/>
        <v>7.1394431760000002E-2</v>
      </c>
      <c r="K44" s="239">
        <f t="shared" si="4"/>
        <v>7.0913547780000002E-2</v>
      </c>
      <c r="L44" s="239">
        <f t="shared" si="4"/>
        <v>7.1585605600000005E-2</v>
      </c>
      <c r="M44" s="239">
        <f t="shared" si="4"/>
        <v>6.9353256099999996E-2</v>
      </c>
      <c r="N44" s="239">
        <v>6.7876007769999996E-2</v>
      </c>
      <c r="O44" s="37"/>
      <c r="P44" s="37"/>
      <c r="Q44" s="37"/>
    </row>
    <row r="45" spans="1:17" ht="14" outlineLevel="3">
      <c r="A45" s="85" t="s">
        <v>31</v>
      </c>
      <c r="B45" s="236">
        <v>7.0161481959999994E-2</v>
      </c>
      <c r="C45" s="236">
        <v>7.0364802399999996E-2</v>
      </c>
      <c r="D45" s="236">
        <v>7.102687916E-2</v>
      </c>
      <c r="E45" s="236">
        <v>6.995555732E-2</v>
      </c>
      <c r="F45" s="236">
        <v>7.0296385840000003E-2</v>
      </c>
      <c r="G45" s="236">
        <v>7.0934412119999998E-2</v>
      </c>
      <c r="H45" s="236">
        <v>7.0563747689999998E-2</v>
      </c>
      <c r="I45" s="236">
        <v>7.1323798620000003E-2</v>
      </c>
      <c r="J45" s="236">
        <v>7.1394431760000002E-2</v>
      </c>
      <c r="K45" s="236">
        <v>7.0913547780000002E-2</v>
      </c>
      <c r="L45" s="236">
        <v>7.1585605600000005E-2</v>
      </c>
      <c r="M45" s="236">
        <v>6.9353256099999996E-2</v>
      </c>
      <c r="N45" s="236">
        <v>6.7876007769999996E-2</v>
      </c>
      <c r="O45" s="37"/>
      <c r="P45" s="37"/>
      <c r="Q45" s="37"/>
    </row>
    <row r="46" spans="1:17" ht="15" outlineLevel="1">
      <c r="A46" s="99" t="s">
        <v>17</v>
      </c>
      <c r="B46" s="207">
        <f t="shared" ref="B46:N46" si="5">B$47+B$54+B$68</f>
        <v>1.1401526698600002</v>
      </c>
      <c r="C46" s="207">
        <f t="shared" si="5"/>
        <v>1.3172185579</v>
      </c>
      <c r="D46" s="207">
        <f t="shared" si="5"/>
        <v>1.3666942215300002</v>
      </c>
      <c r="E46" s="207">
        <f t="shared" si="5"/>
        <v>1.46023876797</v>
      </c>
      <c r="F46" s="207">
        <f t="shared" si="5"/>
        <v>1.2874236219000001</v>
      </c>
      <c r="G46" s="207">
        <f t="shared" si="5"/>
        <v>1.31317662072</v>
      </c>
      <c r="H46" s="207">
        <f t="shared" si="5"/>
        <v>1.3437280295299998</v>
      </c>
      <c r="I46" s="207">
        <f t="shared" si="5"/>
        <v>1.36835908472</v>
      </c>
      <c r="J46" s="207">
        <f t="shared" si="5"/>
        <v>1.5421986867200002</v>
      </c>
      <c r="K46" s="207">
        <f t="shared" si="5"/>
        <v>1.69806647652</v>
      </c>
      <c r="L46" s="207">
        <f t="shared" si="5"/>
        <v>1.7912868982100003</v>
      </c>
      <c r="M46" s="207">
        <f t="shared" si="5"/>
        <v>1.7720399877200002</v>
      </c>
      <c r="N46" s="207">
        <f t="shared" si="5"/>
        <v>1.7977295606500001</v>
      </c>
      <c r="O46" s="37"/>
      <c r="P46" s="37"/>
      <c r="Q46" s="37"/>
    </row>
    <row r="47" spans="1:17" ht="14" outlineLevel="2">
      <c r="A47" s="120" t="s">
        <v>195</v>
      </c>
      <c r="B47" s="239">
        <f t="shared" ref="B47:M47" si="6">SUM(B$48:B$53)</f>
        <v>0.86249908398000008</v>
      </c>
      <c r="C47" s="239">
        <f t="shared" si="6"/>
        <v>0.86499851379999992</v>
      </c>
      <c r="D47" s="239">
        <f t="shared" si="6"/>
        <v>0.87313746101</v>
      </c>
      <c r="E47" s="239">
        <f t="shared" si="6"/>
        <v>0.84060421298999999</v>
      </c>
      <c r="F47" s="239">
        <f t="shared" si="6"/>
        <v>0.61003303064000003</v>
      </c>
      <c r="G47" s="239">
        <f t="shared" si="6"/>
        <v>0.61556983171000001</v>
      </c>
      <c r="H47" s="239">
        <f t="shared" si="6"/>
        <v>0.62291101435999996</v>
      </c>
      <c r="I47" s="239">
        <f t="shared" si="6"/>
        <v>0.62962046662999993</v>
      </c>
      <c r="J47" s="239">
        <f t="shared" si="6"/>
        <v>0.6302439901700001</v>
      </c>
      <c r="K47" s="239">
        <f t="shared" si="6"/>
        <v>0.63698135911999998</v>
      </c>
      <c r="L47" s="239">
        <f t="shared" si="6"/>
        <v>0.64301812242</v>
      </c>
      <c r="M47" s="239">
        <f t="shared" si="6"/>
        <v>0.62296602989000005</v>
      </c>
      <c r="N47" s="239">
        <v>0.62058407813000005</v>
      </c>
      <c r="O47" s="37"/>
      <c r="P47" s="37"/>
      <c r="Q47" s="37"/>
    </row>
    <row r="48" spans="1:17" ht="14" outlineLevel="3">
      <c r="A48" s="85" t="s">
        <v>114</v>
      </c>
      <c r="B48" s="236">
        <v>4.1026000000000002E-7</v>
      </c>
      <c r="C48" s="236">
        <v>4.1145E-7</v>
      </c>
      <c r="D48" s="236">
        <v>4.1531999999999999E-7</v>
      </c>
      <c r="E48" s="236">
        <v>4.1599000000000001E-7</v>
      </c>
      <c r="F48" s="236">
        <v>4.1801999999999998E-7</v>
      </c>
      <c r="G48" s="236">
        <v>4.2180999999999999E-7</v>
      </c>
      <c r="H48" s="236">
        <v>4.2683999999999998E-7</v>
      </c>
      <c r="I48" s="236">
        <v>4.3144E-7</v>
      </c>
      <c r="J48" s="236">
        <v>4.3187000000000002E-7</v>
      </c>
      <c r="K48" s="236">
        <v>4.3648E-7</v>
      </c>
      <c r="L48" s="236">
        <v>4.4061999999999998E-7</v>
      </c>
      <c r="M48" s="236">
        <v>4.2688000000000002E-7</v>
      </c>
      <c r="N48" s="236">
        <v>4.2525000000000003E-7</v>
      </c>
      <c r="O48" s="37"/>
      <c r="P48" s="37"/>
      <c r="Q48" s="37"/>
    </row>
    <row r="49" spans="1:17" ht="14" outlineLevel="3">
      <c r="A49" s="85" t="s">
        <v>78</v>
      </c>
      <c r="B49" s="236">
        <v>0.12290182708</v>
      </c>
      <c r="C49" s="236">
        <v>0.12325798339000001</v>
      </c>
      <c r="D49" s="236">
        <v>0.12441774286</v>
      </c>
      <c r="E49" s="236">
        <v>0.12461807697000001</v>
      </c>
      <c r="F49" s="236">
        <v>0.12522522522999999</v>
      </c>
      <c r="G49" s="236">
        <v>0.12636179838</v>
      </c>
      <c r="H49" s="236">
        <v>0.12786876799999999</v>
      </c>
      <c r="I49" s="236">
        <v>0.12924605846000001</v>
      </c>
      <c r="J49" s="236">
        <v>0.12937405296999999</v>
      </c>
      <c r="K49" s="236">
        <v>0.13075707405000001</v>
      </c>
      <c r="L49" s="236">
        <v>0.13199627752000001</v>
      </c>
      <c r="M49" s="236">
        <v>0.12788006136999999</v>
      </c>
      <c r="N49" s="236">
        <v>0.12739110351999999</v>
      </c>
      <c r="O49" s="37"/>
      <c r="P49" s="37"/>
      <c r="Q49" s="37"/>
    </row>
    <row r="50" spans="1:17" ht="14" outlineLevel="3">
      <c r="A50" s="85" t="s">
        <v>1</v>
      </c>
      <c r="B50" s="236">
        <v>5.9289963430000002E-2</v>
      </c>
      <c r="C50" s="236">
        <v>5.9461779380000003E-2</v>
      </c>
      <c r="D50" s="236">
        <v>6.002126738E-2</v>
      </c>
      <c r="E50" s="236">
        <v>2.6178761490000001E-2</v>
      </c>
      <c r="F50" s="236">
        <v>0</v>
      </c>
      <c r="G50" s="236">
        <v>0</v>
      </c>
      <c r="H50" s="236">
        <v>0</v>
      </c>
      <c r="I50" s="236">
        <v>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37"/>
      <c r="P50" s="37"/>
      <c r="Q50" s="37"/>
    </row>
    <row r="51" spans="1:17" ht="14" outlineLevel="3">
      <c r="A51" s="85" t="s">
        <v>191</v>
      </c>
      <c r="B51" s="236">
        <v>0.50798242946000005</v>
      </c>
      <c r="C51" s="236">
        <v>0.50945450805000003</v>
      </c>
      <c r="D51" s="236">
        <v>0.51424806929</v>
      </c>
      <c r="E51" s="236">
        <v>0.51507609771999996</v>
      </c>
      <c r="F51" s="236">
        <v>0.30922522523000001</v>
      </c>
      <c r="G51" s="236">
        <v>0.31203182498999998</v>
      </c>
      <c r="H51" s="236">
        <v>0.31575306424999999</v>
      </c>
      <c r="I51" s="236">
        <v>0.3191540799</v>
      </c>
      <c r="J51" s="236">
        <v>0.31947014345000002</v>
      </c>
      <c r="K51" s="236">
        <v>0.32288531005999999</v>
      </c>
      <c r="L51" s="236">
        <v>0.32594534023999999</v>
      </c>
      <c r="M51" s="236">
        <v>0.31578095157000002</v>
      </c>
      <c r="N51" s="236">
        <v>0.31457354224</v>
      </c>
      <c r="O51" s="37"/>
      <c r="P51" s="37"/>
      <c r="Q51" s="37"/>
    </row>
    <row r="52" spans="1:17" ht="14" outlineLevel="3">
      <c r="A52" s="85" t="s">
        <v>108</v>
      </c>
      <c r="B52" s="236">
        <v>0.10158958924</v>
      </c>
      <c r="C52" s="236">
        <v>0.10188398496999999</v>
      </c>
      <c r="D52" s="236">
        <v>0.10284263214</v>
      </c>
      <c r="E52" s="236">
        <v>0.10300822659</v>
      </c>
      <c r="F52" s="236">
        <v>0.10351009009000001</v>
      </c>
      <c r="G52" s="236">
        <v>0.10444957164</v>
      </c>
      <c r="H52" s="236">
        <v>0.10569521973</v>
      </c>
      <c r="I52" s="236">
        <v>0.10683367613</v>
      </c>
      <c r="J52" s="236">
        <v>0.10693947528</v>
      </c>
      <c r="K52" s="236">
        <v>0.10808266857</v>
      </c>
      <c r="L52" s="236">
        <v>0.10910698346</v>
      </c>
      <c r="M52" s="236">
        <v>0.10570455474</v>
      </c>
      <c r="N52" s="236">
        <v>0.10530038639</v>
      </c>
      <c r="O52" s="37"/>
      <c r="P52" s="37"/>
      <c r="Q52" s="37"/>
    </row>
    <row r="53" spans="1:17" ht="14" outlineLevel="3">
      <c r="A53" s="85" t="s">
        <v>0</v>
      </c>
      <c r="B53" s="236">
        <v>7.0734864509999995E-2</v>
      </c>
      <c r="C53" s="236">
        <v>7.0939846560000006E-2</v>
      </c>
      <c r="D53" s="236">
        <v>7.1607334019999996E-2</v>
      </c>
      <c r="E53" s="236">
        <v>7.1722634229999999E-2</v>
      </c>
      <c r="F53" s="236">
        <v>7.2072072070000007E-2</v>
      </c>
      <c r="G53" s="236">
        <v>7.2726214890000002E-2</v>
      </c>
      <c r="H53" s="236">
        <v>7.3593535540000005E-2</v>
      </c>
      <c r="I53" s="236">
        <v>7.4386220700000005E-2</v>
      </c>
      <c r="J53" s="236">
        <v>7.4459886599999997E-2</v>
      </c>
      <c r="K53" s="236">
        <v>7.5255869959999999E-2</v>
      </c>
      <c r="L53" s="236">
        <v>7.5969080580000001E-2</v>
      </c>
      <c r="M53" s="236">
        <v>7.3600035329999994E-2</v>
      </c>
      <c r="N53" s="236">
        <v>7.3318620730000006E-2</v>
      </c>
      <c r="O53" s="37"/>
      <c r="P53" s="37"/>
      <c r="Q53" s="37"/>
    </row>
    <row r="54" spans="1:17" ht="14" outlineLevel="2">
      <c r="A54" s="120" t="s">
        <v>119</v>
      </c>
      <c r="B54" s="239">
        <f t="shared" ref="B54:M54" si="7">SUM(B$55:B$67)</f>
        <v>0.27761982235999999</v>
      </c>
      <c r="C54" s="239">
        <f t="shared" si="7"/>
        <v>0.45218618274</v>
      </c>
      <c r="D54" s="239">
        <f t="shared" si="7"/>
        <v>0.49352258055000003</v>
      </c>
      <c r="E54" s="239">
        <f t="shared" si="7"/>
        <v>0.61960031996999998</v>
      </c>
      <c r="F54" s="239">
        <f t="shared" si="7"/>
        <v>0.67735618945999998</v>
      </c>
      <c r="G54" s="239">
        <f t="shared" si="7"/>
        <v>0.69757207496999996</v>
      </c>
      <c r="H54" s="239">
        <f t="shared" si="7"/>
        <v>0.72078188714000002</v>
      </c>
      <c r="I54" s="239">
        <f t="shared" si="7"/>
        <v>0.73870311169000002</v>
      </c>
      <c r="J54" s="239">
        <f t="shared" si="7"/>
        <v>0.91191915498000009</v>
      </c>
      <c r="K54" s="239">
        <f t="shared" si="7"/>
        <v>1.0610491958899999</v>
      </c>
      <c r="L54" s="239">
        <f t="shared" si="7"/>
        <v>1.1482325138500002</v>
      </c>
      <c r="M54" s="239">
        <f t="shared" si="7"/>
        <v>1.14903882669</v>
      </c>
      <c r="N54" s="239">
        <v>1.1771104857100001</v>
      </c>
      <c r="O54" s="37"/>
      <c r="P54" s="37"/>
      <c r="Q54" s="37"/>
    </row>
    <row r="55" spans="1:17" ht="14" outlineLevel="3">
      <c r="A55" s="85" t="s">
        <v>139</v>
      </c>
      <c r="B55" s="236">
        <v>0</v>
      </c>
      <c r="C55" s="236">
        <v>0</v>
      </c>
      <c r="D55" s="236">
        <v>0</v>
      </c>
      <c r="E55" s="236">
        <v>0</v>
      </c>
      <c r="F55" s="236">
        <v>9.0090090000000003E-4</v>
      </c>
      <c r="G55" s="236">
        <v>9.0907768999999995E-4</v>
      </c>
      <c r="H55" s="236">
        <v>1.04870788E-3</v>
      </c>
      <c r="I55" s="236">
        <v>1.0600036399999999E-3</v>
      </c>
      <c r="J55" s="236">
        <v>1.06105338E-3</v>
      </c>
      <c r="K55" s="236">
        <v>1.07239615E-3</v>
      </c>
      <c r="L55" s="236">
        <v>1.07742492E-3</v>
      </c>
      <c r="M55" s="236">
        <v>1.0388499900000001E-3</v>
      </c>
      <c r="N55" s="236">
        <v>1.0299088400000001E-3</v>
      </c>
      <c r="O55" s="37"/>
      <c r="P55" s="37"/>
      <c r="Q55" s="37"/>
    </row>
    <row r="56" spans="1:17" ht="14" outlineLevel="3">
      <c r="A56" s="85" t="s">
        <v>120</v>
      </c>
      <c r="B56" s="236">
        <v>0</v>
      </c>
      <c r="C56" s="236">
        <v>0</v>
      </c>
      <c r="D56" s="236">
        <v>0</v>
      </c>
      <c r="E56" s="236">
        <v>0</v>
      </c>
      <c r="F56" s="236">
        <v>1.5479639599999999E-3</v>
      </c>
      <c r="G56" s="236">
        <v>1.5620136399999999E-3</v>
      </c>
      <c r="H56" s="236">
        <v>2.0137583100000001E-3</v>
      </c>
      <c r="I56" s="236">
        <v>2.0354487500000001E-3</v>
      </c>
      <c r="J56" s="236">
        <v>2.2040684900000002E-3</v>
      </c>
      <c r="K56" s="236">
        <v>2.2276301900000001E-3</v>
      </c>
      <c r="L56" s="236">
        <v>2.2487417599999998E-3</v>
      </c>
      <c r="M56" s="236">
        <v>1.9464081300000001E-3</v>
      </c>
      <c r="N56" s="236">
        <v>1.93896591E-3</v>
      </c>
      <c r="O56" s="37"/>
      <c r="P56" s="37"/>
      <c r="Q56" s="37"/>
    </row>
    <row r="57" spans="1:17" ht="14" outlineLevel="3">
      <c r="A57" s="85" t="s">
        <v>58</v>
      </c>
      <c r="B57" s="236">
        <v>0</v>
      </c>
      <c r="C57" s="236">
        <v>0</v>
      </c>
      <c r="D57" s="236">
        <v>0</v>
      </c>
      <c r="E57" s="236">
        <v>7.1722634E-4</v>
      </c>
      <c r="F57" s="236">
        <v>1.4414414400000001E-3</v>
      </c>
      <c r="G57" s="236">
        <v>1.4545242999999999E-3</v>
      </c>
      <c r="H57" s="236">
        <v>1.4718707100000001E-3</v>
      </c>
      <c r="I57" s="236">
        <v>1.48772441E-3</v>
      </c>
      <c r="J57" s="236">
        <v>1.4891977299999999E-3</v>
      </c>
      <c r="K57" s="236">
        <v>2.0130945200000001E-3</v>
      </c>
      <c r="L57" s="236">
        <v>2.0321729099999999E-3</v>
      </c>
      <c r="M57" s="236">
        <v>1.9504009400000001E-3</v>
      </c>
      <c r="N57" s="236">
        <v>1.92461379E-3</v>
      </c>
      <c r="O57" s="37"/>
      <c r="P57" s="37"/>
      <c r="Q57" s="37"/>
    </row>
    <row r="58" spans="1:17" ht="14" outlineLevel="3">
      <c r="A58" s="85" t="s">
        <v>90</v>
      </c>
      <c r="B58" s="236">
        <v>0</v>
      </c>
      <c r="C58" s="236">
        <v>0</v>
      </c>
      <c r="D58" s="236">
        <v>0</v>
      </c>
      <c r="E58" s="236">
        <v>0</v>
      </c>
      <c r="F58" s="236">
        <v>0</v>
      </c>
      <c r="G58" s="236">
        <v>0</v>
      </c>
      <c r="H58" s="236">
        <v>0</v>
      </c>
      <c r="I58" s="236">
        <v>0</v>
      </c>
      <c r="J58" s="236">
        <v>0</v>
      </c>
      <c r="K58" s="236">
        <v>8.1058617500000003E-3</v>
      </c>
      <c r="L58" s="236">
        <v>1.2999999999999999E-2</v>
      </c>
      <c r="M58" s="236">
        <v>1.2999999999999999E-2</v>
      </c>
      <c r="N58" s="236">
        <v>1.2999999999999999E-2</v>
      </c>
      <c r="O58" s="37"/>
      <c r="P58" s="37"/>
      <c r="Q58" s="37"/>
    </row>
    <row r="59" spans="1:17" ht="14" outlineLevel="3">
      <c r="A59" s="85" t="s">
        <v>3</v>
      </c>
      <c r="B59" s="236">
        <v>7.001679374E-2</v>
      </c>
      <c r="C59" s="236">
        <v>6.9639266790000001E-2</v>
      </c>
      <c r="D59" s="236">
        <v>6.7691916850000006E-2</v>
      </c>
      <c r="E59" s="236">
        <v>0.17524652015</v>
      </c>
      <c r="F59" s="236">
        <v>0.21645679170000001</v>
      </c>
      <c r="G59" s="236">
        <v>0.22207173468999999</v>
      </c>
      <c r="H59" s="236">
        <v>0.22683112438</v>
      </c>
      <c r="I59" s="236">
        <v>0.23323618556</v>
      </c>
      <c r="J59" s="236">
        <v>0.40388442807000002</v>
      </c>
      <c r="K59" s="236">
        <v>0.41565730994</v>
      </c>
      <c r="L59" s="236">
        <v>0.41825124477999998</v>
      </c>
      <c r="M59" s="236">
        <v>0.40424771665999998</v>
      </c>
      <c r="N59" s="236">
        <v>0.41492442458000001</v>
      </c>
      <c r="O59" s="37"/>
      <c r="P59" s="37"/>
      <c r="Q59" s="37"/>
    </row>
    <row r="60" spans="1:17" ht="14" outlineLevel="3">
      <c r="A60" s="85" t="s">
        <v>183</v>
      </c>
      <c r="B60" s="236">
        <v>0.17069912056</v>
      </c>
      <c r="C60" s="236">
        <v>0.34626319533</v>
      </c>
      <c r="D60" s="236">
        <v>0.34504768619999998</v>
      </c>
      <c r="E60" s="236">
        <v>0.34697029418999997</v>
      </c>
      <c r="F60" s="236">
        <v>0.35702057065999998</v>
      </c>
      <c r="G60" s="236">
        <v>0.36700410918999998</v>
      </c>
      <c r="H60" s="236">
        <v>0.37900570477000001</v>
      </c>
      <c r="I60" s="236">
        <v>0.38408178111000002</v>
      </c>
      <c r="J60" s="236">
        <v>0.38422347182</v>
      </c>
      <c r="K60" s="236">
        <v>0.46269976632999998</v>
      </c>
      <c r="L60" s="236">
        <v>0.51064748396000004</v>
      </c>
      <c r="M60" s="236">
        <v>0.49626426562999998</v>
      </c>
      <c r="N60" s="236">
        <v>0.49408859905000002</v>
      </c>
      <c r="O60" s="37"/>
      <c r="P60" s="37"/>
      <c r="Q60" s="37"/>
    </row>
    <row r="61" spans="1:17" ht="14" outlineLevel="3">
      <c r="A61" s="85" t="s">
        <v>2</v>
      </c>
      <c r="B61" s="236">
        <v>0</v>
      </c>
      <c r="C61" s="236">
        <v>0</v>
      </c>
      <c r="D61" s="236">
        <v>0</v>
      </c>
      <c r="E61" s="236">
        <v>1.2811077759999999E-2</v>
      </c>
      <c r="F61" s="236">
        <v>1.392890948E-2</v>
      </c>
      <c r="G61" s="236">
        <v>1.453513698E-2</v>
      </c>
      <c r="H61" s="236">
        <v>1.4609012459999999E-2</v>
      </c>
      <c r="I61" s="236">
        <v>1.406230266E-2</v>
      </c>
      <c r="J61" s="236">
        <v>1.3688787690000001E-2</v>
      </c>
      <c r="K61" s="236">
        <v>1.3169183960000001E-2</v>
      </c>
      <c r="L61" s="236">
        <v>1.2683063729999999E-2</v>
      </c>
      <c r="M61" s="236">
        <v>1.165831289E-2</v>
      </c>
      <c r="N61" s="236">
        <v>2.8006324020000001E-2</v>
      </c>
      <c r="O61" s="37"/>
      <c r="P61" s="37"/>
      <c r="Q61" s="37"/>
    </row>
    <row r="62" spans="1:17" ht="14" outlineLevel="3">
      <c r="A62" s="85" t="s">
        <v>180</v>
      </c>
      <c r="B62" s="236">
        <v>0</v>
      </c>
      <c r="C62" s="236">
        <v>0</v>
      </c>
      <c r="D62" s="236">
        <v>0</v>
      </c>
      <c r="E62" s="236">
        <v>0</v>
      </c>
      <c r="F62" s="236">
        <v>0</v>
      </c>
      <c r="G62" s="236">
        <v>5.8180972000000002E-4</v>
      </c>
      <c r="H62" s="236">
        <v>2.7838042700000002E-3</v>
      </c>
      <c r="I62" s="236">
        <v>4.8684058400000002E-3</v>
      </c>
      <c r="J62" s="236">
        <v>6.6826023499999996E-3</v>
      </c>
      <c r="K62" s="236">
        <v>8.8434018699999999E-3</v>
      </c>
      <c r="L62" s="236">
        <v>9.0458150899999992E-3</v>
      </c>
      <c r="M62" s="236">
        <v>9.0149155500000005E-3</v>
      </c>
      <c r="N62" s="236">
        <v>9.0399048700000005E-3</v>
      </c>
      <c r="O62" s="37"/>
      <c r="P62" s="37"/>
      <c r="Q62" s="37"/>
    </row>
    <row r="63" spans="1:17" ht="14" outlineLevel="3">
      <c r="A63" s="85" t="s">
        <v>103</v>
      </c>
      <c r="B63" s="236">
        <v>0</v>
      </c>
      <c r="C63" s="236">
        <v>0</v>
      </c>
      <c r="D63" s="236">
        <v>0</v>
      </c>
      <c r="E63" s="236">
        <v>0</v>
      </c>
      <c r="F63" s="236">
        <v>0</v>
      </c>
      <c r="G63" s="236">
        <v>0</v>
      </c>
      <c r="H63" s="236">
        <v>0</v>
      </c>
      <c r="I63" s="236">
        <v>0</v>
      </c>
      <c r="J63" s="236">
        <v>0</v>
      </c>
      <c r="K63" s="236">
        <v>6.2352782700000001E-3</v>
      </c>
      <c r="L63" s="236">
        <v>0.01</v>
      </c>
      <c r="M63" s="236">
        <v>0.01</v>
      </c>
      <c r="N63" s="236">
        <v>0.01</v>
      </c>
      <c r="O63" s="37"/>
      <c r="P63" s="37"/>
      <c r="Q63" s="37"/>
    </row>
    <row r="64" spans="1:17" ht="14" outlineLevel="3">
      <c r="A64" s="85" t="s">
        <v>105</v>
      </c>
      <c r="B64" s="236">
        <v>0</v>
      </c>
      <c r="C64" s="236">
        <v>0</v>
      </c>
      <c r="D64" s="236">
        <v>0</v>
      </c>
      <c r="E64" s="236">
        <v>0</v>
      </c>
      <c r="F64" s="236">
        <v>0</v>
      </c>
      <c r="G64" s="236">
        <v>0</v>
      </c>
      <c r="H64" s="236">
        <v>0</v>
      </c>
      <c r="I64" s="236">
        <v>0</v>
      </c>
      <c r="J64" s="236">
        <v>0</v>
      </c>
      <c r="K64" s="236">
        <v>0</v>
      </c>
      <c r="L64" s="236">
        <v>7.5969080999999995E-4</v>
      </c>
      <c r="M64" s="236">
        <v>1.61920078E-3</v>
      </c>
      <c r="N64" s="236">
        <v>3.0427227599999999E-3</v>
      </c>
      <c r="O64" s="37"/>
      <c r="P64" s="37"/>
      <c r="Q64" s="37"/>
    </row>
    <row r="65" spans="1:17" ht="14" outlineLevel="3">
      <c r="A65" s="85" t="s">
        <v>109</v>
      </c>
      <c r="B65" s="236">
        <v>0</v>
      </c>
      <c r="C65" s="236">
        <v>0</v>
      </c>
      <c r="D65" s="236">
        <v>0</v>
      </c>
      <c r="E65" s="236">
        <v>0</v>
      </c>
      <c r="F65" s="236">
        <v>0</v>
      </c>
      <c r="G65" s="236">
        <v>7.2726214999999995E-4</v>
      </c>
      <c r="H65" s="236">
        <v>1.4148357200000001E-3</v>
      </c>
      <c r="I65" s="236">
        <v>4.2121197499999999E-3</v>
      </c>
      <c r="J65" s="236">
        <v>4.7010249400000004E-3</v>
      </c>
      <c r="K65" s="236">
        <v>1.348066893E-2</v>
      </c>
      <c r="L65" s="236">
        <v>1.889202894E-2</v>
      </c>
      <c r="M65" s="236">
        <v>1.87197393E-2</v>
      </c>
      <c r="N65" s="236">
        <v>1.931663233E-2</v>
      </c>
      <c r="O65" s="37"/>
      <c r="P65" s="37"/>
      <c r="Q65" s="37"/>
    </row>
    <row r="66" spans="1:17" ht="14" outlineLevel="3">
      <c r="A66" s="85" t="s">
        <v>98</v>
      </c>
      <c r="B66" s="236">
        <v>3.6903908059999997E-2</v>
      </c>
      <c r="C66" s="236">
        <v>3.6283720620000001E-2</v>
      </c>
      <c r="D66" s="236">
        <v>8.0782977500000006E-2</v>
      </c>
      <c r="E66" s="236">
        <v>8.3556283839999995E-2</v>
      </c>
      <c r="F66" s="236">
        <v>8.5638516560000003E-2</v>
      </c>
      <c r="G66" s="236">
        <v>8.742332085E-2</v>
      </c>
      <c r="H66" s="236">
        <v>8.9842881279999995E-2</v>
      </c>
      <c r="I66" s="236">
        <v>9.1608762659999995E-2</v>
      </c>
      <c r="J66" s="236">
        <v>9.1895137680000002E-2</v>
      </c>
      <c r="K66" s="236">
        <v>0.12508132192999999</v>
      </c>
      <c r="L66" s="236">
        <v>0.14658619272000001</v>
      </c>
      <c r="M66" s="236">
        <v>0.17633707002999999</v>
      </c>
      <c r="N66" s="236">
        <v>0.17725301694000001</v>
      </c>
      <c r="O66" s="37"/>
      <c r="P66" s="37"/>
      <c r="Q66" s="37"/>
    </row>
    <row r="67" spans="1:17" ht="14" outlineLevel="3">
      <c r="A67" s="85" t="s">
        <v>50</v>
      </c>
      <c r="B67" s="236">
        <v>0</v>
      </c>
      <c r="C67" s="236">
        <v>0</v>
      </c>
      <c r="D67" s="236">
        <v>0</v>
      </c>
      <c r="E67" s="236">
        <v>2.9891769000000001E-4</v>
      </c>
      <c r="F67" s="236">
        <v>4.2109476E-4</v>
      </c>
      <c r="G67" s="236">
        <v>1.30308576E-3</v>
      </c>
      <c r="H67" s="236">
        <v>1.7601873599999999E-3</v>
      </c>
      <c r="I67" s="236">
        <v>2.05037731E-3</v>
      </c>
      <c r="J67" s="236">
        <v>2.08938283E-3</v>
      </c>
      <c r="K67" s="236">
        <v>2.46328205E-3</v>
      </c>
      <c r="L67" s="236">
        <v>3.0086542299999999E-3</v>
      </c>
      <c r="M67" s="236">
        <v>3.2419467900000002E-3</v>
      </c>
      <c r="N67" s="236">
        <v>3.5453726199999999E-3</v>
      </c>
      <c r="O67" s="37"/>
      <c r="P67" s="37"/>
      <c r="Q67" s="37"/>
    </row>
    <row r="68" spans="1:17" ht="14" outlineLevel="2">
      <c r="A68" s="120" t="s">
        <v>138</v>
      </c>
      <c r="B68" s="239">
        <f t="shared" ref="B68:M68" si="8">SUM(B$69:B$69)</f>
        <v>3.3763519999999998E-5</v>
      </c>
      <c r="C68" s="239">
        <f t="shared" si="8"/>
        <v>3.3861359999999998E-5</v>
      </c>
      <c r="D68" s="239">
        <f t="shared" si="8"/>
        <v>3.4179969999999999E-5</v>
      </c>
      <c r="E68" s="239">
        <f t="shared" si="8"/>
        <v>3.4235010000000001E-5</v>
      </c>
      <c r="F68" s="239">
        <f t="shared" si="8"/>
        <v>3.44018E-5</v>
      </c>
      <c r="G68" s="239">
        <f t="shared" si="8"/>
        <v>3.4714040000000003E-5</v>
      </c>
      <c r="H68" s="239">
        <f t="shared" si="8"/>
        <v>3.5128030000000002E-5</v>
      </c>
      <c r="I68" s="239">
        <f t="shared" si="8"/>
        <v>3.5506400000000003E-5</v>
      </c>
      <c r="J68" s="239">
        <f t="shared" si="8"/>
        <v>3.5541570000000003E-5</v>
      </c>
      <c r="K68" s="239">
        <f t="shared" si="8"/>
        <v>3.5921509999999999E-5</v>
      </c>
      <c r="L68" s="239">
        <f t="shared" si="8"/>
        <v>3.6261940000000002E-5</v>
      </c>
      <c r="M68" s="239">
        <f t="shared" si="8"/>
        <v>3.5131140000000003E-5</v>
      </c>
      <c r="N68" s="239">
        <v>3.4996809999999997E-5</v>
      </c>
      <c r="O68" s="37"/>
      <c r="P68" s="37"/>
      <c r="Q68" s="37"/>
    </row>
    <row r="69" spans="1:17" ht="14" outlineLevel="3">
      <c r="A69" s="85" t="s">
        <v>72</v>
      </c>
      <c r="B69" s="236">
        <v>3.3763519999999998E-5</v>
      </c>
      <c r="C69" s="236">
        <v>3.3861359999999998E-5</v>
      </c>
      <c r="D69" s="236">
        <v>3.4179969999999999E-5</v>
      </c>
      <c r="E69" s="236">
        <v>3.4235010000000001E-5</v>
      </c>
      <c r="F69" s="236">
        <v>3.44018E-5</v>
      </c>
      <c r="G69" s="236">
        <v>3.4714040000000003E-5</v>
      </c>
      <c r="H69" s="236">
        <v>3.5128030000000002E-5</v>
      </c>
      <c r="I69" s="236">
        <v>3.5506400000000003E-5</v>
      </c>
      <c r="J69" s="236">
        <v>3.5541570000000003E-5</v>
      </c>
      <c r="K69" s="236">
        <v>3.5921509999999999E-5</v>
      </c>
      <c r="L69" s="236">
        <v>3.6261940000000002E-5</v>
      </c>
      <c r="M69" s="236">
        <v>3.5131140000000003E-5</v>
      </c>
      <c r="N69" s="236">
        <v>3.4996809999999997E-5</v>
      </c>
      <c r="O69" s="37"/>
      <c r="P69" s="37"/>
      <c r="Q69" s="37"/>
    </row>
    <row r="70" spans="1:17" ht="15">
      <c r="A70" s="106" t="s">
        <v>66</v>
      </c>
      <c r="B70" s="152">
        <f t="shared" ref="B70:N70" si="9">B$71+B$104</f>
        <v>53.72081259622</v>
      </c>
      <c r="C70" s="152">
        <f t="shared" si="9"/>
        <v>53.438187894830008</v>
      </c>
      <c r="D70" s="152">
        <f t="shared" si="9"/>
        <v>53.315637513040002</v>
      </c>
      <c r="E70" s="152">
        <f t="shared" si="9"/>
        <v>51.993290136710016</v>
      </c>
      <c r="F70" s="152">
        <f t="shared" si="9"/>
        <v>53.78277840666</v>
      </c>
      <c r="G70" s="152">
        <f t="shared" si="9"/>
        <v>53.900080517390002</v>
      </c>
      <c r="H70" s="152">
        <f t="shared" si="9"/>
        <v>54.341787757310001</v>
      </c>
      <c r="I70" s="152">
        <f t="shared" si="9"/>
        <v>54.775943494060009</v>
      </c>
      <c r="J70" s="152">
        <f t="shared" si="9"/>
        <v>54.488852198400004</v>
      </c>
      <c r="K70" s="152">
        <f t="shared" si="9"/>
        <v>53.185335074630011</v>
      </c>
      <c r="L70" s="152">
        <f t="shared" si="9"/>
        <v>53.667068175500006</v>
      </c>
      <c r="M70" s="152">
        <f t="shared" si="9"/>
        <v>55.062680685330008</v>
      </c>
      <c r="N70" s="152">
        <f t="shared" si="9"/>
        <v>57.203903286090004</v>
      </c>
      <c r="O70" s="37"/>
      <c r="P70" s="37"/>
      <c r="Q70" s="37"/>
    </row>
    <row r="71" spans="1:17" ht="15" outlineLevel="1">
      <c r="A71" s="99" t="s">
        <v>71</v>
      </c>
      <c r="B71" s="207">
        <f t="shared" ref="B71:N71" si="10">B$72+B$80+B$88+B$93+B$102</f>
        <v>44.510678309749999</v>
      </c>
      <c r="C71" s="207">
        <f t="shared" si="10"/>
        <v>44.309315788650011</v>
      </c>
      <c r="D71" s="207">
        <f t="shared" si="10"/>
        <v>44.32514956675</v>
      </c>
      <c r="E71" s="207">
        <f t="shared" si="10"/>
        <v>43.428509746870013</v>
      </c>
      <c r="F71" s="207">
        <f t="shared" si="10"/>
        <v>45.11527172321</v>
      </c>
      <c r="G71" s="207">
        <f t="shared" si="10"/>
        <v>45.189490026640001</v>
      </c>
      <c r="H71" s="207">
        <f t="shared" si="10"/>
        <v>45.028577124890006</v>
      </c>
      <c r="I71" s="207">
        <f t="shared" si="10"/>
        <v>45.530759330910008</v>
      </c>
      <c r="J71" s="207">
        <f t="shared" si="10"/>
        <v>45.406163679210003</v>
      </c>
      <c r="K71" s="207">
        <f t="shared" si="10"/>
        <v>44.470991971700009</v>
      </c>
      <c r="L71" s="207">
        <f t="shared" si="10"/>
        <v>45.024687045420009</v>
      </c>
      <c r="M71" s="207">
        <f t="shared" si="10"/>
        <v>45.675445333450007</v>
      </c>
      <c r="N71" s="207">
        <f t="shared" si="10"/>
        <v>47.661636240850001</v>
      </c>
      <c r="O71" s="37"/>
      <c r="P71" s="37"/>
      <c r="Q71" s="37"/>
    </row>
    <row r="72" spans="1:17" ht="14" outlineLevel="2">
      <c r="A72" s="120" t="s">
        <v>176</v>
      </c>
      <c r="B72" s="239">
        <f t="shared" ref="B72:M72" si="11">SUM(B$73:B$79)</f>
        <v>15.678814377210001</v>
      </c>
      <c r="C72" s="239">
        <f t="shared" si="11"/>
        <v>15.559420173790002</v>
      </c>
      <c r="D72" s="239">
        <f t="shared" si="11"/>
        <v>15.57459930942</v>
      </c>
      <c r="E72" s="239">
        <f t="shared" si="11"/>
        <v>15.280313791970002</v>
      </c>
      <c r="F72" s="239">
        <f t="shared" si="11"/>
        <v>15.500274885269999</v>
      </c>
      <c r="G72" s="239">
        <f t="shared" si="11"/>
        <v>15.565209089150001</v>
      </c>
      <c r="H72" s="239">
        <f t="shared" si="11"/>
        <v>15.5350615327</v>
      </c>
      <c r="I72" s="239">
        <f t="shared" si="11"/>
        <v>15.517907308290001</v>
      </c>
      <c r="J72" s="239">
        <f t="shared" si="11"/>
        <v>15.454783095130002</v>
      </c>
      <c r="K72" s="239">
        <f t="shared" si="11"/>
        <v>15.156334317260002</v>
      </c>
      <c r="L72" s="239">
        <f t="shared" si="11"/>
        <v>15.830080060040002</v>
      </c>
      <c r="M72" s="239">
        <f t="shared" si="11"/>
        <v>16.319635080429997</v>
      </c>
      <c r="N72" s="239">
        <v>16.978042560159999</v>
      </c>
      <c r="O72" s="37"/>
      <c r="P72" s="37"/>
      <c r="Q72" s="37"/>
    </row>
    <row r="73" spans="1:17" ht="14" outlineLevel="3">
      <c r="A73" s="85" t="s">
        <v>110</v>
      </c>
      <c r="B73" s="236">
        <v>0</v>
      </c>
      <c r="C73" s="236">
        <v>0</v>
      </c>
      <c r="D73" s="236">
        <v>0</v>
      </c>
      <c r="E73" s="236">
        <v>1.1735006399999999E-3</v>
      </c>
      <c r="F73" s="236">
        <v>1.2123495499999999E-3</v>
      </c>
      <c r="G73" s="236">
        <v>1.21414961E-3</v>
      </c>
      <c r="H73" s="236">
        <v>1.18860183E-3</v>
      </c>
      <c r="I73" s="236">
        <v>1.18734914E-3</v>
      </c>
      <c r="J73" s="236">
        <v>1.18005145E-3</v>
      </c>
      <c r="K73" s="236">
        <v>1.16575105E-3</v>
      </c>
      <c r="L73" s="236">
        <v>1.1586500300000001E-3</v>
      </c>
      <c r="M73" s="236">
        <v>1.12785062E-3</v>
      </c>
      <c r="N73" s="236">
        <v>2.2672023800000001E-3</v>
      </c>
      <c r="O73" s="37"/>
      <c r="P73" s="37"/>
      <c r="Q73" s="37"/>
    </row>
    <row r="74" spans="1:17" ht="14" outlineLevel="3">
      <c r="A74" s="85" t="s">
        <v>20</v>
      </c>
      <c r="B74" s="236">
        <v>4.6811582126699998</v>
      </c>
      <c r="C74" s="236">
        <v>4.6087608937100004</v>
      </c>
      <c r="D74" s="236">
        <v>4.6579095313099996</v>
      </c>
      <c r="E74" s="236">
        <v>4.4710374320500001</v>
      </c>
      <c r="F74" s="236">
        <v>4.6190517837799998</v>
      </c>
      <c r="G74" s="236">
        <v>4.6259100231100003</v>
      </c>
      <c r="H74" s="236">
        <v>4.5285729845500002</v>
      </c>
      <c r="I74" s="236">
        <v>4.5238002060499998</v>
      </c>
      <c r="J74" s="236">
        <v>4.4959960312899998</v>
      </c>
      <c r="K74" s="236">
        <v>4.4415115141500001</v>
      </c>
      <c r="L74" s="236">
        <v>5.1096466298200003</v>
      </c>
      <c r="M74" s="236">
        <v>4.9738212402200004</v>
      </c>
      <c r="N74" s="236">
        <v>4.9991812509700004</v>
      </c>
      <c r="O74" s="37"/>
      <c r="P74" s="37"/>
      <c r="Q74" s="37"/>
    </row>
    <row r="75" spans="1:17" ht="14" outlineLevel="3">
      <c r="A75" s="85" t="s">
        <v>56</v>
      </c>
      <c r="B75" s="236">
        <v>0.48430295177999999</v>
      </c>
      <c r="C75" s="236">
        <v>0.48194342808000001</v>
      </c>
      <c r="D75" s="236">
        <v>0.47625360097000002</v>
      </c>
      <c r="E75" s="236">
        <v>0.45706043269000002</v>
      </c>
      <c r="F75" s="236">
        <v>0.46461205312999998</v>
      </c>
      <c r="G75" s="236">
        <v>0.42786484608999997</v>
      </c>
      <c r="H75" s="236">
        <v>0.42122449773999998</v>
      </c>
      <c r="I75" s="236">
        <v>0.42131490693000001</v>
      </c>
      <c r="J75" s="236">
        <v>0.41736280741999998</v>
      </c>
      <c r="K75" s="236">
        <v>0.4157179272</v>
      </c>
      <c r="L75" s="236">
        <v>0.41829742191000002</v>
      </c>
      <c r="M75" s="236">
        <v>0.37146598958999999</v>
      </c>
      <c r="N75" s="236">
        <v>0.38494133214999998</v>
      </c>
      <c r="O75" s="37"/>
      <c r="P75" s="37"/>
      <c r="Q75" s="37"/>
    </row>
    <row r="76" spans="1:17" ht="14" outlineLevel="3">
      <c r="A76" s="85" t="s">
        <v>99</v>
      </c>
      <c r="B76" s="236">
        <v>0.95439248045000002</v>
      </c>
      <c r="C76" s="236">
        <v>0.93963214684999996</v>
      </c>
      <c r="D76" s="236">
        <v>0.93821917469000005</v>
      </c>
      <c r="E76" s="236">
        <v>0.90057847223999998</v>
      </c>
      <c r="F76" s="236">
        <v>0.92897784717999998</v>
      </c>
      <c r="G76" s="236">
        <v>0.93709618657000004</v>
      </c>
      <c r="H76" s="236">
        <v>0.9169535835</v>
      </c>
      <c r="I76" s="236">
        <v>0.92049910945000002</v>
      </c>
      <c r="J76" s="236">
        <v>0.93055476963999995</v>
      </c>
      <c r="K76" s="236">
        <v>0.94834394487999996</v>
      </c>
      <c r="L76" s="236">
        <v>0.96554712071000004</v>
      </c>
      <c r="M76" s="236">
        <v>0.92774094496000004</v>
      </c>
      <c r="N76" s="236">
        <v>1.0156447287699999</v>
      </c>
      <c r="O76" s="37"/>
      <c r="P76" s="37"/>
      <c r="Q76" s="37"/>
    </row>
    <row r="77" spans="1:17" ht="14" outlineLevel="3">
      <c r="A77" s="85" t="s">
        <v>133</v>
      </c>
      <c r="B77" s="236">
        <v>5.2931177325599998</v>
      </c>
      <c r="C77" s="236">
        <v>5.2616748826000004</v>
      </c>
      <c r="D77" s="236">
        <v>5.2387180206300004</v>
      </c>
      <c r="E77" s="236">
        <v>5.2504763068400004</v>
      </c>
      <c r="F77" s="236">
        <v>5.2307649414900004</v>
      </c>
      <c r="G77" s="236">
        <v>5.2896648234299999</v>
      </c>
      <c r="H77" s="236">
        <v>5.6642138152000001</v>
      </c>
      <c r="I77" s="236">
        <v>5.6403887292999997</v>
      </c>
      <c r="J77" s="236">
        <v>5.6110727123900004</v>
      </c>
      <c r="K77" s="236">
        <v>5.6155348473800002</v>
      </c>
      <c r="L77" s="236">
        <v>5.5804858056500004</v>
      </c>
      <c r="M77" s="236">
        <v>5.6261870949799997</v>
      </c>
      <c r="N77" s="236">
        <v>6.1552473171899997</v>
      </c>
      <c r="O77" s="37"/>
      <c r="P77" s="37"/>
      <c r="Q77" s="37"/>
    </row>
    <row r="78" spans="1:17" ht="14" outlineLevel="3">
      <c r="A78" s="85" t="s">
        <v>148</v>
      </c>
      <c r="B78" s="236">
        <v>4.2288694837199996</v>
      </c>
      <c r="C78" s="236">
        <v>4.2304353065200004</v>
      </c>
      <c r="D78" s="236">
        <v>4.2259418933399999</v>
      </c>
      <c r="E78" s="236">
        <v>4.1611584345799999</v>
      </c>
      <c r="F78" s="236">
        <v>4.2162991783999999</v>
      </c>
      <c r="G78" s="236">
        <v>4.2417845734200004</v>
      </c>
      <c r="H78" s="236">
        <v>3.96059839116</v>
      </c>
      <c r="I78" s="236">
        <v>3.9671173487</v>
      </c>
      <c r="J78" s="236">
        <v>3.95457954875</v>
      </c>
      <c r="K78" s="236">
        <v>3.68704342268</v>
      </c>
      <c r="L78" s="236">
        <v>3.7040768273100002</v>
      </c>
      <c r="M78" s="236">
        <v>4.3663068972100003</v>
      </c>
      <c r="N78" s="236">
        <v>4.3625608583400002</v>
      </c>
      <c r="O78" s="37"/>
      <c r="P78" s="37"/>
      <c r="Q78" s="37"/>
    </row>
    <row r="79" spans="1:17" ht="14" outlineLevel="3">
      <c r="A79" s="85" t="s">
        <v>143</v>
      </c>
      <c r="B79" s="236">
        <v>3.697351603E-2</v>
      </c>
      <c r="C79" s="236">
        <v>3.697351603E-2</v>
      </c>
      <c r="D79" s="236">
        <v>3.755708848E-2</v>
      </c>
      <c r="E79" s="236">
        <v>3.8829212930000002E-2</v>
      </c>
      <c r="F79" s="236">
        <v>3.9356731739999998E-2</v>
      </c>
      <c r="G79" s="236">
        <v>4.1674486920000003E-2</v>
      </c>
      <c r="H79" s="236">
        <v>4.2309658719999997E-2</v>
      </c>
      <c r="I79" s="236">
        <v>4.3599658719999997E-2</v>
      </c>
      <c r="J79" s="236">
        <v>4.403717419E-2</v>
      </c>
      <c r="K79" s="236">
        <v>4.7016909920000002E-2</v>
      </c>
      <c r="L79" s="236">
        <v>5.0867604609999999E-2</v>
      </c>
      <c r="M79" s="236">
        <v>5.298506285E-2</v>
      </c>
      <c r="N79" s="236">
        <v>5.8199870360000003E-2</v>
      </c>
      <c r="O79" s="37"/>
      <c r="P79" s="37"/>
      <c r="Q79" s="37"/>
    </row>
    <row r="80" spans="1:17" ht="14" outlineLevel="2">
      <c r="A80" s="120" t="s">
        <v>46</v>
      </c>
      <c r="B80" s="239">
        <f t="shared" ref="B80:M80" si="12">SUM(B$81:B$87)</f>
        <v>1.5525097701399999</v>
      </c>
      <c r="C80" s="239">
        <f t="shared" si="12"/>
        <v>1.5407270137500002</v>
      </c>
      <c r="D80" s="239">
        <f t="shared" si="12"/>
        <v>1.5352258750900001</v>
      </c>
      <c r="E80" s="239">
        <f t="shared" si="12"/>
        <v>1.4938380282900001</v>
      </c>
      <c r="F80" s="239">
        <f t="shared" si="12"/>
        <v>1.51681881293</v>
      </c>
      <c r="G80" s="239">
        <f t="shared" si="12"/>
        <v>1.51280397289</v>
      </c>
      <c r="H80" s="239">
        <f t="shared" si="12"/>
        <v>1.5013573260099999</v>
      </c>
      <c r="I80" s="239">
        <f t="shared" si="12"/>
        <v>1.50927154427</v>
      </c>
      <c r="J80" s="239">
        <f t="shared" si="12"/>
        <v>1.5112090955799999</v>
      </c>
      <c r="K80" s="239">
        <f t="shared" si="12"/>
        <v>1.5076037116500001</v>
      </c>
      <c r="L80" s="239">
        <f t="shared" si="12"/>
        <v>1.5042256926299999</v>
      </c>
      <c r="M80" s="239">
        <f t="shared" si="12"/>
        <v>1.5012445528499998</v>
      </c>
      <c r="N80" s="239">
        <v>1.4938727953399999</v>
      </c>
      <c r="O80" s="37"/>
      <c r="P80" s="37"/>
      <c r="Q80" s="37"/>
    </row>
    <row r="81" spans="1:17" ht="14" outlineLevel="3">
      <c r="A81" s="85" t="s">
        <v>27</v>
      </c>
      <c r="B81" s="236">
        <v>0</v>
      </c>
      <c r="C81" s="236">
        <v>0</v>
      </c>
      <c r="D81" s="236">
        <v>0</v>
      </c>
      <c r="E81" s="236">
        <v>0</v>
      </c>
      <c r="F81" s="236">
        <v>0</v>
      </c>
      <c r="G81" s="236">
        <v>0</v>
      </c>
      <c r="H81" s="236">
        <v>0</v>
      </c>
      <c r="I81" s="236">
        <v>0</v>
      </c>
      <c r="J81" s="236">
        <v>0</v>
      </c>
      <c r="K81" s="236">
        <v>0</v>
      </c>
      <c r="L81" s="236">
        <v>0</v>
      </c>
      <c r="M81" s="236">
        <v>0</v>
      </c>
      <c r="N81" s="236">
        <v>2.0492385960000001E-2</v>
      </c>
      <c r="O81" s="37"/>
      <c r="P81" s="37"/>
      <c r="Q81" s="37"/>
    </row>
    <row r="82" spans="1:17" ht="14" outlineLevel="3">
      <c r="A82" s="85" t="s">
        <v>54</v>
      </c>
      <c r="B82" s="236">
        <v>0.31797605808000001</v>
      </c>
      <c r="C82" s="236">
        <v>0.31430208559</v>
      </c>
      <c r="D82" s="236">
        <v>0.31765385836999999</v>
      </c>
      <c r="E82" s="236">
        <v>0.30490980593</v>
      </c>
      <c r="F82" s="236">
        <v>0.31609772296999999</v>
      </c>
      <c r="G82" s="236">
        <v>0.317299475</v>
      </c>
      <c r="H82" s="236">
        <v>0.31058488485000002</v>
      </c>
      <c r="I82" s="236">
        <v>0.31092400556999999</v>
      </c>
      <c r="J82" s="236">
        <v>0.30940008000000002</v>
      </c>
      <c r="K82" s="236">
        <v>0.31268534247000002</v>
      </c>
      <c r="L82" s="236">
        <v>0.31172680344999998</v>
      </c>
      <c r="M82" s="236">
        <v>0.30492022809000002</v>
      </c>
      <c r="N82" s="236">
        <v>0.28670076286000001</v>
      </c>
      <c r="O82" s="37"/>
      <c r="P82" s="37"/>
      <c r="Q82" s="37"/>
    </row>
    <row r="83" spans="1:17" ht="14" outlineLevel="3">
      <c r="A83" s="85" t="s">
        <v>115</v>
      </c>
      <c r="B83" s="236">
        <v>1.440203588E-2</v>
      </c>
      <c r="C83" s="236">
        <v>1.4207604299999999E-2</v>
      </c>
      <c r="D83" s="236">
        <v>1.472900735E-2</v>
      </c>
      <c r="E83" s="236">
        <v>1.422630429E-2</v>
      </c>
      <c r="F83" s="236">
        <v>1.5151257499999999E-2</v>
      </c>
      <c r="G83" s="236">
        <v>1.5173753660000001E-2</v>
      </c>
      <c r="H83" s="236">
        <v>1.6758580070000001E-2</v>
      </c>
      <c r="I83" s="236">
        <v>1.9634967610000002E-2</v>
      </c>
      <c r="J83" s="236">
        <v>2.3666150909999999E-2</v>
      </c>
      <c r="K83" s="236">
        <v>2.337935377E-2</v>
      </c>
      <c r="L83" s="236">
        <v>2.7640605379999999E-2</v>
      </c>
      <c r="M83" s="236">
        <v>2.9248360090000002E-2</v>
      </c>
      <c r="N83" s="236">
        <v>4.1845500289999997E-2</v>
      </c>
      <c r="O83" s="37"/>
      <c r="P83" s="37"/>
      <c r="Q83" s="37"/>
    </row>
    <row r="84" spans="1:17" ht="14" outlineLevel="3">
      <c r="A84" s="85" t="s">
        <v>125</v>
      </c>
      <c r="B84" s="236">
        <v>0.60585586000000002</v>
      </c>
      <c r="C84" s="236">
        <v>0.60585586000000002</v>
      </c>
      <c r="D84" s="236">
        <v>0.60585586000000002</v>
      </c>
      <c r="E84" s="236">
        <v>0.60585586000000002</v>
      </c>
      <c r="F84" s="236">
        <v>0.60585586000000002</v>
      </c>
      <c r="G84" s="236">
        <v>0.60585586000000002</v>
      </c>
      <c r="H84" s="236">
        <v>0.60585586000000002</v>
      </c>
      <c r="I84" s="236">
        <v>0.60585586000000002</v>
      </c>
      <c r="J84" s="236">
        <v>0.60585586000000002</v>
      </c>
      <c r="K84" s="236">
        <v>0.60585586000000002</v>
      </c>
      <c r="L84" s="236">
        <v>0.60585586000000002</v>
      </c>
      <c r="M84" s="236">
        <v>0.60585586000000002</v>
      </c>
      <c r="N84" s="236">
        <v>0.60585586000000002</v>
      </c>
      <c r="O84" s="37"/>
      <c r="P84" s="37"/>
      <c r="Q84" s="37"/>
    </row>
    <row r="85" spans="1:17" ht="14" outlineLevel="3">
      <c r="A85" s="85" t="s">
        <v>137</v>
      </c>
      <c r="B85" s="236">
        <v>1.8974616299999999E-3</v>
      </c>
      <c r="C85" s="236">
        <v>1.8974616299999999E-3</v>
      </c>
      <c r="D85" s="236">
        <v>1.8974616299999999E-3</v>
      </c>
      <c r="E85" s="236">
        <v>1.8974616299999999E-3</v>
      </c>
      <c r="F85" s="236">
        <v>1.8974616299999999E-3</v>
      </c>
      <c r="G85" s="236">
        <v>1.8974616299999999E-3</v>
      </c>
      <c r="H85" s="236">
        <v>1.8974616299999999E-3</v>
      </c>
      <c r="I85" s="236">
        <v>1.8974616299999999E-3</v>
      </c>
      <c r="J85" s="236">
        <v>1.8974616299999999E-3</v>
      </c>
      <c r="K85" s="236">
        <v>1.8974616299999999E-3</v>
      </c>
      <c r="L85" s="236">
        <v>1.8974616299999999E-3</v>
      </c>
      <c r="M85" s="236">
        <v>1.8974616299999999E-3</v>
      </c>
      <c r="N85" s="236">
        <v>4.7255449999999998E-4</v>
      </c>
      <c r="O85" s="37"/>
      <c r="P85" s="37"/>
      <c r="Q85" s="37"/>
    </row>
    <row r="86" spans="1:17" ht="14" outlineLevel="3">
      <c r="A86" s="85" t="s">
        <v>215</v>
      </c>
      <c r="B86" s="236">
        <v>2.7804970700000001E-2</v>
      </c>
      <c r="C86" s="236">
        <v>2.737494779E-2</v>
      </c>
      <c r="D86" s="236">
        <v>2.7666879049999999E-2</v>
      </c>
      <c r="E86" s="236">
        <v>2.5260835499999999E-2</v>
      </c>
      <c r="F86" s="236">
        <v>2.9564949100000001E-2</v>
      </c>
      <c r="G86" s="236">
        <v>2.9608846309999999E-2</v>
      </c>
      <c r="H86" s="236">
        <v>2.9367076459999999E-2</v>
      </c>
      <c r="I86" s="236">
        <v>2.9336125750000001E-2</v>
      </c>
      <c r="J86" s="236">
        <v>2.91558201E-2</v>
      </c>
      <c r="K86" s="236">
        <v>3.4547967370000002E-2</v>
      </c>
      <c r="L86" s="236">
        <v>3.7608619439999998E-2</v>
      </c>
      <c r="M86" s="236">
        <v>3.9793045329999999E-2</v>
      </c>
      <c r="N86" s="236">
        <v>3.9693692959999999E-2</v>
      </c>
      <c r="O86" s="37"/>
      <c r="P86" s="37"/>
      <c r="Q86" s="37"/>
    </row>
    <row r="87" spans="1:17" ht="14" outlineLevel="3">
      <c r="A87" s="85" t="s">
        <v>28</v>
      </c>
      <c r="B87" s="236">
        <v>0.58457338385000002</v>
      </c>
      <c r="C87" s="236">
        <v>0.57708905444000003</v>
      </c>
      <c r="D87" s="236">
        <v>0.56742280868999995</v>
      </c>
      <c r="E87" s="236">
        <v>0.54168776094000004</v>
      </c>
      <c r="F87" s="236">
        <v>0.54825156173</v>
      </c>
      <c r="G87" s="236">
        <v>0.54296857628999995</v>
      </c>
      <c r="H87" s="236">
        <v>0.53689346299999996</v>
      </c>
      <c r="I87" s="236">
        <v>0.54162312370999999</v>
      </c>
      <c r="J87" s="236">
        <v>0.54123372294000005</v>
      </c>
      <c r="K87" s="236">
        <v>0.52923772641</v>
      </c>
      <c r="L87" s="236">
        <v>0.51949634273</v>
      </c>
      <c r="M87" s="236">
        <v>0.51952959770999996</v>
      </c>
      <c r="N87" s="236">
        <v>0.49881203877000002</v>
      </c>
      <c r="O87" s="37"/>
      <c r="P87" s="37"/>
      <c r="Q87" s="37"/>
    </row>
    <row r="88" spans="1:17" ht="14" outlineLevel="2">
      <c r="A88" s="120" t="s">
        <v>218</v>
      </c>
      <c r="B88" s="239">
        <f t="shared" ref="B88:M88" si="13">SUM(B$89:B$92)</f>
        <v>2.16046496469</v>
      </c>
      <c r="C88" s="239">
        <f t="shared" si="13"/>
        <v>2.1323788480000001</v>
      </c>
      <c r="D88" s="239">
        <f t="shared" si="13"/>
        <v>2.1113891335499999</v>
      </c>
      <c r="E88" s="239">
        <f t="shared" si="13"/>
        <v>1.6878747499099997</v>
      </c>
      <c r="F88" s="239">
        <f t="shared" si="13"/>
        <v>1.7712231595699999</v>
      </c>
      <c r="G88" s="239">
        <f t="shared" si="13"/>
        <v>1.7698131431899999</v>
      </c>
      <c r="H88" s="239">
        <f t="shared" si="13"/>
        <v>1.7303799010300001</v>
      </c>
      <c r="I88" s="239">
        <f t="shared" si="13"/>
        <v>1.7417375530600001</v>
      </c>
      <c r="J88" s="239">
        <f t="shared" si="13"/>
        <v>1.70029342648</v>
      </c>
      <c r="K88" s="239">
        <f t="shared" si="13"/>
        <v>1.6835186203900001</v>
      </c>
      <c r="L88" s="239">
        <f t="shared" si="13"/>
        <v>1.5683218808600001</v>
      </c>
      <c r="M88" s="239">
        <f t="shared" si="13"/>
        <v>1.8342990868</v>
      </c>
      <c r="N88" s="239">
        <v>1.8600623522399999</v>
      </c>
      <c r="O88" s="37"/>
      <c r="P88" s="37"/>
      <c r="Q88" s="37"/>
    </row>
    <row r="89" spans="1:17" ht="14" outlineLevel="3">
      <c r="A89" s="85" t="s">
        <v>67</v>
      </c>
      <c r="B89" s="236">
        <v>0.61432522476999996</v>
      </c>
      <c r="C89" s="236">
        <v>0.60482426428000002</v>
      </c>
      <c r="D89" s="236">
        <v>0.61127421668000004</v>
      </c>
      <c r="E89" s="236">
        <v>0.58675031913999998</v>
      </c>
      <c r="F89" s="236">
        <v>0.60617477478000004</v>
      </c>
      <c r="G89" s="236">
        <v>0.60707480617999998</v>
      </c>
      <c r="H89" s="236">
        <v>0.59430091659999995</v>
      </c>
      <c r="I89" s="236">
        <v>0.59367456770000004</v>
      </c>
      <c r="J89" s="236">
        <v>0.59002572591000002</v>
      </c>
      <c r="K89" s="236">
        <v>0.58287552679999999</v>
      </c>
      <c r="L89" s="236">
        <v>0.46346001176000001</v>
      </c>
      <c r="M89" s="236">
        <v>0.73310290388999999</v>
      </c>
      <c r="N89" s="236">
        <v>0.73684077395000003</v>
      </c>
      <c r="O89" s="37"/>
      <c r="P89" s="37"/>
      <c r="Q89" s="37"/>
    </row>
    <row r="90" spans="1:17" ht="14" outlineLevel="3">
      <c r="A90" s="85" t="s">
        <v>190</v>
      </c>
      <c r="B90" s="236">
        <v>6.2819910000000005E-5</v>
      </c>
      <c r="C90" s="236">
        <v>6.1848360000000006E-5</v>
      </c>
      <c r="D90" s="236">
        <v>6.250792E-5</v>
      </c>
      <c r="E90" s="236">
        <v>6.0000149999999998E-5</v>
      </c>
      <c r="F90" s="236">
        <v>6.1986460000000004E-5</v>
      </c>
      <c r="G90" s="236">
        <v>6.2078500000000005E-5</v>
      </c>
      <c r="H90" s="236">
        <v>6.0772259999999998E-5</v>
      </c>
      <c r="I90" s="236">
        <v>6.0708210000000003E-5</v>
      </c>
      <c r="J90" s="236">
        <v>6.0335089999999997E-5</v>
      </c>
      <c r="K90" s="236">
        <v>5.9603920000000002E-5</v>
      </c>
      <c r="L90" s="236">
        <v>5.924085E-5</v>
      </c>
      <c r="M90" s="236">
        <v>5.76661E-5</v>
      </c>
      <c r="N90" s="236">
        <v>5.7960120000000002E-5</v>
      </c>
      <c r="O90" s="37"/>
      <c r="P90" s="37"/>
      <c r="Q90" s="37"/>
    </row>
    <row r="91" spans="1:17" ht="14" outlineLevel="3">
      <c r="A91" s="85" t="s">
        <v>175</v>
      </c>
      <c r="B91" s="236">
        <v>0.23292541166</v>
      </c>
      <c r="C91" s="236">
        <v>0.22932306057999999</v>
      </c>
      <c r="D91" s="236">
        <v>0.22840763005</v>
      </c>
      <c r="E91" s="236">
        <v>0.21105558461999999</v>
      </c>
      <c r="F91" s="236">
        <v>0.24551367858000001</v>
      </c>
      <c r="G91" s="236">
        <v>0.24183833129999999</v>
      </c>
      <c r="H91" s="236">
        <v>0.23455628586999999</v>
      </c>
      <c r="I91" s="236">
        <v>0.24749042456000001</v>
      </c>
      <c r="J91" s="236">
        <v>0.25065032926000003</v>
      </c>
      <c r="K91" s="236">
        <v>0.25144295508999998</v>
      </c>
      <c r="L91" s="236">
        <v>0.26083452515</v>
      </c>
      <c r="M91" s="236">
        <v>0.27960489981999997</v>
      </c>
      <c r="N91" s="236">
        <v>0.29744124965000002</v>
      </c>
      <c r="O91" s="37"/>
      <c r="P91" s="37"/>
      <c r="Q91" s="37"/>
    </row>
    <row r="92" spans="1:17" ht="14" outlineLevel="3">
      <c r="A92" s="85" t="s">
        <v>211</v>
      </c>
      <c r="B92" s="236">
        <v>1.3131515083500001</v>
      </c>
      <c r="C92" s="236">
        <v>1.29816967478</v>
      </c>
      <c r="D92" s="236">
        <v>1.2716447789000001</v>
      </c>
      <c r="E92" s="236">
        <v>0.89000884599999996</v>
      </c>
      <c r="F92" s="236">
        <v>0.91947271975</v>
      </c>
      <c r="G92" s="236">
        <v>0.92083792721000002</v>
      </c>
      <c r="H92" s="236">
        <v>0.90146192629999999</v>
      </c>
      <c r="I92" s="236">
        <v>0.90051185258999999</v>
      </c>
      <c r="J92" s="236">
        <v>0.85955703622000001</v>
      </c>
      <c r="K92" s="236">
        <v>0.84914053458000005</v>
      </c>
      <c r="L92" s="236">
        <v>0.84396810310000003</v>
      </c>
      <c r="M92" s="236">
        <v>0.82153361699000005</v>
      </c>
      <c r="N92" s="236">
        <v>0.82572236852000003</v>
      </c>
      <c r="O92" s="37"/>
      <c r="P92" s="37"/>
      <c r="Q92" s="37"/>
    </row>
    <row r="93" spans="1:17" ht="14" outlineLevel="2">
      <c r="A93" s="120" t="s">
        <v>59</v>
      </c>
      <c r="B93" s="239">
        <f t="shared" ref="B93:M93" si="14">SUM(B$94:B$101)</f>
        <v>23.35023951142</v>
      </c>
      <c r="C93" s="239">
        <f t="shared" si="14"/>
        <v>23.30748518919</v>
      </c>
      <c r="D93" s="239">
        <f t="shared" si="14"/>
        <v>23.336509975170003</v>
      </c>
      <c r="E93" s="239">
        <f t="shared" si="14"/>
        <v>23.226152436240003</v>
      </c>
      <c r="F93" s="239">
        <f t="shared" si="14"/>
        <v>24.563562486490003</v>
      </c>
      <c r="G93" s="239">
        <f t="shared" si="14"/>
        <v>24.567612627830002</v>
      </c>
      <c r="H93" s="239">
        <f t="shared" si="14"/>
        <v>24.510130124730004</v>
      </c>
      <c r="I93" s="239">
        <f t="shared" si="14"/>
        <v>25.007311554760001</v>
      </c>
      <c r="J93" s="239">
        <f t="shared" si="14"/>
        <v>24.99089176651</v>
      </c>
      <c r="K93" s="239">
        <f t="shared" si="14"/>
        <v>22.984569870560001</v>
      </c>
      <c r="L93" s="239">
        <f t="shared" si="14"/>
        <v>22.968592566240002</v>
      </c>
      <c r="M93" s="239">
        <f t="shared" si="14"/>
        <v>22.899293898080003</v>
      </c>
      <c r="N93" s="239">
        <v>22.912232679060001</v>
      </c>
      <c r="O93" s="37"/>
      <c r="P93" s="37"/>
      <c r="Q93" s="37"/>
    </row>
    <row r="94" spans="1:17" ht="14" outlineLevel="3">
      <c r="A94" s="85" t="s">
        <v>122</v>
      </c>
      <c r="B94" s="236">
        <v>3</v>
      </c>
      <c r="C94" s="236">
        <v>3</v>
      </c>
      <c r="D94" s="236">
        <v>3</v>
      </c>
      <c r="E94" s="236">
        <v>3</v>
      </c>
      <c r="F94" s="236">
        <v>3</v>
      </c>
      <c r="G94" s="236">
        <v>3</v>
      </c>
      <c r="H94" s="236">
        <v>3</v>
      </c>
      <c r="I94" s="236">
        <v>3</v>
      </c>
      <c r="J94" s="236">
        <v>3</v>
      </c>
      <c r="K94" s="236">
        <v>3</v>
      </c>
      <c r="L94" s="236">
        <v>3</v>
      </c>
      <c r="M94" s="236">
        <v>3</v>
      </c>
      <c r="N94" s="236">
        <v>3</v>
      </c>
      <c r="O94" s="37"/>
      <c r="P94" s="37"/>
      <c r="Q94" s="37"/>
    </row>
    <row r="95" spans="1:17" ht="14" outlineLevel="3">
      <c r="A95" s="85" t="s">
        <v>203</v>
      </c>
      <c r="B95" s="236">
        <v>8.6357759999999999</v>
      </c>
      <c r="C95" s="236">
        <v>8.6357759999999999</v>
      </c>
      <c r="D95" s="236">
        <v>8.6357759999999999</v>
      </c>
      <c r="E95" s="236">
        <v>8.6357759999999999</v>
      </c>
      <c r="F95" s="236">
        <v>8.6357759999999999</v>
      </c>
      <c r="G95" s="236">
        <v>8.6357759999999999</v>
      </c>
      <c r="H95" s="236">
        <v>8.6357759999999999</v>
      </c>
      <c r="I95" s="236">
        <v>8.6357759999999999</v>
      </c>
      <c r="J95" s="236">
        <v>8.6357759999999999</v>
      </c>
      <c r="K95" s="236">
        <v>7.6616299999999997</v>
      </c>
      <c r="L95" s="236">
        <v>7.6616299999999997</v>
      </c>
      <c r="M95" s="236">
        <v>7.6616299999999997</v>
      </c>
      <c r="N95" s="236">
        <v>7.6616299999999997</v>
      </c>
      <c r="O95" s="37"/>
      <c r="P95" s="37"/>
      <c r="Q95" s="37"/>
    </row>
    <row r="96" spans="1:17" ht="14" outlineLevel="3">
      <c r="A96" s="85" t="s">
        <v>177</v>
      </c>
      <c r="B96" s="236">
        <v>1</v>
      </c>
      <c r="C96" s="236">
        <v>1</v>
      </c>
      <c r="D96" s="236">
        <v>1</v>
      </c>
      <c r="E96" s="236">
        <v>1</v>
      </c>
      <c r="F96" s="236">
        <v>1</v>
      </c>
      <c r="G96" s="236">
        <v>1</v>
      </c>
      <c r="H96" s="236">
        <v>1</v>
      </c>
      <c r="I96" s="236">
        <v>1</v>
      </c>
      <c r="J96" s="236">
        <v>1</v>
      </c>
      <c r="K96" s="236">
        <v>0</v>
      </c>
      <c r="L96" s="236">
        <v>0</v>
      </c>
      <c r="M96" s="236">
        <v>0</v>
      </c>
      <c r="N96" s="236">
        <v>0</v>
      </c>
      <c r="O96" s="37"/>
      <c r="P96" s="37"/>
      <c r="Q96" s="37"/>
    </row>
    <row r="97" spans="1:17" ht="14" outlineLevel="3">
      <c r="A97" s="85" t="s">
        <v>220</v>
      </c>
      <c r="B97" s="236">
        <v>3</v>
      </c>
      <c r="C97" s="236">
        <v>3</v>
      </c>
      <c r="D97" s="236">
        <v>3</v>
      </c>
      <c r="E97" s="236">
        <v>3</v>
      </c>
      <c r="F97" s="236">
        <v>3</v>
      </c>
      <c r="G97" s="236">
        <v>3</v>
      </c>
      <c r="H97" s="236">
        <v>3</v>
      </c>
      <c r="I97" s="236">
        <v>3</v>
      </c>
      <c r="J97" s="236">
        <v>3</v>
      </c>
      <c r="K97" s="236">
        <v>3</v>
      </c>
      <c r="L97" s="236">
        <v>3</v>
      </c>
      <c r="M97" s="236">
        <v>3</v>
      </c>
      <c r="N97" s="236">
        <v>3</v>
      </c>
      <c r="O97" s="37"/>
      <c r="P97" s="37"/>
      <c r="Q97" s="37"/>
    </row>
    <row r="98" spans="1:17" ht="14" outlineLevel="3">
      <c r="A98" s="85" t="s">
        <v>25</v>
      </c>
      <c r="B98" s="236">
        <v>2.35</v>
      </c>
      <c r="C98" s="236">
        <v>2.35</v>
      </c>
      <c r="D98" s="236">
        <v>2.35</v>
      </c>
      <c r="E98" s="236">
        <v>2.35</v>
      </c>
      <c r="F98" s="236">
        <v>2.35</v>
      </c>
      <c r="G98" s="236">
        <v>2.35</v>
      </c>
      <c r="H98" s="236">
        <v>2.35</v>
      </c>
      <c r="I98" s="236">
        <v>2.35</v>
      </c>
      <c r="J98" s="236">
        <v>2.35</v>
      </c>
      <c r="K98" s="236">
        <v>2.35</v>
      </c>
      <c r="L98" s="236">
        <v>2.35</v>
      </c>
      <c r="M98" s="236">
        <v>2.35</v>
      </c>
      <c r="N98" s="236">
        <v>2.35</v>
      </c>
      <c r="O98" s="37"/>
      <c r="P98" s="37"/>
      <c r="Q98" s="37"/>
    </row>
    <row r="99" spans="1:17" ht="14" outlineLevel="3">
      <c r="A99" s="85" t="s">
        <v>65</v>
      </c>
      <c r="B99" s="236">
        <v>1.2286504495199999</v>
      </c>
      <c r="C99" s="236">
        <v>1.20964852853</v>
      </c>
      <c r="D99" s="236">
        <v>1.2225484334100001</v>
      </c>
      <c r="E99" s="236">
        <v>1.17350063833</v>
      </c>
      <c r="F99" s="236">
        <v>1.2123495495500001</v>
      </c>
      <c r="G99" s="236">
        <v>1.21414961237</v>
      </c>
      <c r="H99" s="236">
        <v>1.1886018332099999</v>
      </c>
      <c r="I99" s="236">
        <v>1.1873491354500001</v>
      </c>
      <c r="J99" s="236">
        <v>1.18005145178</v>
      </c>
      <c r="K99" s="236">
        <v>1.16575105358</v>
      </c>
      <c r="L99" s="236">
        <v>1.15865002944</v>
      </c>
      <c r="M99" s="236">
        <v>1.1278506213699999</v>
      </c>
      <c r="N99" s="236">
        <v>1.1336011906900001</v>
      </c>
      <c r="O99" s="37"/>
      <c r="P99" s="37"/>
      <c r="Q99" s="37"/>
    </row>
    <row r="100" spans="1:17" ht="14" outlineLevel="3">
      <c r="A100" s="85" t="s">
        <v>185</v>
      </c>
      <c r="B100" s="236">
        <v>4.1358130619000004</v>
      </c>
      <c r="C100" s="236">
        <v>4.1120606606600001</v>
      </c>
      <c r="D100" s="236">
        <v>4.1281855417599997</v>
      </c>
      <c r="E100" s="236">
        <v>4.0668757979099999</v>
      </c>
      <c r="F100" s="236">
        <v>4.1154369369400001</v>
      </c>
      <c r="G100" s="236">
        <v>4.1176870154599996</v>
      </c>
      <c r="H100" s="236">
        <v>4.0857522915200004</v>
      </c>
      <c r="I100" s="236">
        <v>4.0841864193099999</v>
      </c>
      <c r="J100" s="236">
        <v>4.0750643147299996</v>
      </c>
      <c r="K100" s="236">
        <v>4.0571888169800001</v>
      </c>
      <c r="L100" s="236">
        <v>4.0483125368000001</v>
      </c>
      <c r="M100" s="236">
        <v>4.0098132767100001</v>
      </c>
      <c r="N100" s="236">
        <v>4.01700148837</v>
      </c>
      <c r="O100" s="37"/>
      <c r="P100" s="37"/>
      <c r="Q100" s="37"/>
    </row>
    <row r="101" spans="1:17" ht="14" outlineLevel="3">
      <c r="A101" s="85" t="s">
        <v>6</v>
      </c>
      <c r="B101" s="236">
        <v>0</v>
      </c>
      <c r="C101" s="236">
        <v>0</v>
      </c>
      <c r="D101" s="236">
        <v>0</v>
      </c>
      <c r="E101" s="236">
        <v>0</v>
      </c>
      <c r="F101" s="236">
        <v>1.25</v>
      </c>
      <c r="G101" s="236">
        <v>1.25</v>
      </c>
      <c r="H101" s="236">
        <v>1.25</v>
      </c>
      <c r="I101" s="236">
        <v>1.75</v>
      </c>
      <c r="J101" s="236">
        <v>1.75</v>
      </c>
      <c r="K101" s="236">
        <v>1.75</v>
      </c>
      <c r="L101" s="236">
        <v>1.75</v>
      </c>
      <c r="M101" s="236">
        <v>1.75</v>
      </c>
      <c r="N101" s="236">
        <v>1.75</v>
      </c>
      <c r="O101" s="37"/>
      <c r="P101" s="37"/>
      <c r="Q101" s="37"/>
    </row>
    <row r="102" spans="1:17" ht="14" outlineLevel="2">
      <c r="A102" s="120" t="s">
        <v>179</v>
      </c>
      <c r="B102" s="239">
        <f t="shared" ref="B102:M102" si="15">SUM(B$103:B$103)</f>
        <v>1.7686496862900001</v>
      </c>
      <c r="C102" s="239">
        <f t="shared" si="15"/>
        <v>1.76930456392</v>
      </c>
      <c r="D102" s="239">
        <f t="shared" si="15"/>
        <v>1.76742527352</v>
      </c>
      <c r="E102" s="239">
        <f t="shared" si="15"/>
        <v>1.7403307404599999</v>
      </c>
      <c r="F102" s="239">
        <f t="shared" si="15"/>
        <v>1.7633923789499999</v>
      </c>
      <c r="G102" s="239">
        <f t="shared" si="15"/>
        <v>1.7740511935800001</v>
      </c>
      <c r="H102" s="239">
        <f t="shared" si="15"/>
        <v>1.75164824042</v>
      </c>
      <c r="I102" s="239">
        <f t="shared" si="15"/>
        <v>1.7545313705300001</v>
      </c>
      <c r="J102" s="239">
        <f t="shared" si="15"/>
        <v>1.74898629551</v>
      </c>
      <c r="K102" s="239">
        <f t="shared" si="15"/>
        <v>3.1389654518399999</v>
      </c>
      <c r="L102" s="239">
        <f t="shared" si="15"/>
        <v>3.1534668456500001</v>
      </c>
      <c r="M102" s="239">
        <f t="shared" si="15"/>
        <v>3.1209727152900002</v>
      </c>
      <c r="N102" s="239">
        <v>4.4174258540500002</v>
      </c>
      <c r="O102" s="37"/>
      <c r="P102" s="37"/>
      <c r="Q102" s="37"/>
    </row>
    <row r="103" spans="1:17" ht="14" outlineLevel="3">
      <c r="A103" s="85" t="s">
        <v>148</v>
      </c>
      <c r="B103" s="236">
        <v>1.7686496862900001</v>
      </c>
      <c r="C103" s="236">
        <v>1.76930456392</v>
      </c>
      <c r="D103" s="236">
        <v>1.76742527352</v>
      </c>
      <c r="E103" s="236">
        <v>1.7403307404599999</v>
      </c>
      <c r="F103" s="236">
        <v>1.7633923789499999</v>
      </c>
      <c r="G103" s="236">
        <v>1.7740511935800001</v>
      </c>
      <c r="H103" s="236">
        <v>1.75164824042</v>
      </c>
      <c r="I103" s="236">
        <v>1.7545313705300001</v>
      </c>
      <c r="J103" s="236">
        <v>1.74898629551</v>
      </c>
      <c r="K103" s="236">
        <v>3.1389654518399999</v>
      </c>
      <c r="L103" s="236">
        <v>3.1534668456500001</v>
      </c>
      <c r="M103" s="236">
        <v>3.1209727152900002</v>
      </c>
      <c r="N103" s="236">
        <v>4.4174258540500002</v>
      </c>
      <c r="O103" s="37"/>
      <c r="P103" s="37"/>
      <c r="Q103" s="37"/>
    </row>
    <row r="104" spans="1:17" ht="15" outlineLevel="1">
      <c r="A104" s="99" t="s">
        <v>17</v>
      </c>
      <c r="B104" s="207">
        <f t="shared" ref="B104:N104" si="16">B$105+B$111+B$112+B$116+B$119</f>
        <v>9.2101342864699998</v>
      </c>
      <c r="C104" s="207">
        <f t="shared" si="16"/>
        <v>9.1288721061800011</v>
      </c>
      <c r="D104" s="207">
        <f t="shared" si="16"/>
        <v>8.9904879462899991</v>
      </c>
      <c r="E104" s="207">
        <f t="shared" si="16"/>
        <v>8.564780389840001</v>
      </c>
      <c r="F104" s="207">
        <f t="shared" si="16"/>
        <v>8.6675066834500001</v>
      </c>
      <c r="G104" s="207">
        <f t="shared" si="16"/>
        <v>8.7105904907499987</v>
      </c>
      <c r="H104" s="207">
        <f t="shared" si="16"/>
        <v>9.3132106324199988</v>
      </c>
      <c r="I104" s="207">
        <f t="shared" si="16"/>
        <v>9.2451841631500002</v>
      </c>
      <c r="J104" s="207">
        <f t="shared" si="16"/>
        <v>9.0826885191899986</v>
      </c>
      <c r="K104" s="207">
        <f t="shared" si="16"/>
        <v>8.71434310293</v>
      </c>
      <c r="L104" s="207">
        <f t="shared" si="16"/>
        <v>8.6423811300799986</v>
      </c>
      <c r="M104" s="207">
        <f t="shared" si="16"/>
        <v>9.3872353518799994</v>
      </c>
      <c r="N104" s="207">
        <f t="shared" si="16"/>
        <v>9.5422670452400009</v>
      </c>
      <c r="O104" s="37"/>
      <c r="P104" s="37"/>
      <c r="Q104" s="37"/>
    </row>
    <row r="105" spans="1:17" ht="14" outlineLevel="2">
      <c r="A105" s="120" t="s">
        <v>176</v>
      </c>
      <c r="B105" s="239">
        <f t="shared" ref="B105:M105" si="17">SUM(B$106:B$110)</f>
        <v>7.8396779256800002</v>
      </c>
      <c r="C105" s="239">
        <f t="shared" si="17"/>
        <v>7.83342988315</v>
      </c>
      <c r="D105" s="239">
        <f t="shared" si="17"/>
        <v>7.6948260500399996</v>
      </c>
      <c r="E105" s="239">
        <f t="shared" si="17"/>
        <v>7.2774881678299996</v>
      </c>
      <c r="F105" s="239">
        <f t="shared" si="17"/>
        <v>7.3812628277799996</v>
      </c>
      <c r="G105" s="239">
        <f t="shared" si="17"/>
        <v>7.4236052775800001</v>
      </c>
      <c r="H105" s="239">
        <f t="shared" si="17"/>
        <v>7.3281610497299994</v>
      </c>
      <c r="I105" s="239">
        <f t="shared" si="17"/>
        <v>7.3382690409400002</v>
      </c>
      <c r="J105" s="239">
        <f t="shared" si="17"/>
        <v>7.1744042512299995</v>
      </c>
      <c r="K105" s="239">
        <f t="shared" si="17"/>
        <v>6.8137097071500001</v>
      </c>
      <c r="L105" s="239">
        <f t="shared" si="17"/>
        <v>6.7413290906799999</v>
      </c>
      <c r="M105" s="239">
        <f t="shared" si="17"/>
        <v>6.6663545500900003</v>
      </c>
      <c r="N105" s="239">
        <v>6.8213339786000002</v>
      </c>
      <c r="O105" s="37"/>
      <c r="P105" s="37"/>
      <c r="Q105" s="37"/>
    </row>
    <row r="106" spans="1:17" ht="14" outlineLevel="3">
      <c r="A106" s="85" t="s">
        <v>68</v>
      </c>
      <c r="B106" s="236">
        <v>0.2457300899</v>
      </c>
      <c r="C106" s="236">
        <v>0.24192970571</v>
      </c>
      <c r="D106" s="236">
        <v>0.24450968668</v>
      </c>
      <c r="E106" s="236">
        <v>0.23470012767000001</v>
      </c>
      <c r="F106" s="236">
        <v>0.24246990991</v>
      </c>
      <c r="G106" s="236">
        <v>0.24282992246999999</v>
      </c>
      <c r="H106" s="236">
        <v>0.23772036664000001</v>
      </c>
      <c r="I106" s="236">
        <v>0.23746982709</v>
      </c>
      <c r="J106" s="236">
        <v>0.23601029036000001</v>
      </c>
      <c r="K106" s="236">
        <v>0.23315021072</v>
      </c>
      <c r="L106" s="236">
        <v>0.23173000589000001</v>
      </c>
      <c r="M106" s="236">
        <v>0.22557012427000001</v>
      </c>
      <c r="N106" s="236">
        <v>0.34008035721000002</v>
      </c>
      <c r="O106" s="37"/>
      <c r="P106" s="37"/>
      <c r="Q106" s="37"/>
    </row>
    <row r="107" spans="1:17" ht="14" outlineLevel="3">
      <c r="A107" s="85" t="s">
        <v>56</v>
      </c>
      <c r="B107" s="236">
        <v>0.36897050899</v>
      </c>
      <c r="C107" s="236">
        <v>0.36507912842000001</v>
      </c>
      <c r="D107" s="236">
        <v>0.37209840657999999</v>
      </c>
      <c r="E107" s="236">
        <v>0.33816349244999999</v>
      </c>
      <c r="F107" s="236">
        <v>0.35324865965000002</v>
      </c>
      <c r="G107" s="236">
        <v>0.35781671024</v>
      </c>
      <c r="H107" s="236">
        <v>0.34850406438999998</v>
      </c>
      <c r="I107" s="236">
        <v>0.34898103082999998</v>
      </c>
      <c r="J107" s="236">
        <v>0.34698258086</v>
      </c>
      <c r="K107" s="236">
        <v>0.32113514361000001</v>
      </c>
      <c r="L107" s="236">
        <v>0.32056407985000002</v>
      </c>
      <c r="M107" s="236">
        <v>0.31502016523999998</v>
      </c>
      <c r="N107" s="236">
        <v>0.33999411379</v>
      </c>
      <c r="O107" s="37"/>
      <c r="P107" s="37"/>
      <c r="Q107" s="37"/>
    </row>
    <row r="108" spans="1:17" ht="14" outlineLevel="3">
      <c r="A108" s="85" t="s">
        <v>99</v>
      </c>
      <c r="B108" s="236">
        <v>6.7287041869999994E-2</v>
      </c>
      <c r="C108" s="236">
        <v>6.6246401659999996E-2</v>
      </c>
      <c r="D108" s="236">
        <v>6.6952864959999997E-2</v>
      </c>
      <c r="E108" s="236">
        <v>6.4266762460000001E-2</v>
      </c>
      <c r="F108" s="236">
        <v>6.6394323079999998E-2</v>
      </c>
      <c r="G108" s="236">
        <v>6.6492903519999993E-2</v>
      </c>
      <c r="H108" s="236">
        <v>6.5093779399999996E-2</v>
      </c>
      <c r="I108" s="236">
        <v>6.4728338120000006E-2</v>
      </c>
      <c r="J108" s="236">
        <v>6.4330504890000001E-2</v>
      </c>
      <c r="K108" s="236">
        <v>6.3550918689999999E-2</v>
      </c>
      <c r="L108" s="236">
        <v>6.3163806350000004E-2</v>
      </c>
      <c r="M108" s="236">
        <v>6.1484776620000001E-2</v>
      </c>
      <c r="N108" s="236">
        <v>6.1798268910000002E-2</v>
      </c>
      <c r="O108" s="37"/>
      <c r="P108" s="37"/>
      <c r="Q108" s="37"/>
    </row>
    <row r="109" spans="1:17" ht="14" outlineLevel="3">
      <c r="A109" s="85" t="s">
        <v>133</v>
      </c>
      <c r="B109" s="236">
        <v>0.4480903752</v>
      </c>
      <c r="C109" s="236">
        <v>0.4480903752</v>
      </c>
      <c r="D109" s="236">
        <v>0.4480903752</v>
      </c>
      <c r="E109" s="236">
        <v>0.45500431611999997</v>
      </c>
      <c r="F109" s="236">
        <v>0.45183251379</v>
      </c>
      <c r="G109" s="236">
        <v>0.45126555754999997</v>
      </c>
      <c r="H109" s="236">
        <v>0.45126555754999997</v>
      </c>
      <c r="I109" s="236">
        <v>0.45126555754999997</v>
      </c>
      <c r="J109" s="236">
        <v>0.45126555754999997</v>
      </c>
      <c r="K109" s="236">
        <v>0.46126555754999998</v>
      </c>
      <c r="L109" s="236">
        <v>0.45135055756999998</v>
      </c>
      <c r="M109" s="236">
        <v>0.44823055756000002</v>
      </c>
      <c r="N109" s="236">
        <v>0.46823055755999998</v>
      </c>
      <c r="O109" s="37"/>
      <c r="P109" s="37"/>
      <c r="Q109" s="37"/>
    </row>
    <row r="110" spans="1:17" ht="14" outlineLevel="3">
      <c r="A110" s="85" t="s">
        <v>148</v>
      </c>
      <c r="B110" s="236">
        <v>6.7095999097199996</v>
      </c>
      <c r="C110" s="236">
        <v>6.7120842721600003</v>
      </c>
      <c r="D110" s="236">
        <v>6.5631747166199998</v>
      </c>
      <c r="E110" s="236">
        <v>6.1853534691299998</v>
      </c>
      <c r="F110" s="236">
        <v>6.2673174213499996</v>
      </c>
      <c r="G110" s="236">
        <v>6.3052001838000002</v>
      </c>
      <c r="H110" s="236">
        <v>6.2255772817499997</v>
      </c>
      <c r="I110" s="236">
        <v>6.2358242873499998</v>
      </c>
      <c r="J110" s="236">
        <v>6.07581531757</v>
      </c>
      <c r="K110" s="236">
        <v>5.7346078765800002</v>
      </c>
      <c r="L110" s="236">
        <v>5.67452064102</v>
      </c>
      <c r="M110" s="236">
        <v>5.6160489264000004</v>
      </c>
      <c r="N110" s="236">
        <v>5.6112306811300003</v>
      </c>
      <c r="O110" s="37"/>
      <c r="P110" s="37"/>
      <c r="Q110" s="37"/>
    </row>
    <row r="111" spans="1:17" ht="14" outlineLevel="2">
      <c r="A111" s="120" t="s">
        <v>46</v>
      </c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37"/>
      <c r="P111" s="37"/>
      <c r="Q111" s="37"/>
    </row>
    <row r="112" spans="1:17" ht="14" outlineLevel="2">
      <c r="A112" s="120" t="s">
        <v>218</v>
      </c>
      <c r="B112" s="239">
        <f t="shared" ref="B112:M112" si="18">SUM(B$113:B$115)</f>
        <v>1.2531559892600002</v>
      </c>
      <c r="C112" s="239">
        <f t="shared" si="18"/>
        <v>1.1780984187099999</v>
      </c>
      <c r="D112" s="239">
        <f t="shared" si="18"/>
        <v>1.17844273021</v>
      </c>
      <c r="E112" s="239">
        <f t="shared" si="18"/>
        <v>1.1718700194</v>
      </c>
      <c r="F112" s="239">
        <f t="shared" si="18"/>
        <v>1.1692921592399999</v>
      </c>
      <c r="G112" s="239">
        <f t="shared" si="18"/>
        <v>1.16932660291</v>
      </c>
      <c r="H112" s="239">
        <f t="shared" si="18"/>
        <v>1.16887678093</v>
      </c>
      <c r="I112" s="239">
        <f t="shared" si="18"/>
        <v>1.0905511055099999</v>
      </c>
      <c r="J112" s="239">
        <f t="shared" si="18"/>
        <v>1.09228801169</v>
      </c>
      <c r="K112" s="239">
        <f t="shared" si="18"/>
        <v>1.08589010994</v>
      </c>
      <c r="L112" s="239">
        <f t="shared" si="18"/>
        <v>1.0857786624800001</v>
      </c>
      <c r="M112" s="239">
        <f t="shared" si="18"/>
        <v>1.0817952312800001</v>
      </c>
      <c r="N112" s="239">
        <v>1.0819453749600001</v>
      </c>
      <c r="O112" s="37"/>
      <c r="P112" s="37"/>
      <c r="Q112" s="37"/>
    </row>
    <row r="113" spans="1:17" ht="14" outlineLevel="3">
      <c r="A113" s="85" t="s">
        <v>79</v>
      </c>
      <c r="B113" s="236">
        <v>0.17459425459</v>
      </c>
      <c r="C113" s="236">
        <v>0.17459425459</v>
      </c>
      <c r="D113" s="236">
        <v>0.17459425459</v>
      </c>
      <c r="E113" s="236">
        <v>0.17459425459</v>
      </c>
      <c r="F113" s="236">
        <v>0.17109420658999999</v>
      </c>
      <c r="G113" s="236">
        <v>0.17109420658999999</v>
      </c>
      <c r="H113" s="236">
        <v>0.17109420658999999</v>
      </c>
      <c r="I113" s="236">
        <v>0.16759415858999999</v>
      </c>
      <c r="J113" s="236">
        <v>0.16759415858999999</v>
      </c>
      <c r="K113" s="236">
        <v>0.16759415858999999</v>
      </c>
      <c r="L113" s="236">
        <v>0.16759415858999999</v>
      </c>
      <c r="M113" s="236">
        <v>0.16409411059000001</v>
      </c>
      <c r="N113" s="236">
        <v>0.16409411059000001</v>
      </c>
      <c r="O113" s="37"/>
      <c r="P113" s="37"/>
      <c r="Q113" s="37"/>
    </row>
    <row r="114" spans="1:17" ht="14" outlineLevel="3">
      <c r="A114" s="85" t="s">
        <v>211</v>
      </c>
      <c r="B114" s="236">
        <v>2.8561734669999998E-2</v>
      </c>
      <c r="C114" s="236">
        <v>2.8504164120000001E-2</v>
      </c>
      <c r="D114" s="236">
        <v>2.8848475620000001E-2</v>
      </c>
      <c r="E114" s="236">
        <v>2.2275764810000001E-2</v>
      </c>
      <c r="F114" s="236">
        <v>2.3197952649999999E-2</v>
      </c>
      <c r="G114" s="236">
        <v>2.3232396320000001E-2</v>
      </c>
      <c r="H114" s="236">
        <v>2.278257434E-2</v>
      </c>
      <c r="I114" s="236">
        <v>2.2956946919999999E-2</v>
      </c>
      <c r="J114" s="236">
        <v>2.46938531E-2</v>
      </c>
      <c r="K114" s="236">
        <v>1.8295951349999999E-2</v>
      </c>
      <c r="L114" s="236">
        <v>1.8184503889999998E-2</v>
      </c>
      <c r="M114" s="236">
        <v>1.7701120689999999E-2</v>
      </c>
      <c r="N114" s="236">
        <v>1.7851264370000001E-2</v>
      </c>
      <c r="O114" s="37"/>
      <c r="P114" s="37"/>
      <c r="Q114" s="37"/>
    </row>
    <row r="115" spans="1:17" ht="14" outlineLevel="3">
      <c r="A115" s="85" t="s">
        <v>124</v>
      </c>
      <c r="B115" s="236">
        <v>1.05</v>
      </c>
      <c r="C115" s="236">
        <v>0.97499999999999998</v>
      </c>
      <c r="D115" s="236">
        <v>0.97499999999999998</v>
      </c>
      <c r="E115" s="236">
        <v>0.97499999999999998</v>
      </c>
      <c r="F115" s="236">
        <v>0.97499999999999998</v>
      </c>
      <c r="G115" s="236">
        <v>0.97499999999999998</v>
      </c>
      <c r="H115" s="236">
        <v>0.97499999999999998</v>
      </c>
      <c r="I115" s="236">
        <v>0.9</v>
      </c>
      <c r="J115" s="236">
        <v>0.9</v>
      </c>
      <c r="K115" s="236">
        <v>0.9</v>
      </c>
      <c r="L115" s="236">
        <v>0.9</v>
      </c>
      <c r="M115" s="236">
        <v>0.9</v>
      </c>
      <c r="N115" s="236">
        <v>0.9</v>
      </c>
      <c r="O115" s="37"/>
      <c r="P115" s="37"/>
      <c r="Q115" s="37"/>
    </row>
    <row r="116" spans="1:17" ht="14" outlineLevel="2">
      <c r="A116" s="120" t="s">
        <v>59</v>
      </c>
      <c r="B116" s="239">
        <f t="shared" ref="B116:M116" si="19">SUM(B$117:B$118)</f>
        <v>0</v>
      </c>
      <c r="C116" s="239">
        <f t="shared" si="19"/>
        <v>0</v>
      </c>
      <c r="D116" s="239">
        <f t="shared" si="19"/>
        <v>0</v>
      </c>
      <c r="E116" s="239">
        <f t="shared" si="19"/>
        <v>0</v>
      </c>
      <c r="F116" s="239">
        <f t="shared" si="19"/>
        <v>0</v>
      </c>
      <c r="G116" s="239">
        <f t="shared" si="19"/>
        <v>0</v>
      </c>
      <c r="H116" s="239">
        <f t="shared" si="19"/>
        <v>0.7</v>
      </c>
      <c r="I116" s="239">
        <f t="shared" si="19"/>
        <v>0.7</v>
      </c>
      <c r="J116" s="239">
        <f t="shared" si="19"/>
        <v>0.7</v>
      </c>
      <c r="K116" s="239">
        <f t="shared" si="19"/>
        <v>0.7</v>
      </c>
      <c r="L116" s="239">
        <f t="shared" si="19"/>
        <v>0.7</v>
      </c>
      <c r="M116" s="239">
        <f t="shared" si="19"/>
        <v>1.5249999999999999</v>
      </c>
      <c r="N116" s="239">
        <v>1.5249999999999999</v>
      </c>
      <c r="O116" s="37"/>
      <c r="P116" s="37"/>
      <c r="Q116" s="37"/>
    </row>
    <row r="117" spans="1:17" ht="14" outlineLevel="3">
      <c r="A117" s="85" t="s">
        <v>57</v>
      </c>
      <c r="B117" s="236">
        <v>0</v>
      </c>
      <c r="C117" s="236">
        <v>0</v>
      </c>
      <c r="D117" s="236">
        <v>0</v>
      </c>
      <c r="E117" s="236">
        <v>0</v>
      </c>
      <c r="F117" s="236">
        <v>0</v>
      </c>
      <c r="G117" s="236">
        <v>0</v>
      </c>
      <c r="H117" s="236">
        <v>0.7</v>
      </c>
      <c r="I117" s="236">
        <v>0.7</v>
      </c>
      <c r="J117" s="236">
        <v>0.7</v>
      </c>
      <c r="K117" s="236">
        <v>0.7</v>
      </c>
      <c r="L117" s="236">
        <v>0.7</v>
      </c>
      <c r="M117" s="236">
        <v>0.7</v>
      </c>
      <c r="N117" s="236">
        <v>0.7</v>
      </c>
      <c r="O117" s="37"/>
      <c r="P117" s="37"/>
      <c r="Q117" s="37"/>
    </row>
    <row r="118" spans="1:17" ht="14" outlineLevel="3">
      <c r="A118" s="85" t="s">
        <v>51</v>
      </c>
      <c r="B118" s="236">
        <v>0</v>
      </c>
      <c r="C118" s="236">
        <v>0</v>
      </c>
      <c r="D118" s="236">
        <v>0</v>
      </c>
      <c r="E118" s="236">
        <v>0</v>
      </c>
      <c r="F118" s="236">
        <v>0</v>
      </c>
      <c r="G118" s="236">
        <v>0</v>
      </c>
      <c r="H118" s="236">
        <v>0</v>
      </c>
      <c r="I118" s="236">
        <v>0</v>
      </c>
      <c r="J118" s="236">
        <v>0</v>
      </c>
      <c r="K118" s="236">
        <v>0</v>
      </c>
      <c r="L118" s="236">
        <v>0</v>
      </c>
      <c r="M118" s="236">
        <v>0.82499999999999996</v>
      </c>
      <c r="N118" s="236">
        <v>0.82499999999999996</v>
      </c>
      <c r="O118" s="37"/>
      <c r="P118" s="37"/>
      <c r="Q118" s="37"/>
    </row>
    <row r="119" spans="1:17" ht="14" outlineLevel="2">
      <c r="A119" s="120" t="s">
        <v>179</v>
      </c>
      <c r="B119" s="239">
        <f t="shared" ref="B119:M119" si="20">SUM(B$120:B$120)</f>
        <v>0.11730037153</v>
      </c>
      <c r="C119" s="239">
        <f t="shared" si="20"/>
        <v>0.11734380431999999</v>
      </c>
      <c r="D119" s="239">
        <f t="shared" si="20"/>
        <v>0.11721916604</v>
      </c>
      <c r="E119" s="239">
        <f t="shared" si="20"/>
        <v>0.11542220261</v>
      </c>
      <c r="F119" s="239">
        <f t="shared" si="20"/>
        <v>0.11695169643</v>
      </c>
      <c r="G119" s="239">
        <f t="shared" si="20"/>
        <v>0.11765861026</v>
      </c>
      <c r="H119" s="239">
        <f t="shared" si="20"/>
        <v>0.11617280176</v>
      </c>
      <c r="I119" s="239">
        <f t="shared" si="20"/>
        <v>0.1163640167</v>
      </c>
      <c r="J119" s="239">
        <f t="shared" si="20"/>
        <v>0.11599625627</v>
      </c>
      <c r="K119" s="239">
        <f t="shared" si="20"/>
        <v>0.11474328584</v>
      </c>
      <c r="L119" s="239">
        <f t="shared" si="20"/>
        <v>0.11527337692</v>
      </c>
      <c r="M119" s="239">
        <f t="shared" si="20"/>
        <v>0.11408557051</v>
      </c>
      <c r="N119" s="239">
        <v>0.11398769168</v>
      </c>
      <c r="O119" s="37"/>
      <c r="P119" s="37"/>
      <c r="Q119" s="37"/>
    </row>
    <row r="120" spans="1:17" ht="14" outlineLevel="3">
      <c r="A120" s="85" t="s">
        <v>148</v>
      </c>
      <c r="B120" s="236">
        <v>0.11730037153</v>
      </c>
      <c r="C120" s="236">
        <v>0.11734380431999999</v>
      </c>
      <c r="D120" s="236">
        <v>0.11721916604</v>
      </c>
      <c r="E120" s="236">
        <v>0.11542220261</v>
      </c>
      <c r="F120" s="236">
        <v>0.11695169643</v>
      </c>
      <c r="G120" s="236">
        <v>0.11765861026</v>
      </c>
      <c r="H120" s="236">
        <v>0.11617280176</v>
      </c>
      <c r="I120" s="236">
        <v>0.1163640167</v>
      </c>
      <c r="J120" s="236">
        <v>0.11599625627</v>
      </c>
      <c r="K120" s="236">
        <v>0.11474328584</v>
      </c>
      <c r="L120" s="236">
        <v>0.11527337692</v>
      </c>
      <c r="M120" s="236">
        <v>0.11408557051</v>
      </c>
      <c r="N120" s="236">
        <v>0.11398769168</v>
      </c>
      <c r="O120" s="37"/>
      <c r="P120" s="37"/>
      <c r="Q120" s="37"/>
    </row>
    <row r="121" spans="1:17"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37"/>
      <c r="P121" s="37"/>
      <c r="Q121" s="37"/>
    </row>
    <row r="122" spans="1:17"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37"/>
      <c r="P122" s="37"/>
      <c r="Q122" s="37"/>
    </row>
    <row r="123" spans="1:17"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37"/>
      <c r="P123" s="37"/>
      <c r="Q123" s="37"/>
    </row>
    <row r="124" spans="1:17"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37"/>
      <c r="P124" s="37"/>
      <c r="Q124" s="37"/>
    </row>
    <row r="125" spans="1:17"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37"/>
      <c r="P125" s="37"/>
      <c r="Q125" s="37"/>
    </row>
    <row r="126" spans="1:17"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37"/>
      <c r="P126" s="37"/>
      <c r="Q126" s="37"/>
    </row>
    <row r="127" spans="1:17"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37"/>
      <c r="P127" s="37"/>
      <c r="Q127" s="37"/>
    </row>
    <row r="128" spans="1:17"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37"/>
      <c r="P128" s="37"/>
      <c r="Q128" s="37"/>
    </row>
    <row r="129" spans="2:17"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37"/>
      <c r="P129" s="37"/>
      <c r="Q129" s="37"/>
    </row>
    <row r="130" spans="2:17"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37"/>
      <c r="P130" s="37"/>
      <c r="Q130" s="37"/>
    </row>
    <row r="131" spans="2:17"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37"/>
      <c r="P131" s="37"/>
      <c r="Q131" s="37"/>
    </row>
    <row r="132" spans="2:17"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37"/>
      <c r="P132" s="37"/>
      <c r="Q132" s="37"/>
    </row>
    <row r="133" spans="2:17"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37"/>
      <c r="P133" s="37"/>
      <c r="Q133" s="37"/>
    </row>
    <row r="134" spans="2:17"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37"/>
      <c r="P134" s="37"/>
      <c r="Q134" s="37"/>
    </row>
    <row r="135" spans="2:17"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37"/>
      <c r="P135" s="37"/>
      <c r="Q135" s="37"/>
    </row>
    <row r="136" spans="2:17"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37"/>
      <c r="P136" s="37"/>
      <c r="Q136" s="37"/>
    </row>
    <row r="137" spans="2:17"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37"/>
      <c r="P137" s="37"/>
      <c r="Q137" s="37"/>
    </row>
    <row r="138" spans="2:17"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37"/>
      <c r="P138" s="37"/>
      <c r="Q138" s="37"/>
    </row>
    <row r="139" spans="2:17"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37"/>
      <c r="P139" s="37"/>
      <c r="Q139" s="37"/>
    </row>
    <row r="140" spans="2:17"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37"/>
      <c r="P140" s="37"/>
      <c r="Q140" s="37"/>
    </row>
    <row r="141" spans="2:17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37"/>
      <c r="P141" s="37"/>
      <c r="Q141" s="37"/>
    </row>
    <row r="142" spans="2:17"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37"/>
      <c r="P142" s="37"/>
      <c r="Q142" s="37"/>
    </row>
    <row r="143" spans="2:17"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37"/>
      <c r="P143" s="37"/>
      <c r="Q143" s="37"/>
    </row>
    <row r="144" spans="2:17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37"/>
      <c r="P144" s="37"/>
      <c r="Q144" s="37"/>
    </row>
    <row r="145" spans="2:17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37"/>
      <c r="P145" s="37"/>
      <c r="Q145" s="37"/>
    </row>
    <row r="146" spans="2:17"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37"/>
      <c r="P146" s="37"/>
      <c r="Q146" s="37"/>
    </row>
    <row r="147" spans="2:17"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37"/>
      <c r="P147" s="37"/>
      <c r="Q147" s="37"/>
    </row>
    <row r="148" spans="2:17"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37"/>
      <c r="P148" s="37"/>
      <c r="Q148" s="37"/>
    </row>
    <row r="149" spans="2:17"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37"/>
      <c r="P149" s="37"/>
      <c r="Q149" s="37"/>
    </row>
    <row r="150" spans="2:17"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37"/>
      <c r="P150" s="37"/>
      <c r="Q150" s="37"/>
    </row>
    <row r="151" spans="2:17"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37"/>
      <c r="P151" s="37"/>
      <c r="Q151" s="37"/>
    </row>
    <row r="152" spans="2:17"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37"/>
      <c r="P152" s="37"/>
      <c r="Q152" s="37"/>
    </row>
    <row r="153" spans="2:17"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37"/>
      <c r="P153" s="37"/>
      <c r="Q153" s="37"/>
    </row>
    <row r="154" spans="2:17"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37"/>
      <c r="P154" s="37"/>
      <c r="Q154" s="37"/>
    </row>
    <row r="155" spans="2:17"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37"/>
      <c r="P155" s="37"/>
      <c r="Q155" s="37"/>
    </row>
    <row r="156" spans="2:17"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37"/>
      <c r="P156" s="37"/>
      <c r="Q156" s="37"/>
    </row>
    <row r="157" spans="2:17"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37"/>
      <c r="P157" s="37"/>
      <c r="Q157" s="37"/>
    </row>
    <row r="158" spans="2:17"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37"/>
      <c r="P158" s="37"/>
      <c r="Q158" s="37"/>
    </row>
    <row r="159" spans="2:17"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37"/>
      <c r="P159" s="37"/>
      <c r="Q159" s="37"/>
    </row>
    <row r="160" spans="2:17"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37"/>
      <c r="P160" s="37"/>
      <c r="Q160" s="37"/>
    </row>
    <row r="161" spans="2:17"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37"/>
      <c r="P161" s="37"/>
      <c r="Q161" s="37"/>
    </row>
    <row r="162" spans="2:17"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37"/>
      <c r="P162" s="37"/>
      <c r="Q162" s="37"/>
    </row>
    <row r="163" spans="2:17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37"/>
      <c r="P163" s="37"/>
      <c r="Q163" s="37"/>
    </row>
    <row r="164" spans="2:17"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37"/>
      <c r="P164" s="37"/>
      <c r="Q164" s="37"/>
    </row>
    <row r="165" spans="2:17"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37"/>
      <c r="P165" s="37"/>
      <c r="Q165" s="37"/>
    </row>
    <row r="166" spans="2:17"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37"/>
      <c r="P166" s="37"/>
      <c r="Q166" s="37"/>
    </row>
    <row r="167" spans="2:17"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37"/>
      <c r="P167" s="37"/>
      <c r="Q167" s="37"/>
    </row>
    <row r="168" spans="2:17"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37"/>
      <c r="P168" s="37"/>
      <c r="Q168" s="37"/>
    </row>
    <row r="169" spans="2:17"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37"/>
      <c r="P169" s="37"/>
      <c r="Q169" s="37"/>
    </row>
    <row r="170" spans="2:17"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37"/>
      <c r="P170" s="37"/>
      <c r="Q170" s="37"/>
    </row>
    <row r="171" spans="2:17"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37"/>
      <c r="P171" s="37"/>
      <c r="Q171" s="37"/>
    </row>
    <row r="172" spans="2:17"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37"/>
      <c r="P172" s="37"/>
      <c r="Q172" s="37"/>
    </row>
    <row r="173" spans="2:17"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37"/>
      <c r="P173" s="37"/>
      <c r="Q173" s="37"/>
    </row>
    <row r="174" spans="2:17"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37"/>
      <c r="P174" s="37"/>
      <c r="Q174" s="37"/>
    </row>
    <row r="175" spans="2:17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37"/>
      <c r="P175" s="37"/>
      <c r="Q175" s="37"/>
    </row>
    <row r="176" spans="2:17"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37"/>
      <c r="P176" s="37"/>
      <c r="Q176" s="37"/>
    </row>
    <row r="177" spans="2:17"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37"/>
      <c r="P177" s="37"/>
      <c r="Q177" s="37"/>
    </row>
    <row r="178" spans="2:17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37"/>
      <c r="P178" s="37"/>
      <c r="Q178" s="37"/>
    </row>
    <row r="179" spans="2:17"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37"/>
      <c r="P179" s="37"/>
      <c r="Q179" s="37"/>
    </row>
    <row r="180" spans="2:17"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37"/>
      <c r="P180" s="37"/>
      <c r="Q180" s="3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S180"/>
  <sheetViews>
    <sheetView workbookViewId="0">
      <selection sqref="A1:N1"/>
    </sheetView>
  </sheetViews>
  <sheetFormatPr baseColWidth="10" defaultColWidth="9.1640625" defaultRowHeight="11" outlineLevelRow="3"/>
  <cols>
    <col min="1" max="1" width="52" style="46" customWidth="1"/>
    <col min="2" max="14" width="16.33203125" style="204" customWidth="1"/>
    <col min="15" max="16384" width="9.1640625" style="46"/>
  </cols>
  <sheetData>
    <row r="1" spans="1:19" s="48" customFormat="1" ht="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48" customFormat="1" ht="19">
      <c r="A2" s="5" t="s">
        <v>222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5"/>
      <c r="P2" s="75"/>
      <c r="Q2" s="75"/>
      <c r="R2" s="75"/>
      <c r="S2" s="75"/>
    </row>
    <row r="3" spans="1:19" s="48" customFormat="1" ht="14">
      <c r="A3" s="5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9" s="49" customFormat="1" ht="14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">
        <v>223</v>
      </c>
    </row>
    <row r="5" spans="1:19" s="162" customFormat="1" ht="14">
      <c r="A5" s="26"/>
      <c r="B5" s="253">
        <v>44196</v>
      </c>
      <c r="C5" s="253">
        <v>44227</v>
      </c>
      <c r="D5" s="253">
        <v>44255</v>
      </c>
      <c r="E5" s="253">
        <v>44286</v>
      </c>
      <c r="F5" s="253">
        <v>44316</v>
      </c>
      <c r="G5" s="253">
        <v>44347</v>
      </c>
      <c r="H5" s="253">
        <v>44377</v>
      </c>
      <c r="I5" s="253">
        <v>44408</v>
      </c>
      <c r="J5" s="253">
        <v>44439</v>
      </c>
      <c r="K5" s="253">
        <v>44469</v>
      </c>
      <c r="L5" s="253">
        <v>44500</v>
      </c>
      <c r="M5" s="253">
        <v>44530</v>
      </c>
      <c r="N5" s="253">
        <v>44561</v>
      </c>
    </row>
    <row r="6" spans="1:19" s="96" customFormat="1" ht="17">
      <c r="A6" s="79" t="s">
        <v>224</v>
      </c>
      <c r="B6" s="27">
        <f t="shared" ref="B6:M6" si="0">B$7+B$79</f>
        <v>2551.8817251684204</v>
      </c>
      <c r="C6" s="27">
        <f t="shared" si="0"/>
        <v>2558.2994947372008</v>
      </c>
      <c r="D6" s="27">
        <f t="shared" si="0"/>
        <v>2553.0192269752501</v>
      </c>
      <c r="E6" s="27">
        <f t="shared" si="0"/>
        <v>2514.3770023014204</v>
      </c>
      <c r="F6" s="27">
        <f t="shared" si="0"/>
        <v>2534.2873508044604</v>
      </c>
      <c r="G6" s="27">
        <f t="shared" si="0"/>
        <v>2516.8364334975104</v>
      </c>
      <c r="H6" s="27">
        <f t="shared" si="0"/>
        <v>2514.4770282630902</v>
      </c>
      <c r="I6" s="27">
        <f t="shared" si="0"/>
        <v>2499.6300474700306</v>
      </c>
      <c r="J6" s="27">
        <f t="shared" si="0"/>
        <v>2485.3532822259203</v>
      </c>
      <c r="K6" s="27">
        <f t="shared" si="0"/>
        <v>2445.5398562119499</v>
      </c>
      <c r="L6" s="27">
        <f t="shared" si="0"/>
        <v>2438.6196614867399</v>
      </c>
      <c r="M6" s="27">
        <f t="shared" si="0"/>
        <v>2558.5244765915709</v>
      </c>
      <c r="N6" s="27">
        <v>2672.0173758691499</v>
      </c>
    </row>
    <row r="7" spans="1:19" s="130" customFormat="1" ht="16">
      <c r="A7" s="219" t="s">
        <v>225</v>
      </c>
      <c r="B7" s="77">
        <f t="shared" ref="B7:N7" si="1">B$8+B$46</f>
        <v>2259.2315015926201</v>
      </c>
      <c r="C7" s="77">
        <f t="shared" si="1"/>
        <v>2263.7939052536708</v>
      </c>
      <c r="D7" s="77">
        <f t="shared" si="1"/>
        <v>2263.7420933101403</v>
      </c>
      <c r="E7" s="77">
        <f t="shared" si="1"/>
        <v>2234.8273380804103</v>
      </c>
      <c r="F7" s="77">
        <f t="shared" si="1"/>
        <v>2258.0380348304802</v>
      </c>
      <c r="G7" s="77">
        <f t="shared" si="1"/>
        <v>2241.1788284251102</v>
      </c>
      <c r="H7" s="77">
        <f t="shared" si="1"/>
        <v>2224.8608661039502</v>
      </c>
      <c r="I7" s="77">
        <f t="shared" si="1"/>
        <v>2214.2668942276905</v>
      </c>
      <c r="J7" s="77">
        <f t="shared" si="1"/>
        <v>2199.9677493872005</v>
      </c>
      <c r="K7" s="77">
        <f t="shared" si="1"/>
        <v>2168.81965922874</v>
      </c>
      <c r="L7" s="77">
        <f t="shared" si="1"/>
        <v>2163.9377001405201</v>
      </c>
      <c r="M7" s="77">
        <f t="shared" si="1"/>
        <v>2255.2834444404507</v>
      </c>
      <c r="N7" s="77">
        <f t="shared" si="1"/>
        <v>2362.6826804546599</v>
      </c>
    </row>
    <row r="8" spans="1:19" s="227" customFormat="1" ht="16" outlineLevel="1">
      <c r="A8" s="124" t="s">
        <v>226</v>
      </c>
      <c r="B8" s="58">
        <f t="shared" ref="B8:N8" si="2">B$9+B$44</f>
        <v>1000.7098766559003</v>
      </c>
      <c r="C8" s="58">
        <f t="shared" si="2"/>
        <v>1014.5857961565004</v>
      </c>
      <c r="D8" s="58">
        <f t="shared" si="2"/>
        <v>1025.7362333952005</v>
      </c>
      <c r="E8" s="58">
        <f t="shared" si="2"/>
        <v>1023.8146580861803</v>
      </c>
      <c r="F8" s="58">
        <f t="shared" si="2"/>
        <v>1006.0892445114802</v>
      </c>
      <c r="G8" s="58">
        <f t="shared" si="2"/>
        <v>998.44977689428038</v>
      </c>
      <c r="H8" s="58">
        <f t="shared" si="2"/>
        <v>1001.1507455847603</v>
      </c>
      <c r="I8" s="58">
        <f t="shared" si="2"/>
        <v>990.09502732396038</v>
      </c>
      <c r="J8" s="58">
        <f t="shared" si="2"/>
        <v>980.35365234796029</v>
      </c>
      <c r="K8" s="58">
        <f t="shared" si="2"/>
        <v>986.95857658884017</v>
      </c>
      <c r="L8" s="58">
        <f t="shared" si="2"/>
        <v>978.59527663834024</v>
      </c>
      <c r="M8" s="58">
        <f t="shared" si="2"/>
        <v>1014.1034604926404</v>
      </c>
      <c r="N8" s="58">
        <f t="shared" si="2"/>
        <v>1062.5590347498201</v>
      </c>
    </row>
    <row r="9" spans="1:19" s="121" customFormat="1" ht="14" outlineLevel="2">
      <c r="A9" s="21" t="s">
        <v>227</v>
      </c>
      <c r="B9" s="103">
        <f t="shared" ref="B9:M9" si="3">SUM(B$10:B$43)</f>
        <v>998.72608881820031</v>
      </c>
      <c r="C9" s="103">
        <f t="shared" si="3"/>
        <v>1012.6020083188004</v>
      </c>
      <c r="D9" s="103">
        <f t="shared" si="3"/>
        <v>1023.7524455575004</v>
      </c>
      <c r="E9" s="103">
        <f t="shared" si="3"/>
        <v>1021.8639333791003</v>
      </c>
      <c r="F9" s="103">
        <f t="shared" si="3"/>
        <v>1004.1385198044002</v>
      </c>
      <c r="G9" s="103">
        <f t="shared" si="3"/>
        <v>996.49905218720039</v>
      </c>
      <c r="H9" s="103">
        <f t="shared" si="3"/>
        <v>999.23308400830035</v>
      </c>
      <c r="I9" s="103">
        <f t="shared" si="3"/>
        <v>988.1773657475004</v>
      </c>
      <c r="J9" s="103">
        <f t="shared" si="3"/>
        <v>978.43599077150031</v>
      </c>
      <c r="K9" s="103">
        <f t="shared" si="3"/>
        <v>985.0739781430002</v>
      </c>
      <c r="L9" s="103">
        <f t="shared" si="3"/>
        <v>976.71067819250027</v>
      </c>
      <c r="M9" s="103">
        <f t="shared" si="3"/>
        <v>1012.2188620468004</v>
      </c>
      <c r="N9" s="103">
        <v>1060.7074994346001</v>
      </c>
    </row>
    <row r="10" spans="1:19" s="62" customFormat="1" ht="14" outlineLevel="3">
      <c r="A10" s="145" t="s">
        <v>228</v>
      </c>
      <c r="B10" s="41">
        <v>71.771915000000007</v>
      </c>
      <c r="C10" s="41">
        <v>71.771915000000007</v>
      </c>
      <c r="D10" s="41">
        <v>71.771915000000007</v>
      </c>
      <c r="E10" s="41">
        <v>71.771915000000007</v>
      </c>
      <c r="F10" s="41">
        <v>71.771915000000007</v>
      </c>
      <c r="G10" s="41">
        <v>71.771915000000007</v>
      </c>
      <c r="H10" s="41">
        <v>71.771915000000007</v>
      </c>
      <c r="I10" s="41">
        <v>82.333449999999999</v>
      </c>
      <c r="J10" s="41">
        <v>82.333449999999999</v>
      </c>
      <c r="K10" s="41">
        <v>81.333449999999999</v>
      </c>
      <c r="L10" s="41">
        <v>81.333449999999999</v>
      </c>
      <c r="M10" s="41">
        <v>81.333449999999999</v>
      </c>
      <c r="N10" s="41">
        <v>81.333449999999999</v>
      </c>
    </row>
    <row r="11" spans="1:19" ht="14" outlineLevel="3">
      <c r="A11" s="85" t="s">
        <v>229</v>
      </c>
      <c r="B11" s="236">
        <v>19.033000000000001</v>
      </c>
      <c r="C11" s="236">
        <v>19.033000000000001</v>
      </c>
      <c r="D11" s="236">
        <v>19.033000000000001</v>
      </c>
      <c r="E11" s="236">
        <v>19.033000000000001</v>
      </c>
      <c r="F11" s="236">
        <v>19.033000000000001</v>
      </c>
      <c r="G11" s="236">
        <v>19.033000000000001</v>
      </c>
      <c r="H11" s="236">
        <v>17.533000000000001</v>
      </c>
      <c r="I11" s="236">
        <v>17.533000000000001</v>
      </c>
      <c r="J11" s="236">
        <v>17.533000000000001</v>
      </c>
      <c r="K11" s="236">
        <v>17.533000000000001</v>
      </c>
      <c r="L11" s="236">
        <v>17.533000000000001</v>
      </c>
      <c r="M11" s="236">
        <v>17.533000000000001</v>
      </c>
      <c r="N11" s="236">
        <v>17.533000000000001</v>
      </c>
      <c r="O11" s="37"/>
      <c r="P11" s="37"/>
      <c r="Q11" s="37"/>
    </row>
    <row r="12" spans="1:19" ht="14" outlineLevel="3">
      <c r="A12" s="85" t="s">
        <v>230</v>
      </c>
      <c r="B12" s="236">
        <v>55.628160976399997</v>
      </c>
      <c r="C12" s="236">
        <v>56.630855369099997</v>
      </c>
      <c r="D12" s="236">
        <v>67.843619497099994</v>
      </c>
      <c r="E12" s="236">
        <v>73.479906438699999</v>
      </c>
      <c r="F12" s="236">
        <v>75.516052304400006</v>
      </c>
      <c r="G12" s="236">
        <v>59.141833499999997</v>
      </c>
      <c r="H12" s="236">
        <v>64.198145734400001</v>
      </c>
      <c r="I12" s="236">
        <v>68.822195485699993</v>
      </c>
      <c r="J12" s="236">
        <v>72.262167186100001</v>
      </c>
      <c r="K12" s="236">
        <v>75.045819030999994</v>
      </c>
      <c r="L12" s="236">
        <v>77.419605782999994</v>
      </c>
      <c r="M12" s="236">
        <v>77.074214707099998</v>
      </c>
      <c r="N12" s="236">
        <v>95.914618630199996</v>
      </c>
      <c r="O12" s="37"/>
      <c r="P12" s="37"/>
      <c r="Q12" s="37"/>
    </row>
    <row r="13" spans="1:19" ht="14" outlineLevel="3">
      <c r="A13" s="85" t="s">
        <v>231</v>
      </c>
      <c r="B13" s="236">
        <v>36.5</v>
      </c>
      <c r="C13" s="236">
        <v>36.5</v>
      </c>
      <c r="D13" s="236">
        <v>36.5</v>
      </c>
      <c r="E13" s="236">
        <v>36.5</v>
      </c>
      <c r="F13" s="236">
        <v>36.5</v>
      </c>
      <c r="G13" s="236">
        <v>36.5</v>
      </c>
      <c r="H13" s="236">
        <v>36.5</v>
      </c>
      <c r="I13" s="236">
        <v>36.5</v>
      </c>
      <c r="J13" s="236">
        <v>36.5</v>
      </c>
      <c r="K13" s="236">
        <v>36.5</v>
      </c>
      <c r="L13" s="236">
        <v>36.5</v>
      </c>
      <c r="M13" s="236">
        <v>36.5</v>
      </c>
      <c r="N13" s="236">
        <v>36.5</v>
      </c>
      <c r="O13" s="37"/>
      <c r="P13" s="37"/>
      <c r="Q13" s="37"/>
    </row>
    <row r="14" spans="1:19" ht="14" outlineLevel="3">
      <c r="A14" s="85" t="s">
        <v>232</v>
      </c>
      <c r="B14" s="236">
        <v>28.700001</v>
      </c>
      <c r="C14" s="236">
        <v>28.700001</v>
      </c>
      <c r="D14" s="236">
        <v>28.700001</v>
      </c>
      <c r="E14" s="236">
        <v>28.700001</v>
      </c>
      <c r="F14" s="236">
        <v>28.700001</v>
      </c>
      <c r="G14" s="236">
        <v>28.700001</v>
      </c>
      <c r="H14" s="236">
        <v>28.700001</v>
      </c>
      <c r="I14" s="236">
        <v>28.700001</v>
      </c>
      <c r="J14" s="236">
        <v>28.700001</v>
      </c>
      <c r="K14" s="236">
        <v>28.700001</v>
      </c>
      <c r="L14" s="236">
        <v>28.700001</v>
      </c>
      <c r="M14" s="236">
        <v>28.700001</v>
      </c>
      <c r="N14" s="236">
        <v>28.700001</v>
      </c>
      <c r="O14" s="37"/>
      <c r="P14" s="37"/>
      <c r="Q14" s="37"/>
    </row>
    <row r="15" spans="1:19" ht="14" outlineLevel="3">
      <c r="A15" s="85" t="s">
        <v>233</v>
      </c>
      <c r="B15" s="236">
        <v>46.9</v>
      </c>
      <c r="C15" s="236">
        <v>46.9</v>
      </c>
      <c r="D15" s="236">
        <v>46.9</v>
      </c>
      <c r="E15" s="236">
        <v>46.9</v>
      </c>
      <c r="F15" s="236">
        <v>46.9</v>
      </c>
      <c r="G15" s="236">
        <v>46.9</v>
      </c>
      <c r="H15" s="236">
        <v>46.9</v>
      </c>
      <c r="I15" s="236">
        <v>46.9</v>
      </c>
      <c r="J15" s="236">
        <v>46.9</v>
      </c>
      <c r="K15" s="236">
        <v>46.9</v>
      </c>
      <c r="L15" s="236">
        <v>46.9</v>
      </c>
      <c r="M15" s="236">
        <v>46.9</v>
      </c>
      <c r="N15" s="236">
        <v>46.9</v>
      </c>
      <c r="O15" s="37"/>
      <c r="P15" s="37"/>
      <c r="Q15" s="37"/>
    </row>
    <row r="16" spans="1:19" ht="14" outlineLevel="3">
      <c r="A16" s="85" t="s">
        <v>234</v>
      </c>
      <c r="B16" s="236">
        <v>100.278657</v>
      </c>
      <c r="C16" s="236">
        <v>100.278657</v>
      </c>
      <c r="D16" s="236">
        <v>100.278657</v>
      </c>
      <c r="E16" s="236">
        <v>100.278657</v>
      </c>
      <c r="F16" s="236">
        <v>100.278657</v>
      </c>
      <c r="G16" s="236">
        <v>100.278657</v>
      </c>
      <c r="H16" s="236">
        <v>102.07865700000001</v>
      </c>
      <c r="I16" s="236">
        <v>102.07865700000001</v>
      </c>
      <c r="J16" s="236">
        <v>102.07865700000001</v>
      </c>
      <c r="K16" s="236">
        <v>102.07865700000001</v>
      </c>
      <c r="L16" s="236">
        <v>102.07865700000001</v>
      </c>
      <c r="M16" s="236">
        <v>117.101957</v>
      </c>
      <c r="N16" s="236">
        <v>117.101957</v>
      </c>
      <c r="O16" s="37"/>
      <c r="P16" s="37"/>
      <c r="Q16" s="37"/>
    </row>
    <row r="17" spans="1:17" ht="14" outlineLevel="3">
      <c r="A17" s="85" t="s">
        <v>235</v>
      </c>
      <c r="B17" s="236">
        <v>12.097744</v>
      </c>
      <c r="C17" s="236">
        <v>12.097744</v>
      </c>
      <c r="D17" s="236">
        <v>12.097744</v>
      </c>
      <c r="E17" s="236">
        <v>12.097744</v>
      </c>
      <c r="F17" s="236">
        <v>12.097744</v>
      </c>
      <c r="G17" s="236">
        <v>12.097744</v>
      </c>
      <c r="H17" s="236">
        <v>12.097744</v>
      </c>
      <c r="I17" s="236">
        <v>12.097744</v>
      </c>
      <c r="J17" s="236">
        <v>12.097744</v>
      </c>
      <c r="K17" s="236">
        <v>12.097744</v>
      </c>
      <c r="L17" s="236">
        <v>12.097744</v>
      </c>
      <c r="M17" s="236">
        <v>12.097744</v>
      </c>
      <c r="N17" s="236">
        <v>12.097744</v>
      </c>
      <c r="O17" s="37"/>
      <c r="P17" s="37"/>
      <c r="Q17" s="37"/>
    </row>
    <row r="18" spans="1:17" ht="14" outlineLevel="3">
      <c r="A18" s="85" t="s">
        <v>236</v>
      </c>
      <c r="B18" s="236">
        <v>12.097744</v>
      </c>
      <c r="C18" s="236">
        <v>12.097744</v>
      </c>
      <c r="D18" s="236">
        <v>12.097744</v>
      </c>
      <c r="E18" s="236">
        <v>12.097744</v>
      </c>
      <c r="F18" s="236">
        <v>12.097744</v>
      </c>
      <c r="G18" s="236">
        <v>12.097744</v>
      </c>
      <c r="H18" s="236">
        <v>12.097744</v>
      </c>
      <c r="I18" s="236">
        <v>12.097744</v>
      </c>
      <c r="J18" s="236">
        <v>12.097744</v>
      </c>
      <c r="K18" s="236">
        <v>12.097744</v>
      </c>
      <c r="L18" s="236">
        <v>12.097744</v>
      </c>
      <c r="M18" s="236">
        <v>12.097744</v>
      </c>
      <c r="N18" s="236">
        <v>12.097744</v>
      </c>
      <c r="O18" s="37"/>
      <c r="P18" s="37"/>
      <c r="Q18" s="37"/>
    </row>
    <row r="19" spans="1:17" ht="14" outlineLevel="3">
      <c r="A19" s="85" t="s">
        <v>237</v>
      </c>
      <c r="B19" s="236">
        <v>42.233933071199999</v>
      </c>
      <c r="C19" s="236">
        <v>45.685240838799999</v>
      </c>
      <c r="D19" s="236">
        <v>47.928510037300001</v>
      </c>
      <c r="E19" s="236">
        <v>56.399072517999997</v>
      </c>
      <c r="F19" s="236">
        <v>47.389084500000003</v>
      </c>
      <c r="G19" s="236">
        <v>47.4566081352</v>
      </c>
      <c r="H19" s="236">
        <v>76.061413393699993</v>
      </c>
      <c r="I19" s="236">
        <v>82.653348243300002</v>
      </c>
      <c r="J19" s="236">
        <v>83.412454529900003</v>
      </c>
      <c r="K19" s="236">
        <v>86.832916823999994</v>
      </c>
      <c r="L19" s="236">
        <v>69.695016901499997</v>
      </c>
      <c r="M19" s="236">
        <v>76.755397618900005</v>
      </c>
      <c r="N19" s="236">
        <v>76.851619688200003</v>
      </c>
      <c r="O19" s="37"/>
      <c r="P19" s="37"/>
      <c r="Q19" s="37"/>
    </row>
    <row r="20" spans="1:17" ht="14" outlineLevel="3">
      <c r="A20" s="85" t="s">
        <v>238</v>
      </c>
      <c r="B20" s="236">
        <v>12.097744</v>
      </c>
      <c r="C20" s="236">
        <v>12.097744</v>
      </c>
      <c r="D20" s="236">
        <v>12.097744</v>
      </c>
      <c r="E20" s="236">
        <v>12.097744</v>
      </c>
      <c r="F20" s="236">
        <v>12.097744</v>
      </c>
      <c r="G20" s="236">
        <v>12.097744</v>
      </c>
      <c r="H20" s="236">
        <v>12.097744</v>
      </c>
      <c r="I20" s="236">
        <v>12.097744</v>
      </c>
      <c r="J20" s="236">
        <v>12.097744</v>
      </c>
      <c r="K20" s="236">
        <v>12.097744</v>
      </c>
      <c r="L20" s="236">
        <v>12.097744</v>
      </c>
      <c r="M20" s="236">
        <v>16.038086</v>
      </c>
      <c r="N20" s="236">
        <v>16.038086</v>
      </c>
      <c r="O20" s="37"/>
      <c r="P20" s="37"/>
      <c r="Q20" s="37"/>
    </row>
    <row r="21" spans="1:17" ht="14" outlineLevel="3">
      <c r="A21" s="85" t="s">
        <v>239</v>
      </c>
      <c r="B21" s="236">
        <v>12.097744</v>
      </c>
      <c r="C21" s="236">
        <v>12.097744</v>
      </c>
      <c r="D21" s="236">
        <v>12.097744</v>
      </c>
      <c r="E21" s="236">
        <v>12.097744</v>
      </c>
      <c r="F21" s="236">
        <v>12.097744</v>
      </c>
      <c r="G21" s="236">
        <v>12.097744</v>
      </c>
      <c r="H21" s="236">
        <v>12.097744</v>
      </c>
      <c r="I21" s="236">
        <v>12.097744</v>
      </c>
      <c r="J21" s="236">
        <v>12.097744</v>
      </c>
      <c r="K21" s="236">
        <v>12.097744</v>
      </c>
      <c r="L21" s="236">
        <v>12.097744</v>
      </c>
      <c r="M21" s="236">
        <v>12.097744</v>
      </c>
      <c r="N21" s="236">
        <v>12.097744</v>
      </c>
      <c r="O21" s="37"/>
      <c r="P21" s="37"/>
      <c r="Q21" s="37"/>
    </row>
    <row r="22" spans="1:17" ht="14" outlineLevel="3">
      <c r="A22" s="85" t="s">
        <v>240</v>
      </c>
      <c r="B22" s="236">
        <v>102.290142528</v>
      </c>
      <c r="C22" s="236">
        <v>102.159938872</v>
      </c>
      <c r="D22" s="236">
        <v>105.85247411899999</v>
      </c>
      <c r="E22" s="236">
        <v>110.1011918512</v>
      </c>
      <c r="F22" s="236">
        <v>112.050923</v>
      </c>
      <c r="G22" s="236">
        <v>113.2923915296</v>
      </c>
      <c r="H22" s="236">
        <v>91.759462257400003</v>
      </c>
      <c r="I22" s="236">
        <v>66.411938613299995</v>
      </c>
      <c r="J22" s="236">
        <v>66.390525639900005</v>
      </c>
      <c r="K22" s="236">
        <v>60.035451031999997</v>
      </c>
      <c r="L22" s="236">
        <v>60.758972974000002</v>
      </c>
      <c r="M22" s="236">
        <v>49.730207232399998</v>
      </c>
      <c r="N22" s="236">
        <v>61.134827581400003</v>
      </c>
      <c r="O22" s="37"/>
      <c r="P22" s="37"/>
      <c r="Q22" s="37"/>
    </row>
    <row r="23" spans="1:17" ht="14" outlineLevel="3">
      <c r="A23" s="85" t="s">
        <v>241</v>
      </c>
      <c r="B23" s="236">
        <v>12.097744</v>
      </c>
      <c r="C23" s="236">
        <v>12.097744</v>
      </c>
      <c r="D23" s="236">
        <v>12.097744</v>
      </c>
      <c r="E23" s="236">
        <v>12.097744</v>
      </c>
      <c r="F23" s="236">
        <v>12.097744</v>
      </c>
      <c r="G23" s="236">
        <v>12.097744</v>
      </c>
      <c r="H23" s="236">
        <v>12.097744</v>
      </c>
      <c r="I23" s="236">
        <v>12.097744</v>
      </c>
      <c r="J23" s="236">
        <v>12.097744</v>
      </c>
      <c r="K23" s="236">
        <v>12.097744</v>
      </c>
      <c r="L23" s="236">
        <v>12.097744</v>
      </c>
      <c r="M23" s="236">
        <v>12.097744</v>
      </c>
      <c r="N23" s="236">
        <v>12.097744</v>
      </c>
      <c r="O23" s="37"/>
      <c r="P23" s="37"/>
      <c r="Q23" s="37"/>
    </row>
    <row r="24" spans="1:17" ht="14" outlineLevel="3">
      <c r="A24" s="85" t="s">
        <v>242</v>
      </c>
      <c r="B24" s="236">
        <v>12.097744</v>
      </c>
      <c r="C24" s="236">
        <v>12.097744</v>
      </c>
      <c r="D24" s="236">
        <v>12.097744</v>
      </c>
      <c r="E24" s="236">
        <v>12.097744</v>
      </c>
      <c r="F24" s="236">
        <v>12.097744</v>
      </c>
      <c r="G24" s="236">
        <v>12.097744</v>
      </c>
      <c r="H24" s="236">
        <v>12.097744</v>
      </c>
      <c r="I24" s="236">
        <v>12.097744</v>
      </c>
      <c r="J24" s="236">
        <v>12.097744</v>
      </c>
      <c r="K24" s="236">
        <v>12.097744</v>
      </c>
      <c r="L24" s="236">
        <v>12.097744</v>
      </c>
      <c r="M24" s="236">
        <v>12.097744</v>
      </c>
      <c r="N24" s="236">
        <v>12.097744</v>
      </c>
      <c r="O24" s="37"/>
      <c r="P24" s="37"/>
      <c r="Q24" s="37"/>
    </row>
    <row r="25" spans="1:17" ht="14" outlineLevel="3">
      <c r="A25" s="85" t="s">
        <v>243</v>
      </c>
      <c r="B25" s="236">
        <v>12.097744</v>
      </c>
      <c r="C25" s="236">
        <v>12.097744</v>
      </c>
      <c r="D25" s="236">
        <v>12.097744</v>
      </c>
      <c r="E25" s="236">
        <v>12.097744</v>
      </c>
      <c r="F25" s="236">
        <v>12.097744</v>
      </c>
      <c r="G25" s="236">
        <v>12.097744</v>
      </c>
      <c r="H25" s="236">
        <v>12.097744</v>
      </c>
      <c r="I25" s="236">
        <v>12.097744</v>
      </c>
      <c r="J25" s="236">
        <v>12.097744</v>
      </c>
      <c r="K25" s="236">
        <v>12.097744</v>
      </c>
      <c r="L25" s="236">
        <v>12.097744</v>
      </c>
      <c r="M25" s="236">
        <v>12.097744</v>
      </c>
      <c r="N25" s="236">
        <v>12.097744</v>
      </c>
      <c r="O25" s="37"/>
      <c r="P25" s="37"/>
      <c r="Q25" s="37"/>
    </row>
    <row r="26" spans="1:17" ht="14" outlineLevel="3">
      <c r="A26" s="85" t="s">
        <v>244</v>
      </c>
      <c r="B26" s="236">
        <v>12.097744</v>
      </c>
      <c r="C26" s="236">
        <v>12.097744</v>
      </c>
      <c r="D26" s="236">
        <v>12.097744</v>
      </c>
      <c r="E26" s="236">
        <v>12.097744</v>
      </c>
      <c r="F26" s="236">
        <v>12.097744</v>
      </c>
      <c r="G26" s="236">
        <v>12.097744</v>
      </c>
      <c r="H26" s="236">
        <v>12.097744</v>
      </c>
      <c r="I26" s="236">
        <v>12.097744</v>
      </c>
      <c r="J26" s="236">
        <v>12.097744</v>
      </c>
      <c r="K26" s="236">
        <v>12.097744</v>
      </c>
      <c r="L26" s="236">
        <v>12.097744</v>
      </c>
      <c r="M26" s="236">
        <v>12.097744</v>
      </c>
      <c r="N26" s="236">
        <v>12.097744</v>
      </c>
      <c r="O26" s="37"/>
      <c r="P26" s="37"/>
      <c r="Q26" s="37"/>
    </row>
    <row r="27" spans="1:17" ht="14" outlineLevel="3">
      <c r="A27" s="85" t="s">
        <v>245</v>
      </c>
      <c r="B27" s="236">
        <v>12.097744</v>
      </c>
      <c r="C27" s="236">
        <v>12.097744</v>
      </c>
      <c r="D27" s="236">
        <v>12.097744</v>
      </c>
      <c r="E27" s="236">
        <v>12.097744</v>
      </c>
      <c r="F27" s="236">
        <v>12.097744</v>
      </c>
      <c r="G27" s="236">
        <v>12.097744</v>
      </c>
      <c r="H27" s="236">
        <v>12.097744</v>
      </c>
      <c r="I27" s="236">
        <v>12.097744</v>
      </c>
      <c r="J27" s="236">
        <v>12.097744</v>
      </c>
      <c r="K27" s="236">
        <v>12.097744</v>
      </c>
      <c r="L27" s="236">
        <v>12.097744</v>
      </c>
      <c r="M27" s="236">
        <v>12.097744</v>
      </c>
      <c r="N27" s="236">
        <v>12.097744</v>
      </c>
      <c r="O27" s="37"/>
      <c r="P27" s="37"/>
      <c r="Q27" s="37"/>
    </row>
    <row r="28" spans="1:17" ht="14" outlineLevel="3">
      <c r="A28" s="85" t="s">
        <v>246</v>
      </c>
      <c r="B28" s="236">
        <v>12.097744</v>
      </c>
      <c r="C28" s="236">
        <v>12.097744</v>
      </c>
      <c r="D28" s="236">
        <v>12.097744</v>
      </c>
      <c r="E28" s="236">
        <v>12.097744</v>
      </c>
      <c r="F28" s="236">
        <v>12.097744</v>
      </c>
      <c r="G28" s="236">
        <v>12.097744</v>
      </c>
      <c r="H28" s="236">
        <v>12.097744</v>
      </c>
      <c r="I28" s="236">
        <v>12.097744</v>
      </c>
      <c r="J28" s="236">
        <v>12.097744</v>
      </c>
      <c r="K28" s="236">
        <v>12.097744</v>
      </c>
      <c r="L28" s="236">
        <v>12.097744</v>
      </c>
      <c r="M28" s="236">
        <v>12.097744</v>
      </c>
      <c r="N28" s="236">
        <v>12.097744</v>
      </c>
      <c r="O28" s="37"/>
      <c r="P28" s="37"/>
      <c r="Q28" s="37"/>
    </row>
    <row r="29" spans="1:17" ht="14" outlineLevel="3">
      <c r="A29" s="85" t="s">
        <v>247</v>
      </c>
      <c r="B29" s="236">
        <v>12.097744</v>
      </c>
      <c r="C29" s="236">
        <v>12.097744</v>
      </c>
      <c r="D29" s="236">
        <v>12.097744</v>
      </c>
      <c r="E29" s="236">
        <v>12.097744</v>
      </c>
      <c r="F29" s="236">
        <v>12.097744</v>
      </c>
      <c r="G29" s="236">
        <v>12.097744</v>
      </c>
      <c r="H29" s="236">
        <v>12.097744</v>
      </c>
      <c r="I29" s="236">
        <v>12.097744</v>
      </c>
      <c r="J29" s="236">
        <v>12.097744</v>
      </c>
      <c r="K29" s="236">
        <v>12.097744</v>
      </c>
      <c r="L29" s="236">
        <v>12.097744</v>
      </c>
      <c r="M29" s="236">
        <v>12.097744</v>
      </c>
      <c r="N29" s="236">
        <v>12.097744</v>
      </c>
      <c r="O29" s="37"/>
      <c r="P29" s="37"/>
      <c r="Q29" s="37"/>
    </row>
    <row r="30" spans="1:17" ht="14" outlineLevel="3">
      <c r="A30" s="85" t="s">
        <v>248</v>
      </c>
      <c r="B30" s="236">
        <v>12.097744</v>
      </c>
      <c r="C30" s="236">
        <v>12.097744</v>
      </c>
      <c r="D30" s="236">
        <v>12.097744</v>
      </c>
      <c r="E30" s="236">
        <v>12.097744</v>
      </c>
      <c r="F30" s="236">
        <v>12.097744</v>
      </c>
      <c r="G30" s="236">
        <v>12.097744</v>
      </c>
      <c r="H30" s="236">
        <v>12.097744</v>
      </c>
      <c r="I30" s="236">
        <v>12.097744</v>
      </c>
      <c r="J30" s="236">
        <v>12.097744</v>
      </c>
      <c r="K30" s="236">
        <v>12.097744</v>
      </c>
      <c r="L30" s="236">
        <v>12.097744</v>
      </c>
      <c r="M30" s="236">
        <v>12.097744</v>
      </c>
      <c r="N30" s="236">
        <v>12.097744</v>
      </c>
      <c r="O30" s="37"/>
      <c r="P30" s="37"/>
      <c r="Q30" s="37"/>
    </row>
    <row r="31" spans="1:17" ht="14" outlineLevel="3">
      <c r="A31" s="85" t="s">
        <v>249</v>
      </c>
      <c r="B31" s="236">
        <v>12.097744</v>
      </c>
      <c r="C31" s="236">
        <v>12.097744</v>
      </c>
      <c r="D31" s="236">
        <v>12.097744</v>
      </c>
      <c r="E31" s="236">
        <v>12.097744</v>
      </c>
      <c r="F31" s="236">
        <v>12.097744</v>
      </c>
      <c r="G31" s="236">
        <v>12.097744</v>
      </c>
      <c r="H31" s="236">
        <v>12.097744</v>
      </c>
      <c r="I31" s="236">
        <v>12.097744</v>
      </c>
      <c r="J31" s="236">
        <v>12.097744</v>
      </c>
      <c r="K31" s="236">
        <v>12.097744</v>
      </c>
      <c r="L31" s="236">
        <v>12.097744</v>
      </c>
      <c r="M31" s="236">
        <v>12.097744</v>
      </c>
      <c r="N31" s="236">
        <v>12.097744</v>
      </c>
      <c r="O31" s="37"/>
      <c r="P31" s="37"/>
      <c r="Q31" s="37"/>
    </row>
    <row r="32" spans="1:17" ht="14" outlineLevel="3">
      <c r="A32" s="85" t="s">
        <v>250</v>
      </c>
      <c r="B32" s="236">
        <v>12.097744</v>
      </c>
      <c r="C32" s="236">
        <v>12.097744</v>
      </c>
      <c r="D32" s="236">
        <v>12.097744</v>
      </c>
      <c r="E32" s="236">
        <v>12.097744</v>
      </c>
      <c r="F32" s="236">
        <v>12.097744</v>
      </c>
      <c r="G32" s="236">
        <v>12.097744</v>
      </c>
      <c r="H32" s="236">
        <v>12.097744</v>
      </c>
      <c r="I32" s="236">
        <v>12.097744</v>
      </c>
      <c r="J32" s="236">
        <v>12.097744</v>
      </c>
      <c r="K32" s="236">
        <v>12.097744</v>
      </c>
      <c r="L32" s="236">
        <v>12.097744</v>
      </c>
      <c r="M32" s="236">
        <v>12.097744</v>
      </c>
      <c r="N32" s="236">
        <v>12.097744</v>
      </c>
      <c r="O32" s="37"/>
      <c r="P32" s="37"/>
      <c r="Q32" s="37"/>
    </row>
    <row r="33" spans="1:17" ht="14" outlineLevel="3">
      <c r="A33" s="85" t="s">
        <v>251</v>
      </c>
      <c r="B33" s="236">
        <v>33.438972800999998</v>
      </c>
      <c r="C33" s="236">
        <v>35.863771186500003</v>
      </c>
      <c r="D33" s="236">
        <v>35.778312568499999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1.1224285348</v>
      </c>
      <c r="O33" s="37"/>
      <c r="P33" s="37"/>
      <c r="Q33" s="37"/>
    </row>
    <row r="34" spans="1:17" ht="14" outlineLevel="3">
      <c r="A34" s="85" t="s">
        <v>252</v>
      </c>
      <c r="B34" s="236">
        <v>61.000111877599998</v>
      </c>
      <c r="C34" s="236">
        <v>59.9871630524</v>
      </c>
      <c r="D34" s="236">
        <v>59.836695335599998</v>
      </c>
      <c r="E34" s="236">
        <v>67.025562571199998</v>
      </c>
      <c r="F34" s="236">
        <v>76.679215999999997</v>
      </c>
      <c r="G34" s="236">
        <v>81.978610022400005</v>
      </c>
      <c r="H34" s="236">
        <v>81.793044622799997</v>
      </c>
      <c r="I34" s="236">
        <v>82.564873405200004</v>
      </c>
      <c r="J34" s="236">
        <v>83.282064415600004</v>
      </c>
      <c r="K34" s="236">
        <v>87.969678255999995</v>
      </c>
      <c r="L34" s="236">
        <v>91.103449534000006</v>
      </c>
      <c r="M34" s="236">
        <v>97.648021488400005</v>
      </c>
      <c r="N34" s="236">
        <v>91.468603000000002</v>
      </c>
      <c r="O34" s="37"/>
      <c r="P34" s="37"/>
      <c r="Q34" s="37"/>
    </row>
    <row r="35" spans="1:17" ht="14" outlineLevel="3">
      <c r="A35" s="85" t="s">
        <v>253</v>
      </c>
      <c r="B35" s="236">
        <v>12.097751000000001</v>
      </c>
      <c r="C35" s="236">
        <v>12.097751000000001</v>
      </c>
      <c r="D35" s="236">
        <v>12.097751000000001</v>
      </c>
      <c r="E35" s="236">
        <v>12.097751000000001</v>
      </c>
      <c r="F35" s="236">
        <v>12.097751000000001</v>
      </c>
      <c r="G35" s="236">
        <v>12.097751000000001</v>
      </c>
      <c r="H35" s="236">
        <v>12.097751000000001</v>
      </c>
      <c r="I35" s="236">
        <v>12.097751000000001</v>
      </c>
      <c r="J35" s="236">
        <v>12.097751000000001</v>
      </c>
      <c r="K35" s="236">
        <v>12.097751000000001</v>
      </c>
      <c r="L35" s="236">
        <v>12.097751000000001</v>
      </c>
      <c r="M35" s="236">
        <v>12.097751000000001</v>
      </c>
      <c r="N35" s="236">
        <v>12.097751000000001</v>
      </c>
      <c r="O35" s="37"/>
      <c r="P35" s="37"/>
      <c r="Q35" s="37"/>
    </row>
    <row r="36" spans="1:17" ht="14" outlineLevel="3">
      <c r="A36" s="85" t="s">
        <v>254</v>
      </c>
      <c r="B36" s="236">
        <v>18.918331999999999</v>
      </c>
      <c r="C36" s="236">
        <v>27.586945</v>
      </c>
      <c r="D36" s="236">
        <v>32.817979000000001</v>
      </c>
      <c r="E36" s="236">
        <v>33.856732999999998</v>
      </c>
      <c r="F36" s="236">
        <v>34.748173000000001</v>
      </c>
      <c r="G36" s="236">
        <v>36.419291999999999</v>
      </c>
      <c r="H36" s="236">
        <v>41.251356999999999</v>
      </c>
      <c r="I36" s="236">
        <v>41.251356999999999</v>
      </c>
      <c r="J36" s="236">
        <v>41.221356999999998</v>
      </c>
      <c r="K36" s="236">
        <v>41.221356999999998</v>
      </c>
      <c r="L36" s="236">
        <v>41.221356999999998</v>
      </c>
      <c r="M36" s="236">
        <v>41.221356999999998</v>
      </c>
      <c r="N36" s="236">
        <v>42.151356999999997</v>
      </c>
      <c r="O36" s="37"/>
      <c r="P36" s="37"/>
      <c r="Q36" s="37"/>
    </row>
    <row r="37" spans="1:17" ht="14" outlineLevel="3">
      <c r="A37" s="85" t="s">
        <v>255</v>
      </c>
      <c r="B37" s="236">
        <v>57.979410999999999</v>
      </c>
      <c r="C37" s="236">
        <v>57.979410999999999</v>
      </c>
      <c r="D37" s="236">
        <v>58.979410999999999</v>
      </c>
      <c r="E37" s="236">
        <v>66.027708000000004</v>
      </c>
      <c r="F37" s="236">
        <v>67.006320000000002</v>
      </c>
      <c r="G37" s="236">
        <v>69.661565999999993</v>
      </c>
      <c r="H37" s="236">
        <v>54.952418999999999</v>
      </c>
      <c r="I37" s="236">
        <v>55.085042000000001</v>
      </c>
      <c r="J37" s="236">
        <v>43.978811</v>
      </c>
      <c r="K37" s="236">
        <v>44.063454</v>
      </c>
      <c r="L37" s="236">
        <v>44.697938000000001</v>
      </c>
      <c r="M37" s="236">
        <v>50.358865999999999</v>
      </c>
      <c r="N37" s="236">
        <v>51.468836000000003</v>
      </c>
      <c r="O37" s="37"/>
      <c r="P37" s="37"/>
      <c r="Q37" s="37"/>
    </row>
    <row r="38" spans="1:17" ht="14" outlineLevel="3">
      <c r="A38" s="85" t="s">
        <v>256</v>
      </c>
      <c r="B38" s="236">
        <v>11.184692</v>
      </c>
      <c r="C38" s="236">
        <v>11.684692</v>
      </c>
      <c r="D38" s="236">
        <v>11.684692</v>
      </c>
      <c r="E38" s="236">
        <v>11.684692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6.1161E-2</v>
      </c>
      <c r="M38" s="236">
        <v>5.5759049999999997</v>
      </c>
      <c r="N38" s="236">
        <v>26.571145999999999</v>
      </c>
      <c r="O38" s="37"/>
      <c r="P38" s="37"/>
      <c r="Q38" s="37"/>
    </row>
    <row r="39" spans="1:17" ht="14" outlineLevel="3">
      <c r="A39" s="85" t="s">
        <v>257</v>
      </c>
      <c r="B39" s="236">
        <v>46.880406999999998</v>
      </c>
      <c r="C39" s="236">
        <v>46.880406999999998</v>
      </c>
      <c r="D39" s="236">
        <v>44.380406999999998</v>
      </c>
      <c r="E39" s="236">
        <v>44.380406999999998</v>
      </c>
      <c r="F39" s="236">
        <v>43.280406999999997</v>
      </c>
      <c r="G39" s="236">
        <v>41.080407000000001</v>
      </c>
      <c r="H39" s="236">
        <v>41.080407000000001</v>
      </c>
      <c r="I39" s="236">
        <v>41.080407000000001</v>
      </c>
      <c r="J39" s="236">
        <v>41.080407000000001</v>
      </c>
      <c r="K39" s="236">
        <v>41.080407000000001</v>
      </c>
      <c r="L39" s="236">
        <v>41.080407000000001</v>
      </c>
      <c r="M39" s="236">
        <v>41.080407000000001</v>
      </c>
      <c r="N39" s="236">
        <v>41.080407000000001</v>
      </c>
      <c r="O39" s="37"/>
      <c r="P39" s="37"/>
      <c r="Q39" s="37"/>
    </row>
    <row r="40" spans="1:17" ht="14" outlineLevel="3">
      <c r="A40" s="85" t="s">
        <v>258</v>
      </c>
      <c r="B40" s="236">
        <v>17.245816000000001</v>
      </c>
      <c r="C40" s="236">
        <v>18.528527</v>
      </c>
      <c r="D40" s="236">
        <v>19.596851999999998</v>
      </c>
      <c r="E40" s="236">
        <v>19.855167000000002</v>
      </c>
      <c r="F40" s="236">
        <v>20.020886000000001</v>
      </c>
      <c r="G40" s="236">
        <v>20.020886000000001</v>
      </c>
      <c r="H40" s="236">
        <v>20.389377</v>
      </c>
      <c r="I40" s="236">
        <v>19.296928999999999</v>
      </c>
      <c r="J40" s="236">
        <v>15.796929</v>
      </c>
      <c r="K40" s="236">
        <v>18.81362</v>
      </c>
      <c r="L40" s="236">
        <v>20.661494999999999</v>
      </c>
      <c r="M40" s="236">
        <v>23.799569000000002</v>
      </c>
      <c r="N40" s="236">
        <v>23.968738999999999</v>
      </c>
      <c r="O40" s="37"/>
      <c r="P40" s="37"/>
      <c r="Q40" s="37"/>
    </row>
    <row r="41" spans="1:17" ht="14" outlineLevel="3">
      <c r="A41" s="85" t="s">
        <v>259</v>
      </c>
      <c r="B41" s="236">
        <v>17.5</v>
      </c>
      <c r="C41" s="236">
        <v>17.5</v>
      </c>
      <c r="D41" s="236">
        <v>17.5</v>
      </c>
      <c r="E41" s="236">
        <v>17.5</v>
      </c>
      <c r="F41" s="236">
        <v>17.5</v>
      </c>
      <c r="G41" s="236">
        <v>17.5</v>
      </c>
      <c r="H41" s="236">
        <v>17.5</v>
      </c>
      <c r="I41" s="236">
        <v>17.5</v>
      </c>
      <c r="J41" s="236">
        <v>17.5</v>
      </c>
      <c r="K41" s="236">
        <v>17.5</v>
      </c>
      <c r="L41" s="236">
        <v>17.5</v>
      </c>
      <c r="M41" s="236">
        <v>17.5</v>
      </c>
      <c r="N41" s="236">
        <v>17.5</v>
      </c>
      <c r="O41" s="37"/>
      <c r="P41" s="37"/>
      <c r="Q41" s="37"/>
    </row>
    <row r="42" spans="1:17" ht="14" outlineLevel="3">
      <c r="A42" s="85" t="s">
        <v>260</v>
      </c>
      <c r="B42" s="236">
        <v>31.776369563999999</v>
      </c>
      <c r="C42" s="236">
        <v>29.465316999999999</v>
      </c>
      <c r="D42" s="236">
        <v>18.903752999999998</v>
      </c>
      <c r="E42" s="236">
        <v>18.903752999999998</v>
      </c>
      <c r="F42" s="236">
        <v>7.2977179999999997</v>
      </c>
      <c r="G42" s="236">
        <v>7.2977179999999997</v>
      </c>
      <c r="H42" s="236">
        <v>7.2977179999999997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37"/>
      <c r="P42" s="37"/>
      <c r="Q42" s="37"/>
    </row>
    <row r="43" spans="1:17" ht="14" outlineLevel="3">
      <c r="A43" s="85" t="s">
        <v>261</v>
      </c>
      <c r="B43" s="236">
        <v>18</v>
      </c>
      <c r="C43" s="236">
        <v>18</v>
      </c>
      <c r="D43" s="236">
        <v>18</v>
      </c>
      <c r="E43" s="236">
        <v>18</v>
      </c>
      <c r="F43" s="236">
        <v>18</v>
      </c>
      <c r="G43" s="236">
        <v>18</v>
      </c>
      <c r="H43" s="236">
        <v>18</v>
      </c>
      <c r="I43" s="236">
        <v>18</v>
      </c>
      <c r="J43" s="236">
        <v>18</v>
      </c>
      <c r="K43" s="236">
        <v>18</v>
      </c>
      <c r="L43" s="236">
        <v>18</v>
      </c>
      <c r="M43" s="236">
        <v>18</v>
      </c>
      <c r="N43" s="236">
        <v>18</v>
      </c>
      <c r="O43" s="37"/>
      <c r="P43" s="37"/>
      <c r="Q43" s="37"/>
    </row>
    <row r="44" spans="1:17" ht="14" outlineLevel="2">
      <c r="A44" s="120" t="s">
        <v>262</v>
      </c>
      <c r="B44" s="239">
        <f t="shared" ref="B44:M44" si="4">SUM(B$45:B$45)</f>
        <v>1.9837878377</v>
      </c>
      <c r="C44" s="239">
        <f t="shared" si="4"/>
        <v>1.9837878377</v>
      </c>
      <c r="D44" s="239">
        <f t="shared" si="4"/>
        <v>1.9837878377</v>
      </c>
      <c r="E44" s="239">
        <f t="shared" si="4"/>
        <v>1.95072470708</v>
      </c>
      <c r="F44" s="239">
        <f t="shared" si="4"/>
        <v>1.95072470708</v>
      </c>
      <c r="G44" s="239">
        <f t="shared" si="4"/>
        <v>1.95072470708</v>
      </c>
      <c r="H44" s="239">
        <f t="shared" si="4"/>
        <v>1.91766157646</v>
      </c>
      <c r="I44" s="239">
        <f t="shared" si="4"/>
        <v>1.91766157646</v>
      </c>
      <c r="J44" s="239">
        <f t="shared" si="4"/>
        <v>1.91766157646</v>
      </c>
      <c r="K44" s="239">
        <f t="shared" si="4"/>
        <v>1.88459844584</v>
      </c>
      <c r="L44" s="239">
        <f t="shared" si="4"/>
        <v>1.88459844584</v>
      </c>
      <c r="M44" s="239">
        <f t="shared" si="4"/>
        <v>1.88459844584</v>
      </c>
      <c r="N44" s="239">
        <v>1.85153531522</v>
      </c>
      <c r="O44" s="37"/>
      <c r="P44" s="37"/>
      <c r="Q44" s="37"/>
    </row>
    <row r="45" spans="1:17" ht="14" outlineLevel="3">
      <c r="A45" s="85" t="s">
        <v>263</v>
      </c>
      <c r="B45" s="236">
        <v>1.9837878377</v>
      </c>
      <c r="C45" s="236">
        <v>1.9837878377</v>
      </c>
      <c r="D45" s="236">
        <v>1.9837878377</v>
      </c>
      <c r="E45" s="236">
        <v>1.95072470708</v>
      </c>
      <c r="F45" s="236">
        <v>1.95072470708</v>
      </c>
      <c r="G45" s="236">
        <v>1.95072470708</v>
      </c>
      <c r="H45" s="236">
        <v>1.91766157646</v>
      </c>
      <c r="I45" s="236">
        <v>1.91766157646</v>
      </c>
      <c r="J45" s="236">
        <v>1.91766157646</v>
      </c>
      <c r="K45" s="236">
        <v>1.88459844584</v>
      </c>
      <c r="L45" s="236">
        <v>1.88459844584</v>
      </c>
      <c r="M45" s="236">
        <v>1.88459844584</v>
      </c>
      <c r="N45" s="236">
        <v>1.85153531522</v>
      </c>
      <c r="O45" s="37"/>
      <c r="P45" s="37"/>
      <c r="Q45" s="37"/>
    </row>
    <row r="46" spans="1:17" ht="15" outlineLevel="1">
      <c r="A46" s="99" t="s">
        <v>264</v>
      </c>
      <c r="B46" s="207">
        <f t="shared" ref="B46:N46" si="5">B$47+B$55+B$63+B$68+B$77</f>
        <v>1258.5216249367199</v>
      </c>
      <c r="C46" s="207">
        <f t="shared" si="5"/>
        <v>1249.2081090971703</v>
      </c>
      <c r="D46" s="207">
        <f t="shared" si="5"/>
        <v>1238.0058599149399</v>
      </c>
      <c r="E46" s="207">
        <f t="shared" si="5"/>
        <v>1211.01267999423</v>
      </c>
      <c r="F46" s="207">
        <f t="shared" si="5"/>
        <v>1251.9487903190002</v>
      </c>
      <c r="G46" s="207">
        <f t="shared" si="5"/>
        <v>1242.7290515308298</v>
      </c>
      <c r="H46" s="207">
        <f t="shared" si="5"/>
        <v>1223.71012051919</v>
      </c>
      <c r="I46" s="207">
        <f t="shared" si="5"/>
        <v>1224.17186690373</v>
      </c>
      <c r="J46" s="207">
        <f t="shared" si="5"/>
        <v>1219.6140970392401</v>
      </c>
      <c r="K46" s="207">
        <f t="shared" si="5"/>
        <v>1181.8610826398999</v>
      </c>
      <c r="L46" s="207">
        <f t="shared" si="5"/>
        <v>1185.3424235021801</v>
      </c>
      <c r="M46" s="207">
        <f t="shared" si="5"/>
        <v>1241.1799839478101</v>
      </c>
      <c r="N46" s="207">
        <f t="shared" si="5"/>
        <v>1300.1236457048401</v>
      </c>
      <c r="O46" s="37"/>
      <c r="P46" s="37"/>
      <c r="Q46" s="37"/>
    </row>
    <row r="47" spans="1:17" ht="14" outlineLevel="2">
      <c r="A47" s="120" t="s">
        <v>265</v>
      </c>
      <c r="B47" s="239">
        <f t="shared" ref="B47:M47" si="6">SUM(B$48:B$54)</f>
        <v>443.31220499020998</v>
      </c>
      <c r="C47" s="239">
        <f t="shared" si="6"/>
        <v>438.66517701742998</v>
      </c>
      <c r="D47" s="239">
        <f t="shared" si="6"/>
        <v>435.00011617186999</v>
      </c>
      <c r="E47" s="239">
        <f t="shared" si="6"/>
        <v>426.09460615149999</v>
      </c>
      <c r="F47" s="239">
        <f t="shared" si="6"/>
        <v>430.13262806638005</v>
      </c>
      <c r="G47" s="239">
        <f t="shared" si="6"/>
        <v>428.04947603646997</v>
      </c>
      <c r="H47" s="239">
        <f t="shared" si="6"/>
        <v>422.18549273073</v>
      </c>
      <c r="I47" s="239">
        <f t="shared" si="6"/>
        <v>417.22531842571993</v>
      </c>
      <c r="J47" s="239">
        <f t="shared" si="6"/>
        <v>415.11701941375998</v>
      </c>
      <c r="K47" s="239">
        <f t="shared" si="6"/>
        <v>402.79474081527997</v>
      </c>
      <c r="L47" s="239">
        <f t="shared" si="6"/>
        <v>416.75060270099004</v>
      </c>
      <c r="M47" s="239">
        <f t="shared" si="6"/>
        <v>443.46813171308003</v>
      </c>
      <c r="N47" s="239">
        <v>463.13044056396001</v>
      </c>
      <c r="O47" s="37"/>
      <c r="P47" s="37"/>
      <c r="Q47" s="37"/>
    </row>
    <row r="48" spans="1:17" ht="14" outlineLevel="3">
      <c r="A48" s="85" t="s">
        <v>110</v>
      </c>
      <c r="B48" s="236">
        <v>0</v>
      </c>
      <c r="C48" s="236">
        <v>0</v>
      </c>
      <c r="D48" s="236">
        <v>0</v>
      </c>
      <c r="E48" s="236">
        <v>3.2723299999999997E-2</v>
      </c>
      <c r="F48" s="236">
        <v>3.3642699999999998E-2</v>
      </c>
      <c r="G48" s="236">
        <v>3.3389599999999998E-2</v>
      </c>
      <c r="H48" s="236">
        <v>3.2301799999999999E-2</v>
      </c>
      <c r="I48" s="236">
        <v>3.1923899999999998E-2</v>
      </c>
      <c r="J48" s="236">
        <v>3.1696299999999997E-2</v>
      </c>
      <c r="K48" s="236">
        <v>3.0981000000000002E-2</v>
      </c>
      <c r="L48" s="236">
        <v>3.0503200000000001E-2</v>
      </c>
      <c r="M48" s="236">
        <v>3.0648100000000001E-2</v>
      </c>
      <c r="N48" s="236">
        <v>6.1845200000000003E-2</v>
      </c>
      <c r="O48" s="37"/>
      <c r="P48" s="37"/>
      <c r="Q48" s="37"/>
    </row>
    <row r="49" spans="1:17" ht="14" outlineLevel="3">
      <c r="A49" s="85" t="s">
        <v>266</v>
      </c>
      <c r="B49" s="236">
        <v>132.357876</v>
      </c>
      <c r="C49" s="236">
        <v>129.934335</v>
      </c>
      <c r="D49" s="236">
        <v>130.095879</v>
      </c>
      <c r="E49" s="236">
        <v>124.67577300000001</v>
      </c>
      <c r="F49" s="236">
        <v>128.178687</v>
      </c>
      <c r="G49" s="236">
        <v>127.214376</v>
      </c>
      <c r="H49" s="236">
        <v>123.069858</v>
      </c>
      <c r="I49" s="236">
        <v>121.630059</v>
      </c>
      <c r="J49" s="236">
        <v>120.76290299999999</v>
      </c>
      <c r="K49" s="236">
        <v>118.03761</v>
      </c>
      <c r="L49" s="236">
        <v>134.51911200000001</v>
      </c>
      <c r="M49" s="236">
        <v>135.15812099999999</v>
      </c>
      <c r="N49" s="236">
        <v>136.36866599999999</v>
      </c>
      <c r="O49" s="37"/>
      <c r="P49" s="37"/>
      <c r="Q49" s="37"/>
    </row>
    <row r="50" spans="1:17" ht="14" outlineLevel="3">
      <c r="A50" s="85" t="s">
        <v>267</v>
      </c>
      <c r="B50" s="236">
        <v>13.69347224048</v>
      </c>
      <c r="C50" s="236">
        <v>13.587382873299999</v>
      </c>
      <c r="D50" s="236">
        <v>13.301810700620001</v>
      </c>
      <c r="E50" s="236">
        <v>12.74522157775</v>
      </c>
      <c r="F50" s="236">
        <v>12.89298447408</v>
      </c>
      <c r="G50" s="236">
        <v>11.766454413869999</v>
      </c>
      <c r="H50" s="236">
        <v>11.44732331769</v>
      </c>
      <c r="I50" s="236">
        <v>11.32776750839</v>
      </c>
      <c r="J50" s="236">
        <v>11.21040674388</v>
      </c>
      <c r="K50" s="236">
        <v>11.048119633000001</v>
      </c>
      <c r="L50" s="236">
        <v>11.01230707809</v>
      </c>
      <c r="M50" s="236">
        <v>10.09417965449</v>
      </c>
      <c r="N50" s="236">
        <v>10.500506646330001</v>
      </c>
      <c r="O50" s="37"/>
      <c r="P50" s="37"/>
      <c r="Q50" s="37"/>
    </row>
    <row r="51" spans="1:17" ht="14" outlineLevel="3">
      <c r="A51" s="85" t="s">
        <v>268</v>
      </c>
      <c r="B51" s="236">
        <v>26.985065628059999</v>
      </c>
      <c r="C51" s="236">
        <v>26.490955153390001</v>
      </c>
      <c r="D51" s="236">
        <v>26.204555370990001</v>
      </c>
      <c r="E51" s="236">
        <v>25.11281081393</v>
      </c>
      <c r="F51" s="236">
        <v>25.779135259589999</v>
      </c>
      <c r="G51" s="236">
        <v>25.77051996937</v>
      </c>
      <c r="H51" s="236">
        <v>24.919405671020002</v>
      </c>
      <c r="I51" s="236">
        <v>24.749183406090001</v>
      </c>
      <c r="J51" s="236">
        <v>24.994794167849999</v>
      </c>
      <c r="K51" s="236">
        <v>25.203188679139998</v>
      </c>
      <c r="L51" s="236">
        <v>25.419476273360001</v>
      </c>
      <c r="M51" s="236">
        <v>25.210339664639999</v>
      </c>
      <c r="N51" s="236">
        <v>27.704960040149999</v>
      </c>
      <c r="O51" s="37"/>
      <c r="P51" s="37"/>
      <c r="Q51" s="37"/>
    </row>
    <row r="52" spans="1:17" ht="14" outlineLevel="3">
      <c r="A52" s="85" t="s">
        <v>269</v>
      </c>
      <c r="B52" s="236">
        <v>149.66078664104</v>
      </c>
      <c r="C52" s="236">
        <v>148.34187379763</v>
      </c>
      <c r="D52" s="236">
        <v>146.31791818799999</v>
      </c>
      <c r="E52" s="236">
        <v>146.41058191151001</v>
      </c>
      <c r="F52" s="236">
        <v>145.15372712640001</v>
      </c>
      <c r="G52" s="236">
        <v>145.46789851026</v>
      </c>
      <c r="H52" s="236">
        <v>153.93237390601999</v>
      </c>
      <c r="I52" s="236">
        <v>151.65143964802999</v>
      </c>
      <c r="J52" s="236">
        <v>150.71397416209001</v>
      </c>
      <c r="K52" s="236">
        <v>149.23845410398999</v>
      </c>
      <c r="L52" s="236">
        <v>146.91465956246</v>
      </c>
      <c r="M52" s="236">
        <v>152.88544550028999</v>
      </c>
      <c r="N52" s="236">
        <v>167.90406736776001</v>
      </c>
      <c r="O52" s="37"/>
      <c r="P52" s="37"/>
      <c r="Q52" s="37"/>
    </row>
    <row r="53" spans="1:17" ht="14" outlineLevel="3">
      <c r="A53" s="85" t="s">
        <v>270</v>
      </c>
      <c r="B53" s="236">
        <v>119.56959310429001</v>
      </c>
      <c r="C53" s="236">
        <v>119.26823955303</v>
      </c>
      <c r="D53" s="236">
        <v>118.0309796753</v>
      </c>
      <c r="E53" s="236">
        <v>116.03473517991</v>
      </c>
      <c r="F53" s="236">
        <v>117.00230220052001</v>
      </c>
      <c r="G53" s="236">
        <v>116.65077248287</v>
      </c>
      <c r="H53" s="236">
        <v>107.63441005772999</v>
      </c>
      <c r="I53" s="236">
        <v>106.66269401911001</v>
      </c>
      <c r="J53" s="236">
        <v>106.22040213747999</v>
      </c>
      <c r="K53" s="236">
        <v>97.986866001110002</v>
      </c>
      <c r="L53" s="236">
        <v>97.515378594309993</v>
      </c>
      <c r="M53" s="236">
        <v>118.64958699428</v>
      </c>
      <c r="N53" s="236">
        <v>119.00280760606</v>
      </c>
      <c r="O53" s="37"/>
      <c r="P53" s="37"/>
      <c r="Q53" s="37"/>
    </row>
    <row r="54" spans="1:17" ht="14" outlineLevel="3">
      <c r="A54" s="85" t="s">
        <v>271</v>
      </c>
      <c r="B54" s="236">
        <v>1.0454113763399999</v>
      </c>
      <c r="C54" s="236">
        <v>1.04239064008</v>
      </c>
      <c r="D54" s="236">
        <v>1.04897323696</v>
      </c>
      <c r="E54" s="236">
        <v>1.0827603684</v>
      </c>
      <c r="F54" s="236">
        <v>1.09214930579</v>
      </c>
      <c r="G54" s="236">
        <v>1.1460650601</v>
      </c>
      <c r="H54" s="236">
        <v>1.14981997827</v>
      </c>
      <c r="I54" s="236">
        <v>1.1722509441</v>
      </c>
      <c r="J54" s="236">
        <v>1.18284290246</v>
      </c>
      <c r="K54" s="236">
        <v>1.24952139804</v>
      </c>
      <c r="L54" s="236">
        <v>1.3391659927699999</v>
      </c>
      <c r="M54" s="236">
        <v>1.43981079938</v>
      </c>
      <c r="N54" s="236">
        <v>1.5875877036599999</v>
      </c>
      <c r="O54" s="37"/>
      <c r="P54" s="37"/>
      <c r="Q54" s="37"/>
    </row>
    <row r="55" spans="1:17" ht="14" outlineLevel="2">
      <c r="A55" s="120" t="s">
        <v>272</v>
      </c>
      <c r="B55" s="239">
        <f t="shared" ref="B55:M55" si="7">SUM(B$56:B$62)</f>
        <v>43.896592746549999</v>
      </c>
      <c r="C55" s="239">
        <f t="shared" si="7"/>
        <v>43.437562625929999</v>
      </c>
      <c r="D55" s="239">
        <f t="shared" si="7"/>
        <v>42.879012213739998</v>
      </c>
      <c r="E55" s="239">
        <f t="shared" si="7"/>
        <v>41.655972186509999</v>
      </c>
      <c r="F55" s="239">
        <f t="shared" si="7"/>
        <v>42.09172205854</v>
      </c>
      <c r="G55" s="239">
        <f t="shared" si="7"/>
        <v>41.6027143767</v>
      </c>
      <c r="H55" s="239">
        <f t="shared" si="7"/>
        <v>40.801337099130002</v>
      </c>
      <c r="I55" s="239">
        <f t="shared" si="7"/>
        <v>40.579331229960005</v>
      </c>
      <c r="J55" s="239">
        <f t="shared" si="7"/>
        <v>40.59122742764</v>
      </c>
      <c r="K55" s="239">
        <f t="shared" si="7"/>
        <v>40.066076241019999</v>
      </c>
      <c r="L55" s="239">
        <f t="shared" si="7"/>
        <v>39.60099769704</v>
      </c>
      <c r="M55" s="239">
        <f t="shared" si="7"/>
        <v>40.794669354969997</v>
      </c>
      <c r="N55" s="239">
        <v>40.750160885680003</v>
      </c>
      <c r="O55" s="37"/>
      <c r="P55" s="37"/>
      <c r="Q55" s="37"/>
    </row>
    <row r="56" spans="1:17" ht="14" outlineLevel="3">
      <c r="A56" s="85" t="s">
        <v>273</v>
      </c>
      <c r="B56" s="236">
        <v>0</v>
      </c>
      <c r="C56" s="236">
        <v>0</v>
      </c>
      <c r="D56" s="236">
        <v>0</v>
      </c>
      <c r="E56" s="236">
        <v>0</v>
      </c>
      <c r="F56" s="236">
        <v>0</v>
      </c>
      <c r="G56" s="236">
        <v>0</v>
      </c>
      <c r="H56" s="236">
        <v>0</v>
      </c>
      <c r="I56" s="236">
        <v>0</v>
      </c>
      <c r="J56" s="236">
        <v>0</v>
      </c>
      <c r="K56" s="236">
        <v>0</v>
      </c>
      <c r="L56" s="236">
        <v>0</v>
      </c>
      <c r="M56" s="236">
        <v>0</v>
      </c>
      <c r="N56" s="236">
        <v>0.55899540264000003</v>
      </c>
      <c r="O56" s="37"/>
      <c r="P56" s="37"/>
      <c r="Q56" s="37"/>
    </row>
    <row r="57" spans="1:17" ht="14" outlineLevel="3">
      <c r="A57" s="85" t="s">
        <v>274</v>
      </c>
      <c r="B57" s="236">
        <v>8.9906458514699992</v>
      </c>
      <c r="C57" s="236">
        <v>8.8610872690099995</v>
      </c>
      <c r="D57" s="236">
        <v>8.87210402977</v>
      </c>
      <c r="E57" s="236">
        <v>8.5024709202899995</v>
      </c>
      <c r="F57" s="236">
        <v>8.7717118120100004</v>
      </c>
      <c r="G57" s="236">
        <v>8.7258624824499993</v>
      </c>
      <c r="H57" s="236">
        <v>8.4405480064400003</v>
      </c>
      <c r="I57" s="236">
        <v>8.3597204608600002</v>
      </c>
      <c r="J57" s="236">
        <v>8.3105170886599993</v>
      </c>
      <c r="K57" s="236">
        <v>8.3099256615300003</v>
      </c>
      <c r="L57" s="236">
        <v>8.2066756910700001</v>
      </c>
      <c r="M57" s="236">
        <v>8.2858717864199996</v>
      </c>
      <c r="N57" s="236">
        <v>7.8206807494600001</v>
      </c>
      <c r="O57" s="37"/>
      <c r="P57" s="37"/>
      <c r="Q57" s="37"/>
    </row>
    <row r="58" spans="1:17" ht="14" outlineLevel="3">
      <c r="A58" s="85" t="s">
        <v>275</v>
      </c>
      <c r="B58" s="236">
        <v>0.40721180357999998</v>
      </c>
      <c r="C58" s="236">
        <v>0.40055356726000002</v>
      </c>
      <c r="D58" s="236">
        <v>0.41138264826999998</v>
      </c>
      <c r="E58" s="236">
        <v>0.39670334040999999</v>
      </c>
      <c r="F58" s="236">
        <v>0.42044739557999999</v>
      </c>
      <c r="G58" s="236">
        <v>0.41728429523999999</v>
      </c>
      <c r="H58" s="236">
        <v>0.45543619950999997</v>
      </c>
      <c r="I58" s="236">
        <v>0.52791948375999997</v>
      </c>
      <c r="J58" s="236">
        <v>0.63567517997</v>
      </c>
      <c r="K58" s="236">
        <v>0.62132970569000001</v>
      </c>
      <c r="L58" s="236">
        <v>0.72768039758000003</v>
      </c>
      <c r="M58" s="236">
        <v>0.79479201217999995</v>
      </c>
      <c r="N58" s="236">
        <v>1.1414699260300001</v>
      </c>
      <c r="O58" s="37"/>
      <c r="P58" s="37"/>
      <c r="Q58" s="37"/>
    </row>
    <row r="59" spans="1:17" ht="14" outlineLevel="3">
      <c r="A59" s="85" t="s">
        <v>276</v>
      </c>
      <c r="B59" s="236">
        <v>17.13033209916</v>
      </c>
      <c r="C59" s="236">
        <v>17.08083367539</v>
      </c>
      <c r="D59" s="236">
        <v>16.921614755389999</v>
      </c>
      <c r="E59" s="236">
        <v>16.894411827270002</v>
      </c>
      <c r="F59" s="236">
        <v>16.812500114999999</v>
      </c>
      <c r="G59" s="236">
        <v>16.661278492339999</v>
      </c>
      <c r="H59" s="236">
        <v>16.46492060812</v>
      </c>
      <c r="I59" s="236">
        <v>16.289464751059999</v>
      </c>
      <c r="J59" s="236">
        <v>16.273348985190001</v>
      </c>
      <c r="K59" s="236">
        <v>16.101225335359999</v>
      </c>
      <c r="L59" s="236">
        <v>15.95006429829</v>
      </c>
      <c r="M59" s="236">
        <v>16.463466554050001</v>
      </c>
      <c r="N59" s="236">
        <v>16.526657320249999</v>
      </c>
      <c r="O59" s="37"/>
      <c r="P59" s="37"/>
      <c r="Q59" s="37"/>
    </row>
    <row r="60" spans="1:17" ht="14" outlineLevel="3">
      <c r="A60" s="85" t="s">
        <v>277</v>
      </c>
      <c r="B60" s="236">
        <v>5.364996859E-2</v>
      </c>
      <c r="C60" s="236">
        <v>5.349494598E-2</v>
      </c>
      <c r="D60" s="236">
        <v>5.2996293069999999E-2</v>
      </c>
      <c r="E60" s="236">
        <v>5.2911097040000001E-2</v>
      </c>
      <c r="F60" s="236">
        <v>5.2654560240000002E-2</v>
      </c>
      <c r="G60" s="236">
        <v>5.218095381E-2</v>
      </c>
      <c r="H60" s="236">
        <v>5.1565986500000001E-2</v>
      </c>
      <c r="I60" s="236">
        <v>5.1016481609999997E-2</v>
      </c>
      <c r="J60" s="236">
        <v>5.0966009130000003E-2</v>
      </c>
      <c r="K60" s="236">
        <v>5.0426940279999999E-2</v>
      </c>
      <c r="L60" s="236">
        <v>4.9953523610000002E-2</v>
      </c>
      <c r="M60" s="236">
        <v>5.1561432579999997E-2</v>
      </c>
      <c r="N60" s="236">
        <v>1.2890436159999999E-2</v>
      </c>
      <c r="O60" s="37"/>
      <c r="P60" s="37"/>
      <c r="Q60" s="37"/>
    </row>
    <row r="61" spans="1:17" ht="14" outlineLevel="3">
      <c r="A61" s="85" t="s">
        <v>278</v>
      </c>
      <c r="B61" s="236">
        <v>0.78617442469999999</v>
      </c>
      <c r="C61" s="236">
        <v>0.77177916535000002</v>
      </c>
      <c r="D61" s="236">
        <v>0.77273869843999998</v>
      </c>
      <c r="E61" s="236">
        <v>0.70440345020999995</v>
      </c>
      <c r="F61" s="236">
        <v>0.82042733751999997</v>
      </c>
      <c r="G61" s="236">
        <v>0.81425511711999998</v>
      </c>
      <c r="H61" s="236">
        <v>0.79808848008</v>
      </c>
      <c r="I61" s="236">
        <v>0.78875161227000001</v>
      </c>
      <c r="J61" s="236">
        <v>0.78312824335999998</v>
      </c>
      <c r="K61" s="236">
        <v>0.91814678115000004</v>
      </c>
      <c r="L61" s="236">
        <v>0.99010331968999998</v>
      </c>
      <c r="M61" s="236">
        <v>1.08133223445</v>
      </c>
      <c r="N61" s="236">
        <v>1.08277249519</v>
      </c>
      <c r="O61" s="37"/>
      <c r="P61" s="37"/>
      <c r="Q61" s="37"/>
    </row>
    <row r="62" spans="1:17" ht="14" outlineLevel="3">
      <c r="A62" s="85" t="s">
        <v>279</v>
      </c>
      <c r="B62" s="236">
        <v>16.52857859905</v>
      </c>
      <c r="C62" s="236">
        <v>16.269814002939999</v>
      </c>
      <c r="D62" s="236">
        <v>15.848175788800001</v>
      </c>
      <c r="E62" s="236">
        <v>15.105071551289999</v>
      </c>
      <c r="F62" s="236">
        <v>15.21398083819</v>
      </c>
      <c r="G62" s="236">
        <v>14.93185303574</v>
      </c>
      <c r="H62" s="236">
        <v>14.590777818479999</v>
      </c>
      <c r="I62" s="236">
        <v>14.5624584404</v>
      </c>
      <c r="J62" s="236">
        <v>14.53759192133</v>
      </c>
      <c r="K62" s="236">
        <v>14.065021817010001</v>
      </c>
      <c r="L62" s="236">
        <v>13.6765204668</v>
      </c>
      <c r="M62" s="236">
        <v>14.11764533529</v>
      </c>
      <c r="N62" s="236">
        <v>13.60669455595</v>
      </c>
      <c r="O62" s="37"/>
      <c r="P62" s="37"/>
      <c r="Q62" s="37"/>
    </row>
    <row r="63" spans="1:17" ht="14" outlineLevel="2">
      <c r="A63" s="120" t="s">
        <v>280</v>
      </c>
      <c r="B63" s="239">
        <f t="shared" ref="B63:M63" si="8">SUM(B$64:B$67)</f>
        <v>61.086282690360008</v>
      </c>
      <c r="C63" s="239">
        <f t="shared" si="8"/>
        <v>60.11794362341</v>
      </c>
      <c r="D63" s="239">
        <f t="shared" si="8"/>
        <v>58.971309639730002</v>
      </c>
      <c r="E63" s="239">
        <f t="shared" si="8"/>
        <v>47.066724977020002</v>
      </c>
      <c r="F63" s="239">
        <f t="shared" si="8"/>
        <v>49.151442678080002</v>
      </c>
      <c r="G63" s="239">
        <f t="shared" si="8"/>
        <v>48.67056936326</v>
      </c>
      <c r="H63" s="239">
        <f t="shared" si="8"/>
        <v>47.025323304529998</v>
      </c>
      <c r="I63" s="239">
        <f t="shared" si="8"/>
        <v>46.829575068849998</v>
      </c>
      <c r="J63" s="239">
        <f t="shared" si="8"/>
        <v>45.670051464240004</v>
      </c>
      <c r="K63" s="239">
        <f t="shared" si="8"/>
        <v>44.741190855599996</v>
      </c>
      <c r="L63" s="239">
        <f t="shared" si="8"/>
        <v>41.28842599715</v>
      </c>
      <c r="M63" s="239">
        <f t="shared" si="8"/>
        <v>49.845059954760004</v>
      </c>
      <c r="N63" s="239">
        <v>50.739152857089998</v>
      </c>
      <c r="O63" s="37"/>
      <c r="P63" s="37"/>
      <c r="Q63" s="37"/>
    </row>
    <row r="64" spans="1:17" ht="14" outlineLevel="3">
      <c r="A64" s="85" t="s">
        <v>67</v>
      </c>
      <c r="B64" s="236">
        <v>17.369800000000001</v>
      </c>
      <c r="C64" s="236">
        <v>17.051749999999998</v>
      </c>
      <c r="D64" s="236">
        <v>17.072949999999999</v>
      </c>
      <c r="E64" s="236">
        <v>16.361650000000001</v>
      </c>
      <c r="F64" s="236">
        <v>16.821349999999999</v>
      </c>
      <c r="G64" s="236">
        <v>16.694800000000001</v>
      </c>
      <c r="H64" s="236">
        <v>16.1509</v>
      </c>
      <c r="I64" s="236">
        <v>15.96195</v>
      </c>
      <c r="J64" s="236">
        <v>15.84815</v>
      </c>
      <c r="K64" s="236">
        <v>15.490500000000001</v>
      </c>
      <c r="L64" s="236">
        <v>12.201280000000001</v>
      </c>
      <c r="M64" s="236">
        <v>19.921264999999998</v>
      </c>
      <c r="N64" s="236">
        <v>20.099689999999999</v>
      </c>
      <c r="O64" s="37"/>
      <c r="P64" s="37"/>
      <c r="Q64" s="37"/>
    </row>
    <row r="65" spans="1:17" ht="14" outlineLevel="3">
      <c r="A65" s="85" t="s">
        <v>190</v>
      </c>
      <c r="B65" s="236">
        <v>1.77620796E-3</v>
      </c>
      <c r="C65" s="236">
        <v>1.74368467E-3</v>
      </c>
      <c r="D65" s="236">
        <v>1.74585255E-3</v>
      </c>
      <c r="E65" s="236">
        <v>1.6731161499999999E-3</v>
      </c>
      <c r="F65" s="236">
        <v>1.7201243399999999E-3</v>
      </c>
      <c r="G65" s="236">
        <v>1.7071835399999999E-3</v>
      </c>
      <c r="H65" s="236">
        <v>1.6515651899999999E-3</v>
      </c>
      <c r="I65" s="236">
        <v>1.6322434700000001E-3</v>
      </c>
      <c r="J65" s="236">
        <v>1.62060646E-3</v>
      </c>
      <c r="K65" s="236">
        <v>1.5840337499999999E-3</v>
      </c>
      <c r="L65" s="236">
        <v>1.5596042100000001E-3</v>
      </c>
      <c r="M65" s="236">
        <v>1.5670128299999999E-3</v>
      </c>
      <c r="N65" s="236">
        <v>1.5810478E-3</v>
      </c>
      <c r="O65" s="37"/>
      <c r="P65" s="37"/>
      <c r="Q65" s="37"/>
    </row>
    <row r="66" spans="1:17" ht="14" outlineLevel="3">
      <c r="A66" s="85" t="s">
        <v>175</v>
      </c>
      <c r="B66" s="236">
        <v>6.5858728443199999</v>
      </c>
      <c r="C66" s="236">
        <v>6.4652821145299999</v>
      </c>
      <c r="D66" s="236">
        <v>6.3794479480300001</v>
      </c>
      <c r="E66" s="236">
        <v>5.8853271882599998</v>
      </c>
      <c r="F66" s="236">
        <v>6.8130045808200004</v>
      </c>
      <c r="G66" s="236">
        <v>6.6506508462399996</v>
      </c>
      <c r="H66" s="236">
        <v>6.3743719917600004</v>
      </c>
      <c r="I66" s="236">
        <v>6.6542007982499998</v>
      </c>
      <c r="J66" s="236">
        <v>6.7324929090400003</v>
      </c>
      <c r="K66" s="236">
        <v>6.6823479749199999</v>
      </c>
      <c r="L66" s="236">
        <v>6.8668601265199998</v>
      </c>
      <c r="M66" s="236">
        <v>7.5979555873700004</v>
      </c>
      <c r="N66" s="236">
        <v>8.11366189644</v>
      </c>
      <c r="O66" s="37"/>
      <c r="P66" s="37"/>
      <c r="Q66" s="37"/>
    </row>
    <row r="67" spans="1:17" ht="14" outlineLevel="3">
      <c r="A67" s="85" t="s">
        <v>211</v>
      </c>
      <c r="B67" s="236">
        <v>37.128833638080003</v>
      </c>
      <c r="C67" s="236">
        <v>36.599167824209999</v>
      </c>
      <c r="D67" s="236">
        <v>35.517165839150003</v>
      </c>
      <c r="E67" s="236">
        <v>24.818074672609999</v>
      </c>
      <c r="F67" s="236">
        <v>25.51536797292</v>
      </c>
      <c r="G67" s="236">
        <v>25.323411333479999</v>
      </c>
      <c r="H67" s="236">
        <v>24.498399747579999</v>
      </c>
      <c r="I67" s="236">
        <v>24.211792027129999</v>
      </c>
      <c r="J67" s="236">
        <v>23.087787948740001</v>
      </c>
      <c r="K67" s="236">
        <v>22.56675884693</v>
      </c>
      <c r="L67" s="236">
        <v>22.218726266419999</v>
      </c>
      <c r="M67" s="236">
        <v>22.324272354560001</v>
      </c>
      <c r="N67" s="236">
        <v>22.52421991285</v>
      </c>
      <c r="O67" s="37"/>
      <c r="P67" s="37"/>
      <c r="Q67" s="37"/>
    </row>
    <row r="68" spans="1:17" ht="14" outlineLevel="2">
      <c r="A68" s="120" t="s">
        <v>281</v>
      </c>
      <c r="B68" s="239">
        <f t="shared" ref="B68:M68" si="9">SUM(B$69:B$76)</f>
        <v>660.21868208960007</v>
      </c>
      <c r="C68" s="239">
        <f t="shared" si="9"/>
        <v>657.10559919040008</v>
      </c>
      <c r="D68" s="239">
        <f t="shared" si="9"/>
        <v>651.79105725759996</v>
      </c>
      <c r="E68" s="239">
        <f t="shared" si="9"/>
        <v>647.66590591520003</v>
      </c>
      <c r="F68" s="239">
        <f t="shared" si="9"/>
        <v>681.63885899999991</v>
      </c>
      <c r="G68" s="239">
        <f t="shared" si="9"/>
        <v>675.6191743103999</v>
      </c>
      <c r="H68" s="239">
        <f t="shared" si="9"/>
        <v>666.09464930879994</v>
      </c>
      <c r="I68" s="239">
        <f t="shared" si="9"/>
        <v>672.36408357920004</v>
      </c>
      <c r="J68" s="239">
        <f t="shared" si="9"/>
        <v>671.25785193759998</v>
      </c>
      <c r="K68" s="239">
        <f t="shared" si="9"/>
        <v>610.83792888000005</v>
      </c>
      <c r="L68" s="239">
        <f t="shared" si="9"/>
        <v>604.68265219499995</v>
      </c>
      <c r="M68" s="239">
        <f t="shared" si="9"/>
        <v>622.26312245700001</v>
      </c>
      <c r="N68" s="239">
        <v>625.00446546600006</v>
      </c>
      <c r="O68" s="37"/>
      <c r="P68" s="37"/>
      <c r="Q68" s="37"/>
    </row>
    <row r="69" spans="1:17" ht="14" outlineLevel="3">
      <c r="A69" s="85" t="s">
        <v>282</v>
      </c>
      <c r="B69" s="236">
        <v>84.823800000000006</v>
      </c>
      <c r="C69" s="236">
        <v>84.578699999999998</v>
      </c>
      <c r="D69" s="236">
        <v>83.790300000000002</v>
      </c>
      <c r="E69" s="236">
        <v>83.655600000000007</v>
      </c>
      <c r="F69" s="236">
        <v>83.25</v>
      </c>
      <c r="G69" s="236">
        <v>82.501199999999997</v>
      </c>
      <c r="H69" s="236">
        <v>81.528899999999993</v>
      </c>
      <c r="I69" s="236">
        <v>80.6601</v>
      </c>
      <c r="J69" s="236">
        <v>80.580299999999994</v>
      </c>
      <c r="K69" s="236">
        <v>79.727999999999994</v>
      </c>
      <c r="L69" s="236">
        <v>78.979500000000002</v>
      </c>
      <c r="M69" s="236">
        <v>81.521699999999996</v>
      </c>
      <c r="N69" s="236">
        <v>81.834599999999995</v>
      </c>
      <c r="O69" s="37"/>
      <c r="P69" s="37"/>
      <c r="Q69" s="37"/>
    </row>
    <row r="70" spans="1:17" ht="14" outlineLevel="3">
      <c r="A70" s="85" t="s">
        <v>283</v>
      </c>
      <c r="B70" s="236">
        <v>244.17311208960001</v>
      </c>
      <c r="C70" s="236">
        <v>243.46756919040001</v>
      </c>
      <c r="D70" s="236">
        <v>241.19808725760001</v>
      </c>
      <c r="E70" s="236">
        <v>240.81034091519999</v>
      </c>
      <c r="F70" s="236">
        <v>239.64278400000001</v>
      </c>
      <c r="G70" s="236">
        <v>237.48729431039999</v>
      </c>
      <c r="H70" s="236">
        <v>234.68843930880001</v>
      </c>
      <c r="I70" s="236">
        <v>232.1875185792</v>
      </c>
      <c r="J70" s="236">
        <v>231.9578069376</v>
      </c>
      <c r="K70" s="236">
        <v>203.61547888000001</v>
      </c>
      <c r="L70" s="236">
        <v>201.70390219500001</v>
      </c>
      <c r="M70" s="236">
        <v>208.19636745700001</v>
      </c>
      <c r="N70" s="236">
        <v>208.99547546599999</v>
      </c>
      <c r="O70" s="37"/>
      <c r="P70" s="37"/>
      <c r="Q70" s="37"/>
    </row>
    <row r="71" spans="1:17" ht="14" outlineLevel="3">
      <c r="A71" s="85" t="s">
        <v>284</v>
      </c>
      <c r="B71" s="236">
        <v>28.2746</v>
      </c>
      <c r="C71" s="236">
        <v>28.192900000000002</v>
      </c>
      <c r="D71" s="236">
        <v>27.930099999999999</v>
      </c>
      <c r="E71" s="236">
        <v>27.885200000000001</v>
      </c>
      <c r="F71" s="236">
        <v>27.75</v>
      </c>
      <c r="G71" s="236">
        <v>27.500399999999999</v>
      </c>
      <c r="H71" s="236">
        <v>27.176300000000001</v>
      </c>
      <c r="I71" s="236">
        <v>26.886700000000001</v>
      </c>
      <c r="J71" s="236">
        <v>26.860099999999999</v>
      </c>
      <c r="K71" s="236">
        <v>0</v>
      </c>
      <c r="L71" s="236">
        <v>0</v>
      </c>
      <c r="M71" s="236">
        <v>0</v>
      </c>
      <c r="N71" s="236">
        <v>0</v>
      </c>
      <c r="O71" s="37"/>
      <c r="P71" s="37"/>
      <c r="Q71" s="37"/>
    </row>
    <row r="72" spans="1:17" ht="14" outlineLevel="3">
      <c r="A72" s="85" t="s">
        <v>285</v>
      </c>
      <c r="B72" s="236">
        <v>84.823800000000006</v>
      </c>
      <c r="C72" s="236">
        <v>84.578699999999998</v>
      </c>
      <c r="D72" s="236">
        <v>83.790300000000002</v>
      </c>
      <c r="E72" s="236">
        <v>83.655600000000007</v>
      </c>
      <c r="F72" s="236">
        <v>83.25</v>
      </c>
      <c r="G72" s="236">
        <v>82.501199999999997</v>
      </c>
      <c r="H72" s="236">
        <v>81.528899999999993</v>
      </c>
      <c r="I72" s="236">
        <v>80.6601</v>
      </c>
      <c r="J72" s="236">
        <v>80.580299999999994</v>
      </c>
      <c r="K72" s="236">
        <v>79.727999999999994</v>
      </c>
      <c r="L72" s="236">
        <v>78.979500000000002</v>
      </c>
      <c r="M72" s="236">
        <v>81.521699999999996</v>
      </c>
      <c r="N72" s="236">
        <v>81.834599999999995</v>
      </c>
      <c r="O72" s="37"/>
      <c r="P72" s="37"/>
      <c r="Q72" s="37"/>
    </row>
    <row r="73" spans="1:17" ht="14" outlineLevel="3">
      <c r="A73" s="85" t="s">
        <v>286</v>
      </c>
      <c r="B73" s="236">
        <v>66.445310000000006</v>
      </c>
      <c r="C73" s="236">
        <v>66.253315000000001</v>
      </c>
      <c r="D73" s="236">
        <v>65.635734999999997</v>
      </c>
      <c r="E73" s="236">
        <v>65.53022</v>
      </c>
      <c r="F73" s="236">
        <v>65.212500000000006</v>
      </c>
      <c r="G73" s="236">
        <v>64.62594</v>
      </c>
      <c r="H73" s="236">
        <v>63.864305000000002</v>
      </c>
      <c r="I73" s="236">
        <v>63.183745000000002</v>
      </c>
      <c r="J73" s="236">
        <v>63.121234999999999</v>
      </c>
      <c r="K73" s="236">
        <v>62.453600000000002</v>
      </c>
      <c r="L73" s="236">
        <v>61.867274999999999</v>
      </c>
      <c r="M73" s="236">
        <v>63.858665000000002</v>
      </c>
      <c r="N73" s="236">
        <v>64.103769999999997</v>
      </c>
      <c r="O73" s="37"/>
      <c r="P73" s="37"/>
      <c r="Q73" s="37"/>
    </row>
    <row r="74" spans="1:17" ht="14" outlineLevel="3">
      <c r="A74" s="85" t="s">
        <v>287</v>
      </c>
      <c r="B74" s="236">
        <v>34.739600000000003</v>
      </c>
      <c r="C74" s="236">
        <v>34.103499999999997</v>
      </c>
      <c r="D74" s="236">
        <v>34.145899999999997</v>
      </c>
      <c r="E74" s="236">
        <v>32.723300000000002</v>
      </c>
      <c r="F74" s="236">
        <v>33.642699999999998</v>
      </c>
      <c r="G74" s="236">
        <v>33.389600000000002</v>
      </c>
      <c r="H74" s="236">
        <v>32.3018</v>
      </c>
      <c r="I74" s="236">
        <v>31.9239</v>
      </c>
      <c r="J74" s="236">
        <v>31.696300000000001</v>
      </c>
      <c r="K74" s="236">
        <v>30.981000000000002</v>
      </c>
      <c r="L74" s="236">
        <v>30.5032</v>
      </c>
      <c r="M74" s="236">
        <v>30.648099999999999</v>
      </c>
      <c r="N74" s="236">
        <v>30.922599999999999</v>
      </c>
      <c r="O74" s="37"/>
      <c r="P74" s="37"/>
      <c r="Q74" s="37"/>
    </row>
    <row r="75" spans="1:17" ht="14" outlineLevel="3">
      <c r="A75" s="85" t="s">
        <v>288</v>
      </c>
      <c r="B75" s="236">
        <v>116.93846000000001</v>
      </c>
      <c r="C75" s="236">
        <v>115.930915</v>
      </c>
      <c r="D75" s="236">
        <v>115.300635</v>
      </c>
      <c r="E75" s="236">
        <v>113.40564500000001</v>
      </c>
      <c r="F75" s="236">
        <v>114.20337499999999</v>
      </c>
      <c r="G75" s="236">
        <v>113.23804</v>
      </c>
      <c r="H75" s="236">
        <v>111.03563</v>
      </c>
      <c r="I75" s="236">
        <v>109.810295</v>
      </c>
      <c r="J75" s="236">
        <v>109.45663500000001</v>
      </c>
      <c r="K75" s="236">
        <v>107.82384999999999</v>
      </c>
      <c r="L75" s="236">
        <v>106.5779</v>
      </c>
      <c r="M75" s="236">
        <v>108.962265</v>
      </c>
      <c r="N75" s="236">
        <v>109.57657</v>
      </c>
      <c r="O75" s="37"/>
      <c r="P75" s="37"/>
      <c r="Q75" s="37"/>
    </row>
    <row r="76" spans="1:17" ht="14" outlineLevel="3">
      <c r="A76" s="85" t="s">
        <v>289</v>
      </c>
      <c r="B76" s="236">
        <v>0</v>
      </c>
      <c r="C76" s="236">
        <v>0</v>
      </c>
      <c r="D76" s="236">
        <v>0</v>
      </c>
      <c r="E76" s="236">
        <v>0</v>
      </c>
      <c r="F76" s="236">
        <v>34.6875</v>
      </c>
      <c r="G76" s="236">
        <v>34.375500000000002</v>
      </c>
      <c r="H76" s="236">
        <v>33.970374999999997</v>
      </c>
      <c r="I76" s="236">
        <v>47.051724999999998</v>
      </c>
      <c r="J76" s="236">
        <v>47.005175000000001</v>
      </c>
      <c r="K76" s="236">
        <v>46.508000000000003</v>
      </c>
      <c r="L76" s="236">
        <v>46.071375000000003</v>
      </c>
      <c r="M76" s="236">
        <v>47.554324999999999</v>
      </c>
      <c r="N76" s="236">
        <v>47.736849999999997</v>
      </c>
      <c r="O76" s="37"/>
      <c r="P76" s="37"/>
      <c r="Q76" s="37"/>
    </row>
    <row r="77" spans="1:17" ht="14" outlineLevel="2">
      <c r="A77" s="120" t="s">
        <v>290</v>
      </c>
      <c r="B77" s="239">
        <f t="shared" ref="B77:M77" si="10">SUM(B$78:B$78)</f>
        <v>50.007862420000002</v>
      </c>
      <c r="C77" s="239">
        <f t="shared" si="10"/>
        <v>49.88182664</v>
      </c>
      <c r="D77" s="239">
        <f t="shared" si="10"/>
        <v>49.364364631999997</v>
      </c>
      <c r="E77" s="239">
        <f t="shared" si="10"/>
        <v>48.529470764000003</v>
      </c>
      <c r="F77" s="239">
        <f t="shared" si="10"/>
        <v>48.934138515999997</v>
      </c>
      <c r="G77" s="239">
        <f t="shared" si="10"/>
        <v>48.787117444000003</v>
      </c>
      <c r="H77" s="239">
        <f t="shared" si="10"/>
        <v>47.603318076000001</v>
      </c>
      <c r="I77" s="239">
        <f t="shared" si="10"/>
        <v>47.1735586</v>
      </c>
      <c r="J77" s="239">
        <f t="shared" si="10"/>
        <v>46.977946795999998</v>
      </c>
      <c r="K77" s="239">
        <f t="shared" si="10"/>
        <v>83.421145847999995</v>
      </c>
      <c r="L77" s="239">
        <f t="shared" si="10"/>
        <v>83.019744911999993</v>
      </c>
      <c r="M77" s="239">
        <f t="shared" si="10"/>
        <v>84.809000467999994</v>
      </c>
      <c r="N77" s="239">
        <v>120.49942593211</v>
      </c>
      <c r="O77" s="37"/>
      <c r="P77" s="37"/>
      <c r="Q77" s="37"/>
    </row>
    <row r="78" spans="1:17" ht="14" outlineLevel="3">
      <c r="A78" s="85" t="s">
        <v>270</v>
      </c>
      <c r="B78" s="236">
        <v>50.007862420000002</v>
      </c>
      <c r="C78" s="236">
        <v>49.88182664</v>
      </c>
      <c r="D78" s="236">
        <v>49.364364631999997</v>
      </c>
      <c r="E78" s="236">
        <v>48.529470764000003</v>
      </c>
      <c r="F78" s="236">
        <v>48.934138515999997</v>
      </c>
      <c r="G78" s="236">
        <v>48.787117444000003</v>
      </c>
      <c r="H78" s="236">
        <v>47.603318076000001</v>
      </c>
      <c r="I78" s="236">
        <v>47.1735586</v>
      </c>
      <c r="J78" s="236">
        <v>46.977946795999998</v>
      </c>
      <c r="K78" s="236">
        <v>83.421145847999995</v>
      </c>
      <c r="L78" s="236">
        <v>83.019744911999993</v>
      </c>
      <c r="M78" s="236">
        <v>84.809000467999994</v>
      </c>
      <c r="N78" s="236">
        <v>120.49942593211</v>
      </c>
      <c r="O78" s="37"/>
      <c r="P78" s="37"/>
      <c r="Q78" s="37"/>
    </row>
    <row r="79" spans="1:17" ht="15">
      <c r="A79" s="106" t="s">
        <v>291</v>
      </c>
      <c r="B79" s="152">
        <f t="shared" ref="B79:N79" si="11">B$80+B$104</f>
        <v>292.65022357580006</v>
      </c>
      <c r="C79" s="152">
        <f t="shared" si="11"/>
        <v>294.50558948353</v>
      </c>
      <c r="D79" s="152">
        <f t="shared" si="11"/>
        <v>289.27713366511</v>
      </c>
      <c r="E79" s="152">
        <f t="shared" si="11"/>
        <v>279.54966422101</v>
      </c>
      <c r="F79" s="152">
        <f t="shared" si="11"/>
        <v>276.24931597398</v>
      </c>
      <c r="G79" s="152">
        <f t="shared" si="11"/>
        <v>275.65760507239997</v>
      </c>
      <c r="H79" s="152">
        <f t="shared" si="11"/>
        <v>289.61616215914</v>
      </c>
      <c r="I79" s="152">
        <f t="shared" si="11"/>
        <v>285.36315324233999</v>
      </c>
      <c r="J79" s="152">
        <f t="shared" si="11"/>
        <v>285.38553283872</v>
      </c>
      <c r="K79" s="152">
        <f t="shared" si="11"/>
        <v>276.72019698321003</v>
      </c>
      <c r="L79" s="152">
        <f t="shared" si="11"/>
        <v>274.68196134622002</v>
      </c>
      <c r="M79" s="152">
        <f t="shared" si="11"/>
        <v>303.24103215112001</v>
      </c>
      <c r="N79" s="152">
        <f t="shared" si="11"/>
        <v>309.33469541449006</v>
      </c>
      <c r="O79" s="37"/>
      <c r="P79" s="37"/>
      <c r="Q79" s="37"/>
    </row>
    <row r="80" spans="1:17" ht="15" outlineLevel="1">
      <c r="A80" s="99" t="s">
        <v>292</v>
      </c>
      <c r="B80" s="207">
        <f t="shared" ref="B80:N80" si="12">B$81+B$88+B$102</f>
        <v>32.237360679409996</v>
      </c>
      <c r="C80" s="207">
        <f t="shared" si="12"/>
        <v>37.136211081439995</v>
      </c>
      <c r="D80" s="207">
        <f t="shared" si="12"/>
        <v>38.171906276949997</v>
      </c>
      <c r="E80" s="207">
        <f t="shared" si="12"/>
        <v>40.719050093739995</v>
      </c>
      <c r="F80" s="207">
        <f t="shared" si="12"/>
        <v>35.726005508119997</v>
      </c>
      <c r="G80" s="207">
        <f t="shared" si="12"/>
        <v>36.112882340509991</v>
      </c>
      <c r="H80" s="207">
        <f t="shared" si="12"/>
        <v>36.51755604929</v>
      </c>
      <c r="I80" s="207">
        <f t="shared" si="12"/>
        <v>36.790660203019996</v>
      </c>
      <c r="J80" s="207">
        <f t="shared" si="12"/>
        <v>41.423610944449997</v>
      </c>
      <c r="K80" s="207">
        <f t="shared" si="12"/>
        <v>45.127814679750003</v>
      </c>
      <c r="L80" s="207">
        <f t="shared" si="12"/>
        <v>47.158314525400002</v>
      </c>
      <c r="M80" s="207">
        <f t="shared" si="12"/>
        <v>48.15323742236999</v>
      </c>
      <c r="N80" s="207">
        <f t="shared" si="12"/>
        <v>49.038826501249993</v>
      </c>
      <c r="O80" s="37"/>
      <c r="P80" s="37"/>
      <c r="Q80" s="37"/>
    </row>
    <row r="81" spans="1:17" ht="14" outlineLevel="2">
      <c r="A81" s="120" t="s">
        <v>293</v>
      </c>
      <c r="B81" s="239">
        <f t="shared" ref="B81:M81" si="13">SUM(B$82:B$87)</f>
        <v>24.3868166</v>
      </c>
      <c r="C81" s="239">
        <f t="shared" si="13"/>
        <v>24.3868166</v>
      </c>
      <c r="D81" s="239">
        <f t="shared" si="13"/>
        <v>24.3868166</v>
      </c>
      <c r="E81" s="239">
        <f t="shared" si="13"/>
        <v>23.440416599999999</v>
      </c>
      <c r="F81" s="239">
        <f t="shared" si="13"/>
        <v>16.928416599999998</v>
      </c>
      <c r="G81" s="239">
        <f t="shared" si="13"/>
        <v>16.928416599999998</v>
      </c>
      <c r="H81" s="239">
        <f t="shared" si="13"/>
        <v>16.928416599999998</v>
      </c>
      <c r="I81" s="239">
        <f t="shared" si="13"/>
        <v>16.928416599999998</v>
      </c>
      <c r="J81" s="239">
        <f t="shared" si="13"/>
        <v>16.928416599999998</v>
      </c>
      <c r="K81" s="239">
        <f t="shared" si="13"/>
        <v>16.928416599999998</v>
      </c>
      <c r="L81" s="239">
        <f t="shared" si="13"/>
        <v>16.928416599999998</v>
      </c>
      <c r="M81" s="239">
        <f t="shared" si="13"/>
        <v>16.928416599999998</v>
      </c>
      <c r="N81" s="239">
        <v>16.928416599999998</v>
      </c>
      <c r="O81" s="37"/>
      <c r="P81" s="37"/>
      <c r="Q81" s="37"/>
    </row>
    <row r="82" spans="1:17" ht="14" outlineLevel="3">
      <c r="A82" s="85" t="s">
        <v>294</v>
      </c>
      <c r="B82" s="236">
        <v>1.1600000000000001E-5</v>
      </c>
      <c r="C82" s="236">
        <v>1.1600000000000001E-5</v>
      </c>
      <c r="D82" s="236">
        <v>1.1600000000000001E-5</v>
      </c>
      <c r="E82" s="236">
        <v>1.1600000000000001E-5</v>
      </c>
      <c r="F82" s="236">
        <v>1.1600000000000001E-5</v>
      </c>
      <c r="G82" s="236">
        <v>1.1600000000000001E-5</v>
      </c>
      <c r="H82" s="236">
        <v>1.1600000000000001E-5</v>
      </c>
      <c r="I82" s="236">
        <v>1.1600000000000001E-5</v>
      </c>
      <c r="J82" s="236">
        <v>1.1600000000000001E-5</v>
      </c>
      <c r="K82" s="236">
        <v>1.1600000000000001E-5</v>
      </c>
      <c r="L82" s="236">
        <v>1.1600000000000001E-5</v>
      </c>
      <c r="M82" s="236">
        <v>1.1600000000000001E-5</v>
      </c>
      <c r="N82" s="236">
        <v>1.1600000000000001E-5</v>
      </c>
      <c r="O82" s="37"/>
      <c r="P82" s="37"/>
      <c r="Q82" s="37"/>
    </row>
    <row r="83" spans="1:17" ht="14" outlineLevel="3">
      <c r="A83" s="85" t="s">
        <v>295</v>
      </c>
      <c r="B83" s="236">
        <v>3.4750000000000001</v>
      </c>
      <c r="C83" s="236">
        <v>3.4750000000000001</v>
      </c>
      <c r="D83" s="236">
        <v>3.4750000000000001</v>
      </c>
      <c r="E83" s="236">
        <v>3.4750000000000001</v>
      </c>
      <c r="F83" s="236">
        <v>3.4750000000000001</v>
      </c>
      <c r="G83" s="236">
        <v>3.4750000000000001</v>
      </c>
      <c r="H83" s="236">
        <v>3.4750000000000001</v>
      </c>
      <c r="I83" s="236">
        <v>3.4750000000000001</v>
      </c>
      <c r="J83" s="236">
        <v>3.4750000000000001</v>
      </c>
      <c r="K83" s="236">
        <v>3.4750000000000001</v>
      </c>
      <c r="L83" s="236">
        <v>3.4750000000000001</v>
      </c>
      <c r="M83" s="236">
        <v>3.4750000000000001</v>
      </c>
      <c r="N83" s="236">
        <v>3.4750000000000001</v>
      </c>
      <c r="O83" s="37"/>
      <c r="P83" s="37"/>
      <c r="Q83" s="37"/>
    </row>
    <row r="84" spans="1:17" ht="14" outlineLevel="3">
      <c r="A84" s="85" t="s">
        <v>296</v>
      </c>
      <c r="B84" s="236">
        <v>1.6763999999999999</v>
      </c>
      <c r="C84" s="236">
        <v>1.6763999999999999</v>
      </c>
      <c r="D84" s="236">
        <v>1.6763999999999999</v>
      </c>
      <c r="E84" s="236">
        <v>0.73</v>
      </c>
      <c r="F84" s="236">
        <v>0</v>
      </c>
      <c r="G84" s="236">
        <v>0</v>
      </c>
      <c r="H84" s="236">
        <v>0</v>
      </c>
      <c r="I84" s="236">
        <v>0</v>
      </c>
      <c r="J84" s="236">
        <v>0</v>
      </c>
      <c r="K84" s="236">
        <v>0</v>
      </c>
      <c r="L84" s="236">
        <v>0</v>
      </c>
      <c r="M84" s="236">
        <v>0</v>
      </c>
      <c r="N84" s="236">
        <v>0</v>
      </c>
      <c r="O84" s="37"/>
      <c r="P84" s="37"/>
      <c r="Q84" s="37"/>
    </row>
    <row r="85" spans="1:17" ht="14" outlineLevel="3">
      <c r="A85" s="85" t="s">
        <v>297</v>
      </c>
      <c r="B85" s="236">
        <v>14.363</v>
      </c>
      <c r="C85" s="236">
        <v>14.363</v>
      </c>
      <c r="D85" s="236">
        <v>14.363</v>
      </c>
      <c r="E85" s="236">
        <v>14.363</v>
      </c>
      <c r="F85" s="236">
        <v>8.5809999999999995</v>
      </c>
      <c r="G85" s="236">
        <v>8.5809999999999995</v>
      </c>
      <c r="H85" s="236">
        <v>8.5809999999999995</v>
      </c>
      <c r="I85" s="236">
        <v>8.5809999999999995</v>
      </c>
      <c r="J85" s="236">
        <v>8.5809999999999995</v>
      </c>
      <c r="K85" s="236">
        <v>8.5809999999999995</v>
      </c>
      <c r="L85" s="236">
        <v>8.5809999999999995</v>
      </c>
      <c r="M85" s="236">
        <v>8.5809999999999995</v>
      </c>
      <c r="N85" s="236">
        <v>8.5809999999999995</v>
      </c>
      <c r="O85" s="37"/>
      <c r="P85" s="37"/>
      <c r="Q85" s="37"/>
    </row>
    <row r="86" spans="1:17" ht="14" outlineLevel="3">
      <c r="A86" s="85" t="s">
        <v>298</v>
      </c>
      <c r="B86" s="236">
        <v>2.8724050000000001</v>
      </c>
      <c r="C86" s="236">
        <v>2.8724050000000001</v>
      </c>
      <c r="D86" s="236">
        <v>2.8724050000000001</v>
      </c>
      <c r="E86" s="236">
        <v>2.8724050000000001</v>
      </c>
      <c r="F86" s="236">
        <v>2.8724050000000001</v>
      </c>
      <c r="G86" s="236">
        <v>2.8724050000000001</v>
      </c>
      <c r="H86" s="236">
        <v>2.8724050000000001</v>
      </c>
      <c r="I86" s="236">
        <v>2.8724050000000001</v>
      </c>
      <c r="J86" s="236">
        <v>2.8724050000000001</v>
      </c>
      <c r="K86" s="236">
        <v>2.8724050000000001</v>
      </c>
      <c r="L86" s="236">
        <v>2.8724050000000001</v>
      </c>
      <c r="M86" s="236">
        <v>2.8724050000000001</v>
      </c>
      <c r="N86" s="236">
        <v>2.8724050000000001</v>
      </c>
      <c r="O86" s="37"/>
      <c r="P86" s="37"/>
      <c r="Q86" s="37"/>
    </row>
    <row r="87" spans="1:17" ht="14" outlineLevel="3">
      <c r="A87" s="85" t="s">
        <v>299</v>
      </c>
      <c r="B87" s="236">
        <v>2</v>
      </c>
      <c r="C87" s="236">
        <v>2</v>
      </c>
      <c r="D87" s="236">
        <v>2</v>
      </c>
      <c r="E87" s="236">
        <v>2</v>
      </c>
      <c r="F87" s="236">
        <v>2</v>
      </c>
      <c r="G87" s="236">
        <v>2</v>
      </c>
      <c r="H87" s="236">
        <v>2</v>
      </c>
      <c r="I87" s="236">
        <v>2</v>
      </c>
      <c r="J87" s="236">
        <v>2</v>
      </c>
      <c r="K87" s="236">
        <v>2</v>
      </c>
      <c r="L87" s="236">
        <v>2</v>
      </c>
      <c r="M87" s="236">
        <v>2</v>
      </c>
      <c r="N87" s="236">
        <v>2</v>
      </c>
      <c r="O87" s="37"/>
      <c r="P87" s="37"/>
      <c r="Q87" s="37"/>
    </row>
    <row r="88" spans="1:17" ht="14" outlineLevel="2">
      <c r="A88" s="120" t="s">
        <v>262</v>
      </c>
      <c r="B88" s="239">
        <f t="shared" ref="B88:M88" si="14">SUM(B$89:B$101)</f>
        <v>7.8495894294100008</v>
      </c>
      <c r="C88" s="239">
        <f t="shared" si="14"/>
        <v>12.748439831440001</v>
      </c>
      <c r="D88" s="239">
        <f t="shared" si="14"/>
        <v>13.78413502695</v>
      </c>
      <c r="E88" s="239">
        <f t="shared" si="14"/>
        <v>17.277678843739999</v>
      </c>
      <c r="F88" s="239">
        <f t="shared" si="14"/>
        <v>18.796634258120001</v>
      </c>
      <c r="G88" s="239">
        <f t="shared" si="14"/>
        <v>19.183511090509995</v>
      </c>
      <c r="H88" s="239">
        <f t="shared" si="14"/>
        <v>19.588184799290005</v>
      </c>
      <c r="I88" s="239">
        <f t="shared" si="14"/>
        <v>19.861288953020004</v>
      </c>
      <c r="J88" s="239">
        <f t="shared" si="14"/>
        <v>24.494239694450002</v>
      </c>
      <c r="K88" s="239">
        <f t="shared" si="14"/>
        <v>28.198443429750004</v>
      </c>
      <c r="L88" s="239">
        <f t="shared" si="14"/>
        <v>30.228943275400002</v>
      </c>
      <c r="M88" s="239">
        <f t="shared" si="14"/>
        <v>31.223866172369995</v>
      </c>
      <c r="N88" s="239">
        <v>32.109455251249997</v>
      </c>
      <c r="O88" s="37"/>
      <c r="P88" s="37"/>
      <c r="Q88" s="37"/>
    </row>
    <row r="89" spans="1:17" ht="14" outlineLevel="3">
      <c r="A89" s="85" t="s">
        <v>300</v>
      </c>
      <c r="B89" s="236">
        <v>0</v>
      </c>
      <c r="C89" s="236">
        <v>0</v>
      </c>
      <c r="D89" s="236">
        <v>0</v>
      </c>
      <c r="E89" s="236">
        <v>0</v>
      </c>
      <c r="F89" s="236">
        <v>2.5000000000000001E-2</v>
      </c>
      <c r="G89" s="236">
        <v>2.5000000000000001E-2</v>
      </c>
      <c r="H89" s="236">
        <v>2.8500000000000001E-2</v>
      </c>
      <c r="I89" s="236">
        <v>2.8500000000000001E-2</v>
      </c>
      <c r="J89" s="236">
        <v>2.8500000000000001E-2</v>
      </c>
      <c r="K89" s="236">
        <v>2.8500000000000001E-2</v>
      </c>
      <c r="L89" s="236">
        <v>2.836482718E-2</v>
      </c>
      <c r="M89" s="236">
        <v>2.822960561E-2</v>
      </c>
      <c r="N89" s="236">
        <v>2.8094059429999999E-2</v>
      </c>
      <c r="O89" s="37"/>
      <c r="P89" s="37"/>
      <c r="Q89" s="37"/>
    </row>
    <row r="90" spans="1:17" ht="14" outlineLevel="3">
      <c r="A90" s="85" t="s">
        <v>301</v>
      </c>
      <c r="B90" s="236">
        <v>0</v>
      </c>
      <c r="C90" s="236">
        <v>0</v>
      </c>
      <c r="D90" s="236">
        <v>0</v>
      </c>
      <c r="E90" s="236">
        <v>0</v>
      </c>
      <c r="F90" s="236">
        <v>4.2956000000000001E-2</v>
      </c>
      <c r="G90" s="236">
        <v>4.2956000000000001E-2</v>
      </c>
      <c r="H90" s="236">
        <v>5.4726499999999997E-2</v>
      </c>
      <c r="I90" s="236">
        <v>5.4726499999999997E-2</v>
      </c>
      <c r="J90" s="236">
        <v>5.9201499999999997E-2</v>
      </c>
      <c r="K90" s="236">
        <v>5.9201499999999997E-2</v>
      </c>
      <c r="L90" s="236">
        <v>5.9201499999999997E-2</v>
      </c>
      <c r="M90" s="236">
        <v>5.2891500000000001E-2</v>
      </c>
      <c r="N90" s="236">
        <v>5.2891500000000001E-2</v>
      </c>
      <c r="O90" s="37"/>
      <c r="P90" s="37"/>
      <c r="Q90" s="37"/>
    </row>
    <row r="91" spans="1:17" ht="14" outlineLevel="3">
      <c r="A91" s="85" t="s">
        <v>302</v>
      </c>
      <c r="B91" s="236">
        <v>0</v>
      </c>
      <c r="C91" s="236">
        <v>0</v>
      </c>
      <c r="D91" s="236">
        <v>0</v>
      </c>
      <c r="E91" s="236">
        <v>0.02</v>
      </c>
      <c r="F91" s="236">
        <v>0.04</v>
      </c>
      <c r="G91" s="236">
        <v>0.04</v>
      </c>
      <c r="H91" s="236">
        <v>0.04</v>
      </c>
      <c r="I91" s="236">
        <v>0.04</v>
      </c>
      <c r="J91" s="236">
        <v>0.04</v>
      </c>
      <c r="K91" s="236">
        <v>5.3499999999999999E-2</v>
      </c>
      <c r="L91" s="236">
        <v>5.3499999999999999E-2</v>
      </c>
      <c r="M91" s="236">
        <v>5.2999999999999999E-2</v>
      </c>
      <c r="N91" s="236">
        <v>5.2499999999999998E-2</v>
      </c>
      <c r="O91" s="37"/>
      <c r="P91" s="37"/>
      <c r="Q91" s="37"/>
    </row>
    <row r="92" spans="1:17" ht="14" outlineLevel="3">
      <c r="A92" s="85" t="s">
        <v>303</v>
      </c>
      <c r="B92" s="236">
        <v>0</v>
      </c>
      <c r="C92" s="236">
        <v>0</v>
      </c>
      <c r="D92" s="236">
        <v>0</v>
      </c>
      <c r="E92" s="236">
        <v>0</v>
      </c>
      <c r="F92" s="236">
        <v>0</v>
      </c>
      <c r="G92" s="236">
        <v>0</v>
      </c>
      <c r="H92" s="236">
        <v>0</v>
      </c>
      <c r="I92" s="236">
        <v>0</v>
      </c>
      <c r="J92" s="236">
        <v>0</v>
      </c>
      <c r="K92" s="236">
        <v>0.21542138187000001</v>
      </c>
      <c r="L92" s="236">
        <v>0.34224450000000001</v>
      </c>
      <c r="M92" s="236">
        <v>0.35326069999999998</v>
      </c>
      <c r="N92" s="236">
        <v>0.3546166</v>
      </c>
      <c r="O92" s="37"/>
      <c r="P92" s="37"/>
      <c r="Q92" s="37"/>
    </row>
    <row r="93" spans="1:17" ht="14" outlineLevel="3">
      <c r="A93" s="85" t="s">
        <v>304</v>
      </c>
      <c r="B93" s="236">
        <v>1.9796968365100001</v>
      </c>
      <c r="C93" s="236">
        <v>1.96333288477</v>
      </c>
      <c r="D93" s="236">
        <v>1.8906420068200001</v>
      </c>
      <c r="E93" s="236">
        <v>4.8867842638000001</v>
      </c>
      <c r="F93" s="236">
        <v>6.0066759698999999</v>
      </c>
      <c r="G93" s="236">
        <v>6.1070615327500004</v>
      </c>
      <c r="H93" s="236">
        <v>6.1644306853000002</v>
      </c>
      <c r="I93" s="236">
        <v>6.2709513503299998</v>
      </c>
      <c r="J93" s="236">
        <v>10.8483761261</v>
      </c>
      <c r="K93" s="236">
        <v>11.0465086688</v>
      </c>
      <c r="L93" s="236">
        <v>11.011091395479999</v>
      </c>
      <c r="M93" s="236">
        <v>10.98498702749</v>
      </c>
      <c r="N93" s="236">
        <v>11.31839143851</v>
      </c>
      <c r="O93" s="37"/>
      <c r="P93" s="37"/>
      <c r="Q93" s="37"/>
    </row>
    <row r="94" spans="1:17" ht="14" outlineLevel="3">
      <c r="A94" s="85" t="s">
        <v>305</v>
      </c>
      <c r="B94" s="236">
        <v>4.8264493541000002</v>
      </c>
      <c r="C94" s="236">
        <v>9.7621636398099998</v>
      </c>
      <c r="D94" s="236">
        <v>9.6372163799399999</v>
      </c>
      <c r="E94" s="236">
        <v>9.6753360482499993</v>
      </c>
      <c r="F94" s="236">
        <v>9.9073208360400002</v>
      </c>
      <c r="G94" s="236">
        <v>10.09275980452</v>
      </c>
      <c r="H94" s="236">
        <v>10.29997273439</v>
      </c>
      <c r="I94" s="236">
        <v>10.32669162407</v>
      </c>
      <c r="J94" s="236">
        <v>10.320280875590001</v>
      </c>
      <c r="K94" s="236">
        <v>12.29670899013</v>
      </c>
      <c r="L94" s="236">
        <v>13.443560986430001</v>
      </c>
      <c r="M94" s="236">
        <v>13.485435527949999</v>
      </c>
      <c r="N94" s="236">
        <v>13.47784762241</v>
      </c>
      <c r="O94" s="37"/>
      <c r="P94" s="37"/>
      <c r="Q94" s="37"/>
    </row>
    <row r="95" spans="1:17" ht="14" outlineLevel="3">
      <c r="A95" s="85" t="s">
        <v>306</v>
      </c>
      <c r="B95" s="236">
        <v>0</v>
      </c>
      <c r="C95" s="236">
        <v>0</v>
      </c>
      <c r="D95" s="236">
        <v>0</v>
      </c>
      <c r="E95" s="236">
        <v>0.35723946567999998</v>
      </c>
      <c r="F95" s="236">
        <v>0.386527238</v>
      </c>
      <c r="G95" s="236">
        <v>0.39972208094</v>
      </c>
      <c r="H95" s="236">
        <v>0.39701890519999999</v>
      </c>
      <c r="I95" s="236">
        <v>0.37808891287000002</v>
      </c>
      <c r="J95" s="236">
        <v>0.36768220612000002</v>
      </c>
      <c r="K95" s="236">
        <v>0.34998423289000002</v>
      </c>
      <c r="L95" s="236">
        <v>0.33390067721</v>
      </c>
      <c r="M95" s="236">
        <v>0.31680182852</v>
      </c>
      <c r="N95" s="236">
        <v>0.76396210783999996</v>
      </c>
      <c r="O95" s="37"/>
      <c r="P95" s="37"/>
      <c r="Q95" s="37"/>
    </row>
    <row r="96" spans="1:17" ht="14" outlineLevel="3">
      <c r="A96" s="85" t="s">
        <v>307</v>
      </c>
      <c r="B96" s="236">
        <v>0</v>
      </c>
      <c r="C96" s="236">
        <v>0</v>
      </c>
      <c r="D96" s="236">
        <v>0</v>
      </c>
      <c r="E96" s="236">
        <v>0</v>
      </c>
      <c r="F96" s="236">
        <v>0</v>
      </c>
      <c r="G96" s="236">
        <v>1.6E-2</v>
      </c>
      <c r="H96" s="236">
        <v>7.5653499999999999E-2</v>
      </c>
      <c r="I96" s="236">
        <v>0.13089536725000001</v>
      </c>
      <c r="J96" s="236">
        <v>0.17949536725000001</v>
      </c>
      <c r="K96" s="236">
        <v>0.23502224797999999</v>
      </c>
      <c r="L96" s="236">
        <v>0.23814465100000001</v>
      </c>
      <c r="M96" s="236">
        <v>0.24497041378000001</v>
      </c>
      <c r="N96" s="236">
        <v>0.24659233320000001</v>
      </c>
      <c r="O96" s="37"/>
      <c r="P96" s="37"/>
      <c r="Q96" s="37"/>
    </row>
    <row r="97" spans="1:17" ht="14" outlineLevel="3">
      <c r="A97" s="85" t="s">
        <v>308</v>
      </c>
      <c r="B97" s="236">
        <v>0</v>
      </c>
      <c r="C97" s="236">
        <v>0</v>
      </c>
      <c r="D97" s="236">
        <v>0</v>
      </c>
      <c r="E97" s="236">
        <v>0</v>
      </c>
      <c r="F97" s="236">
        <v>0</v>
      </c>
      <c r="G97" s="236">
        <v>0</v>
      </c>
      <c r="H97" s="236">
        <v>0</v>
      </c>
      <c r="I97" s="236">
        <v>0</v>
      </c>
      <c r="J97" s="236">
        <v>0</v>
      </c>
      <c r="K97" s="236">
        <v>0.16570875530000001</v>
      </c>
      <c r="L97" s="236">
        <v>0.26326500000000003</v>
      </c>
      <c r="M97" s="236">
        <v>0.27173900000000001</v>
      </c>
      <c r="N97" s="236">
        <v>0.27278200000000002</v>
      </c>
      <c r="O97" s="37"/>
      <c r="P97" s="37"/>
      <c r="Q97" s="37"/>
    </row>
    <row r="98" spans="1:17" ht="14" outlineLevel="3">
      <c r="A98" s="85" t="s">
        <v>309</v>
      </c>
      <c r="B98" s="236">
        <v>0</v>
      </c>
      <c r="C98" s="236">
        <v>0</v>
      </c>
      <c r="D98" s="236">
        <v>0</v>
      </c>
      <c r="E98" s="236">
        <v>0</v>
      </c>
      <c r="F98" s="236">
        <v>0</v>
      </c>
      <c r="G98" s="236">
        <v>0</v>
      </c>
      <c r="H98" s="236">
        <v>0</v>
      </c>
      <c r="I98" s="236">
        <v>0</v>
      </c>
      <c r="J98" s="236">
        <v>0</v>
      </c>
      <c r="K98" s="236">
        <v>0</v>
      </c>
      <c r="L98" s="236">
        <v>0.02</v>
      </c>
      <c r="M98" s="236">
        <v>4.3999999999999997E-2</v>
      </c>
      <c r="N98" s="236">
        <v>8.3000000000000004E-2</v>
      </c>
      <c r="O98" s="37"/>
      <c r="P98" s="37"/>
      <c r="Q98" s="37"/>
    </row>
    <row r="99" spans="1:17" ht="14" outlineLevel="3">
      <c r="A99" s="85" t="s">
        <v>310</v>
      </c>
      <c r="B99" s="236">
        <v>0</v>
      </c>
      <c r="C99" s="236">
        <v>0</v>
      </c>
      <c r="D99" s="236">
        <v>0</v>
      </c>
      <c r="E99" s="236">
        <v>0</v>
      </c>
      <c r="F99" s="236">
        <v>0</v>
      </c>
      <c r="G99" s="236">
        <v>0.02</v>
      </c>
      <c r="H99" s="236">
        <v>3.8449999999999998E-2</v>
      </c>
      <c r="I99" s="236">
        <v>0.11325</v>
      </c>
      <c r="J99" s="236">
        <v>0.12626999999999999</v>
      </c>
      <c r="K99" s="236">
        <v>0.35826225748000001</v>
      </c>
      <c r="L99" s="236">
        <v>0.497361</v>
      </c>
      <c r="M99" s="236">
        <v>0.50868832389999996</v>
      </c>
      <c r="N99" s="236">
        <v>0.52692295999000005</v>
      </c>
      <c r="O99" s="37"/>
      <c r="P99" s="37"/>
      <c r="Q99" s="37"/>
    </row>
    <row r="100" spans="1:17" ht="14" outlineLevel="3">
      <c r="A100" s="85" t="s">
        <v>311</v>
      </c>
      <c r="B100" s="236">
        <v>1.0434432387999999</v>
      </c>
      <c r="C100" s="236">
        <v>1.02294330686</v>
      </c>
      <c r="D100" s="236">
        <v>2.2562766401899998</v>
      </c>
      <c r="E100" s="236">
        <v>2.3299836863099999</v>
      </c>
      <c r="F100" s="236">
        <v>2.3764688344799998</v>
      </c>
      <c r="G100" s="236">
        <v>2.4041762925999999</v>
      </c>
      <c r="H100" s="236">
        <v>2.4415970947000001</v>
      </c>
      <c r="I100" s="236">
        <v>2.4630573187999998</v>
      </c>
      <c r="J100" s="236">
        <v>2.4683125876899998</v>
      </c>
      <c r="K100" s="236">
        <v>3.3241612115999999</v>
      </c>
      <c r="L100" s="236">
        <v>3.8591014023999999</v>
      </c>
      <c r="M100" s="236">
        <v>4.7917659071200003</v>
      </c>
      <c r="N100" s="236">
        <v>4.8351432465700004</v>
      </c>
      <c r="O100" s="37"/>
      <c r="P100" s="37"/>
      <c r="Q100" s="37"/>
    </row>
    <row r="101" spans="1:17" ht="14" outlineLevel="3">
      <c r="A101" s="85" t="s">
        <v>312</v>
      </c>
      <c r="B101" s="236">
        <v>0</v>
      </c>
      <c r="C101" s="236">
        <v>0</v>
      </c>
      <c r="D101" s="236">
        <v>0</v>
      </c>
      <c r="E101" s="236">
        <v>8.3353796999999993E-3</v>
      </c>
      <c r="F101" s="236">
        <v>1.16853797E-2</v>
      </c>
      <c r="G101" s="236">
        <v>3.5835379700000003E-2</v>
      </c>
      <c r="H101" s="236">
        <v>4.78353797E-2</v>
      </c>
      <c r="I101" s="236">
        <v>5.51278797E-2</v>
      </c>
      <c r="J101" s="236">
        <v>5.6121031699999997E-2</v>
      </c>
      <c r="K101" s="236">
        <v>6.5464183699999998E-2</v>
      </c>
      <c r="L101" s="236">
        <v>7.9207335700000006E-2</v>
      </c>
      <c r="M101" s="236">
        <v>8.8096337999999996E-2</v>
      </c>
      <c r="N101" s="236">
        <v>9.6711383299999995E-2</v>
      </c>
      <c r="O101" s="37"/>
      <c r="P101" s="37"/>
      <c r="Q101" s="37"/>
    </row>
    <row r="102" spans="1:17" ht="14" outlineLevel="2">
      <c r="A102" s="120" t="s">
        <v>313</v>
      </c>
      <c r="B102" s="239">
        <f t="shared" ref="B102:M102" si="15">SUM(B$103:B$103)</f>
        <v>9.5465000000000003E-4</v>
      </c>
      <c r="C102" s="239">
        <f t="shared" si="15"/>
        <v>9.5465000000000003E-4</v>
      </c>
      <c r="D102" s="239">
        <f t="shared" si="15"/>
        <v>9.5465000000000003E-4</v>
      </c>
      <c r="E102" s="239">
        <f t="shared" si="15"/>
        <v>9.5465000000000003E-4</v>
      </c>
      <c r="F102" s="239">
        <f t="shared" si="15"/>
        <v>9.5465000000000003E-4</v>
      </c>
      <c r="G102" s="239">
        <f t="shared" si="15"/>
        <v>9.5465000000000003E-4</v>
      </c>
      <c r="H102" s="239">
        <f t="shared" si="15"/>
        <v>9.5465000000000003E-4</v>
      </c>
      <c r="I102" s="239">
        <f t="shared" si="15"/>
        <v>9.5465000000000003E-4</v>
      </c>
      <c r="J102" s="239">
        <f t="shared" si="15"/>
        <v>9.5465000000000003E-4</v>
      </c>
      <c r="K102" s="239">
        <f t="shared" si="15"/>
        <v>9.5465000000000003E-4</v>
      </c>
      <c r="L102" s="239">
        <f t="shared" si="15"/>
        <v>9.5465000000000003E-4</v>
      </c>
      <c r="M102" s="239">
        <f t="shared" si="15"/>
        <v>9.5465000000000003E-4</v>
      </c>
      <c r="N102" s="239">
        <v>9.5465000000000003E-4</v>
      </c>
      <c r="O102" s="37"/>
      <c r="P102" s="37"/>
      <c r="Q102" s="37"/>
    </row>
    <row r="103" spans="1:17" ht="14" outlineLevel="3">
      <c r="A103" s="85" t="s">
        <v>314</v>
      </c>
      <c r="B103" s="236">
        <v>9.5465000000000003E-4</v>
      </c>
      <c r="C103" s="236">
        <v>9.5465000000000003E-4</v>
      </c>
      <c r="D103" s="236">
        <v>9.5465000000000003E-4</v>
      </c>
      <c r="E103" s="236">
        <v>9.5465000000000003E-4</v>
      </c>
      <c r="F103" s="236">
        <v>9.5465000000000003E-4</v>
      </c>
      <c r="G103" s="236">
        <v>9.5465000000000003E-4</v>
      </c>
      <c r="H103" s="236">
        <v>9.5465000000000003E-4</v>
      </c>
      <c r="I103" s="236">
        <v>9.5465000000000003E-4</v>
      </c>
      <c r="J103" s="236">
        <v>9.5465000000000003E-4</v>
      </c>
      <c r="K103" s="236">
        <v>9.5465000000000003E-4</v>
      </c>
      <c r="L103" s="236">
        <v>9.5465000000000003E-4</v>
      </c>
      <c r="M103" s="236">
        <v>9.5465000000000003E-4</v>
      </c>
      <c r="N103" s="236">
        <v>9.5465000000000003E-4</v>
      </c>
      <c r="O103" s="37"/>
      <c r="P103" s="37"/>
      <c r="Q103" s="37"/>
    </row>
    <row r="104" spans="1:17" ht="15" outlineLevel="1">
      <c r="A104" s="99" t="s">
        <v>264</v>
      </c>
      <c r="B104" s="207">
        <f t="shared" ref="B104:N104" si="16">B$105+B$111+B$112+B$116+B$119</f>
        <v>260.41286289639004</v>
      </c>
      <c r="C104" s="207">
        <f t="shared" si="16"/>
        <v>257.36937840209004</v>
      </c>
      <c r="D104" s="207">
        <f t="shared" si="16"/>
        <v>251.10522738816002</v>
      </c>
      <c r="E104" s="207">
        <f t="shared" si="16"/>
        <v>238.83061412727</v>
      </c>
      <c r="F104" s="207">
        <f t="shared" si="16"/>
        <v>240.52331046585999</v>
      </c>
      <c r="G104" s="207">
        <f t="shared" si="16"/>
        <v>239.54472273188998</v>
      </c>
      <c r="H104" s="207">
        <f t="shared" si="16"/>
        <v>253.09860610984998</v>
      </c>
      <c r="I104" s="207">
        <f t="shared" si="16"/>
        <v>248.57249303932002</v>
      </c>
      <c r="J104" s="207">
        <f t="shared" si="16"/>
        <v>243.96192189427001</v>
      </c>
      <c r="K104" s="207">
        <f t="shared" si="16"/>
        <v>231.59238230346</v>
      </c>
      <c r="L104" s="207">
        <f t="shared" si="16"/>
        <v>227.52364682082001</v>
      </c>
      <c r="M104" s="207">
        <f t="shared" si="16"/>
        <v>255.08779472875</v>
      </c>
      <c r="N104" s="207">
        <f t="shared" si="16"/>
        <v>260.29586891324004</v>
      </c>
      <c r="O104" s="37"/>
      <c r="P104" s="37"/>
      <c r="Q104" s="37"/>
    </row>
    <row r="105" spans="1:17" ht="14" outlineLevel="2">
      <c r="A105" s="120" t="s">
        <v>265</v>
      </c>
      <c r="B105" s="239">
        <f t="shared" ref="B105:M105" si="17">SUM(B$106:B$110)</f>
        <v>221.66375747764999</v>
      </c>
      <c r="C105" s="239">
        <f t="shared" si="17"/>
        <v>220.84710535242002</v>
      </c>
      <c r="D105" s="239">
        <f t="shared" si="17"/>
        <v>214.91726105992001</v>
      </c>
      <c r="E105" s="239">
        <f t="shared" si="17"/>
        <v>202.93421305787999</v>
      </c>
      <c r="F105" s="239">
        <f t="shared" si="17"/>
        <v>204.83004347098</v>
      </c>
      <c r="G105" s="239">
        <f t="shared" si="17"/>
        <v>204.15211457560997</v>
      </c>
      <c r="H105" s="239">
        <f t="shared" si="17"/>
        <v>199.15230313584999</v>
      </c>
      <c r="I105" s="239">
        <f t="shared" si="17"/>
        <v>197.30183822314001</v>
      </c>
      <c r="J105" s="239">
        <f t="shared" si="17"/>
        <v>192.70521562833</v>
      </c>
      <c r="K105" s="239">
        <f t="shared" si="17"/>
        <v>181.08114917725001</v>
      </c>
      <c r="L105" s="239">
        <f t="shared" si="17"/>
        <v>177.47560030565</v>
      </c>
      <c r="M105" s="239">
        <f t="shared" si="17"/>
        <v>181.15085190905</v>
      </c>
      <c r="N105" s="239">
        <v>186.07371253465999</v>
      </c>
      <c r="O105" s="37"/>
      <c r="P105" s="37"/>
      <c r="Q105" s="37"/>
    </row>
    <row r="106" spans="1:17" ht="14" outlineLevel="3">
      <c r="A106" s="85" t="s">
        <v>315</v>
      </c>
      <c r="B106" s="236">
        <v>6.9479199999999999</v>
      </c>
      <c r="C106" s="236">
        <v>6.8207000000000004</v>
      </c>
      <c r="D106" s="236">
        <v>6.82918</v>
      </c>
      <c r="E106" s="236">
        <v>6.5446600000000004</v>
      </c>
      <c r="F106" s="236">
        <v>6.7285399999999997</v>
      </c>
      <c r="G106" s="236">
        <v>6.6779200000000003</v>
      </c>
      <c r="H106" s="236">
        <v>6.4603599999999997</v>
      </c>
      <c r="I106" s="236">
        <v>6.3847800000000001</v>
      </c>
      <c r="J106" s="236">
        <v>6.3392600000000003</v>
      </c>
      <c r="K106" s="236">
        <v>6.1962000000000002</v>
      </c>
      <c r="L106" s="236">
        <v>6.1006400000000003</v>
      </c>
      <c r="M106" s="236">
        <v>6.1296200000000001</v>
      </c>
      <c r="N106" s="236">
        <v>9.2767800000000005</v>
      </c>
      <c r="O106" s="37"/>
      <c r="P106" s="37"/>
      <c r="Q106" s="37"/>
    </row>
    <row r="107" spans="1:17" ht="14" outlineLevel="3">
      <c r="A107" s="85" t="s">
        <v>267</v>
      </c>
      <c r="B107" s="236">
        <v>10.432493553680001</v>
      </c>
      <c r="C107" s="236">
        <v>10.292639359420001</v>
      </c>
      <c r="D107" s="236">
        <v>10.392745705559999</v>
      </c>
      <c r="E107" s="236">
        <v>9.42975661999</v>
      </c>
      <c r="F107" s="236">
        <v>9.8026503054800003</v>
      </c>
      <c r="G107" s="236">
        <v>9.8401026581900002</v>
      </c>
      <c r="H107" s="236">
        <v>9.4710510053199997</v>
      </c>
      <c r="I107" s="236">
        <v>9.3829482818100001</v>
      </c>
      <c r="J107" s="236">
        <v>9.3199868201400005</v>
      </c>
      <c r="K107" s="236">
        <v>8.5344875767899993</v>
      </c>
      <c r="L107" s="236">
        <v>8.4393302479999992</v>
      </c>
      <c r="M107" s="236">
        <v>8.5603264682300004</v>
      </c>
      <c r="N107" s="236">
        <v>9.2744274345300006</v>
      </c>
      <c r="O107" s="37"/>
      <c r="P107" s="37"/>
      <c r="Q107" s="37"/>
    </row>
    <row r="108" spans="1:17" ht="14" outlineLevel="3">
      <c r="A108" s="85" t="s">
        <v>268</v>
      </c>
      <c r="B108" s="236">
        <v>1.9025141940000001</v>
      </c>
      <c r="C108" s="236">
        <v>1.8676781775</v>
      </c>
      <c r="D108" s="236">
        <v>1.8700002135</v>
      </c>
      <c r="E108" s="236">
        <v>1.7920915245</v>
      </c>
      <c r="F108" s="236">
        <v>1.8424424655</v>
      </c>
      <c r="G108" s="236">
        <v>1.8285814439999999</v>
      </c>
      <c r="H108" s="236">
        <v>1.7690080770000001</v>
      </c>
      <c r="I108" s="236">
        <v>1.7403314084999999</v>
      </c>
      <c r="J108" s="236">
        <v>1.7279237945000001</v>
      </c>
      <c r="K108" s="236">
        <v>1.6889292149999999</v>
      </c>
      <c r="L108" s="236">
        <v>1.6628819480000001</v>
      </c>
      <c r="M108" s="236">
        <v>1.6707811715000001</v>
      </c>
      <c r="N108" s="236">
        <v>1.685745539</v>
      </c>
      <c r="O108" s="37"/>
      <c r="P108" s="37"/>
      <c r="Q108" s="37"/>
    </row>
    <row r="109" spans="1:17" ht="14" outlineLevel="3">
      <c r="A109" s="85" t="s">
        <v>269</v>
      </c>
      <c r="B109" s="236">
        <v>12.66957612263</v>
      </c>
      <c r="C109" s="236">
        <v>12.63296713898</v>
      </c>
      <c r="D109" s="236">
        <v>12.51520898837</v>
      </c>
      <c r="E109" s="236">
        <v>12.687886355870001</v>
      </c>
      <c r="F109" s="236">
        <v>12.53835225768</v>
      </c>
      <c r="G109" s="236">
        <v>12.409983338849999</v>
      </c>
      <c r="H109" s="236">
        <v>12.26372817165</v>
      </c>
      <c r="I109" s="236">
        <v>12.13304166618</v>
      </c>
      <c r="J109" s="236">
        <v>12.12103800235</v>
      </c>
      <c r="K109" s="236">
        <v>12.25859345744</v>
      </c>
      <c r="L109" s="236">
        <v>11.88248045386</v>
      </c>
      <c r="M109" s="236">
        <v>12.18017234807</v>
      </c>
      <c r="N109" s="236">
        <v>12.77248679523</v>
      </c>
      <c r="O109" s="37"/>
      <c r="P109" s="37"/>
      <c r="Q109" s="37"/>
    </row>
    <row r="110" spans="1:17" ht="14" outlineLevel="3">
      <c r="A110" s="85" t="s">
        <v>270</v>
      </c>
      <c r="B110" s="236">
        <v>189.71125360734001</v>
      </c>
      <c r="C110" s="236">
        <v>189.23312067652</v>
      </c>
      <c r="D110" s="236">
        <v>183.31012615249</v>
      </c>
      <c r="E110" s="236">
        <v>172.47981855751999</v>
      </c>
      <c r="F110" s="236">
        <v>173.91805844231999</v>
      </c>
      <c r="G110" s="236">
        <v>173.39552713456999</v>
      </c>
      <c r="H110" s="236">
        <v>169.18815588187999</v>
      </c>
      <c r="I110" s="236">
        <v>167.66073686665001</v>
      </c>
      <c r="J110" s="236">
        <v>163.19700701133999</v>
      </c>
      <c r="K110" s="236">
        <v>152.40293892802001</v>
      </c>
      <c r="L110" s="236">
        <v>149.39026765579001</v>
      </c>
      <c r="M110" s="236">
        <v>152.60995192125</v>
      </c>
      <c r="N110" s="236">
        <v>153.0642727659</v>
      </c>
      <c r="O110" s="37"/>
      <c r="P110" s="37"/>
      <c r="Q110" s="37"/>
    </row>
    <row r="111" spans="1:17" ht="14" outlineLevel="2">
      <c r="A111" s="120" t="s">
        <v>316</v>
      </c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37"/>
      <c r="P111" s="37"/>
      <c r="Q111" s="37"/>
    </row>
    <row r="112" spans="1:17" ht="14" outlineLevel="2">
      <c r="A112" s="120" t="s">
        <v>280</v>
      </c>
      <c r="B112" s="239">
        <f t="shared" ref="B112:M112" si="18">SUM(B$113:B$115)</f>
        <v>35.432484333830004</v>
      </c>
      <c r="C112" s="239">
        <f t="shared" si="18"/>
        <v>33.214010908840002</v>
      </c>
      <c r="D112" s="239">
        <f t="shared" si="18"/>
        <v>32.914023298910003</v>
      </c>
      <c r="E112" s="239">
        <f t="shared" si="18"/>
        <v>32.677829865050001</v>
      </c>
      <c r="F112" s="239">
        <f t="shared" si="18"/>
        <v>32.447857418859996</v>
      </c>
      <c r="G112" s="239">
        <f t="shared" si="18"/>
        <v>32.156949310720002</v>
      </c>
      <c r="H112" s="239">
        <f t="shared" si="18"/>
        <v>31.765746061450002</v>
      </c>
      <c r="I112" s="239">
        <f t="shared" si="18"/>
        <v>29.321320408449999</v>
      </c>
      <c r="J112" s="239">
        <f t="shared" si="18"/>
        <v>29.338965222839999</v>
      </c>
      <c r="K112" s="239">
        <f t="shared" si="18"/>
        <v>28.85861556171</v>
      </c>
      <c r="L112" s="239">
        <f t="shared" si="18"/>
        <v>28.584751957760002</v>
      </c>
      <c r="M112" s="239">
        <f t="shared" si="18"/>
        <v>29.396595435330003</v>
      </c>
      <c r="N112" s="239">
        <v>29.513522327330001</v>
      </c>
      <c r="O112" s="37"/>
      <c r="P112" s="37"/>
      <c r="Q112" s="37"/>
    </row>
    <row r="113" spans="1:17" ht="14" outlineLevel="3">
      <c r="A113" s="85" t="s">
        <v>79</v>
      </c>
      <c r="B113" s="236">
        <v>4.9365827108299998</v>
      </c>
      <c r="C113" s="236">
        <v>4.9223183602300002</v>
      </c>
      <c r="D113" s="236">
        <v>4.8764349901199999</v>
      </c>
      <c r="E113" s="236">
        <v>4.86859570809</v>
      </c>
      <c r="F113" s="236">
        <v>4.7478642328699996</v>
      </c>
      <c r="G113" s="236">
        <v>4.7051591189100002</v>
      </c>
      <c r="H113" s="236">
        <v>4.6497074865499997</v>
      </c>
      <c r="I113" s="236">
        <v>4.5060538637600001</v>
      </c>
      <c r="J113" s="236">
        <v>4.50159585914</v>
      </c>
      <c r="K113" s="236">
        <v>4.4539823586900003</v>
      </c>
      <c r="L113" s="236">
        <v>4.4121676161199996</v>
      </c>
      <c r="M113" s="236">
        <v>4.4590769517600002</v>
      </c>
      <c r="N113" s="236">
        <v>4.4761919675000001</v>
      </c>
      <c r="O113" s="37"/>
      <c r="P113" s="37"/>
      <c r="Q113" s="37"/>
    </row>
    <row r="114" spans="1:17" ht="14" outlineLevel="3">
      <c r="A114" s="85" t="s">
        <v>211</v>
      </c>
      <c r="B114" s="236">
        <v>0.80757162299999996</v>
      </c>
      <c r="C114" s="236">
        <v>0.80361504860999999</v>
      </c>
      <c r="D114" s="236">
        <v>0.80574080878999998</v>
      </c>
      <c r="E114" s="236">
        <v>0.62116415696000005</v>
      </c>
      <c r="F114" s="236">
        <v>0.64374318599000002</v>
      </c>
      <c r="G114" s="236">
        <v>0.63890019181000002</v>
      </c>
      <c r="H114" s="236">
        <v>0.61914607489999995</v>
      </c>
      <c r="I114" s="236">
        <v>0.61723654469</v>
      </c>
      <c r="J114" s="236">
        <v>0.66327936369999996</v>
      </c>
      <c r="K114" s="236">
        <v>0.48623320302</v>
      </c>
      <c r="L114" s="236">
        <v>0.47873434164000001</v>
      </c>
      <c r="M114" s="236">
        <v>0.48100848356999998</v>
      </c>
      <c r="N114" s="236">
        <v>0.48695035983000001</v>
      </c>
      <c r="O114" s="37"/>
      <c r="P114" s="37"/>
      <c r="Q114" s="37"/>
    </row>
    <row r="115" spans="1:17" ht="14" outlineLevel="3">
      <c r="A115" s="85" t="s">
        <v>317</v>
      </c>
      <c r="B115" s="236">
        <v>29.688330000000001</v>
      </c>
      <c r="C115" s="236">
        <v>27.488077499999999</v>
      </c>
      <c r="D115" s="236">
        <v>27.231847500000001</v>
      </c>
      <c r="E115" s="236">
        <v>27.18807</v>
      </c>
      <c r="F115" s="236">
        <v>27.056249999999999</v>
      </c>
      <c r="G115" s="236">
        <v>26.812889999999999</v>
      </c>
      <c r="H115" s="236">
        <v>26.496892500000001</v>
      </c>
      <c r="I115" s="236">
        <v>24.198029999999999</v>
      </c>
      <c r="J115" s="236">
        <v>24.17409</v>
      </c>
      <c r="K115" s="236">
        <v>23.918399999999998</v>
      </c>
      <c r="L115" s="236">
        <v>23.693850000000001</v>
      </c>
      <c r="M115" s="236">
        <v>24.456510000000002</v>
      </c>
      <c r="N115" s="236">
        <v>24.550380000000001</v>
      </c>
      <c r="O115" s="37"/>
      <c r="P115" s="37"/>
      <c r="Q115" s="37"/>
    </row>
    <row r="116" spans="1:17" ht="14" outlineLevel="2">
      <c r="A116" s="120" t="s">
        <v>318</v>
      </c>
      <c r="B116" s="239">
        <f t="shared" ref="B116:M116" si="19">SUM(B$117:B$118)</f>
        <v>0</v>
      </c>
      <c r="C116" s="239">
        <f t="shared" si="19"/>
        <v>0</v>
      </c>
      <c r="D116" s="239">
        <f t="shared" si="19"/>
        <v>0</v>
      </c>
      <c r="E116" s="239">
        <f t="shared" si="19"/>
        <v>0</v>
      </c>
      <c r="F116" s="239">
        <f t="shared" si="19"/>
        <v>0</v>
      </c>
      <c r="G116" s="239">
        <f t="shared" si="19"/>
        <v>0</v>
      </c>
      <c r="H116" s="239">
        <f t="shared" si="19"/>
        <v>19.023409999999998</v>
      </c>
      <c r="I116" s="239">
        <f t="shared" si="19"/>
        <v>18.820689999999999</v>
      </c>
      <c r="J116" s="239">
        <f t="shared" si="19"/>
        <v>18.802070000000001</v>
      </c>
      <c r="K116" s="239">
        <f t="shared" si="19"/>
        <v>18.603200000000001</v>
      </c>
      <c r="L116" s="239">
        <f t="shared" si="19"/>
        <v>18.428550000000001</v>
      </c>
      <c r="M116" s="239">
        <f t="shared" si="19"/>
        <v>41.440197499999996</v>
      </c>
      <c r="N116" s="239">
        <v>41.599254999999999</v>
      </c>
      <c r="O116" s="37"/>
      <c r="P116" s="37"/>
      <c r="Q116" s="37"/>
    </row>
    <row r="117" spans="1:17" ht="14" outlineLevel="3">
      <c r="A117" s="85" t="s">
        <v>319</v>
      </c>
      <c r="B117" s="236">
        <v>0</v>
      </c>
      <c r="C117" s="236">
        <v>0</v>
      </c>
      <c r="D117" s="236">
        <v>0</v>
      </c>
      <c r="E117" s="236">
        <v>0</v>
      </c>
      <c r="F117" s="236">
        <v>0</v>
      </c>
      <c r="G117" s="236">
        <v>0</v>
      </c>
      <c r="H117" s="236">
        <v>19.023409999999998</v>
      </c>
      <c r="I117" s="236">
        <v>18.820689999999999</v>
      </c>
      <c r="J117" s="236">
        <v>18.802070000000001</v>
      </c>
      <c r="K117" s="236">
        <v>18.603200000000001</v>
      </c>
      <c r="L117" s="236">
        <v>18.428550000000001</v>
      </c>
      <c r="M117" s="236">
        <v>19.021730000000002</v>
      </c>
      <c r="N117" s="236">
        <v>19.094740000000002</v>
      </c>
      <c r="O117" s="37"/>
      <c r="P117" s="37"/>
      <c r="Q117" s="37"/>
    </row>
    <row r="118" spans="1:17" ht="14" outlineLevel="3">
      <c r="A118" s="85" t="s">
        <v>320</v>
      </c>
      <c r="B118" s="236">
        <v>0</v>
      </c>
      <c r="C118" s="236">
        <v>0</v>
      </c>
      <c r="D118" s="236">
        <v>0</v>
      </c>
      <c r="E118" s="236">
        <v>0</v>
      </c>
      <c r="F118" s="236">
        <v>0</v>
      </c>
      <c r="G118" s="236">
        <v>0</v>
      </c>
      <c r="H118" s="236">
        <v>0</v>
      </c>
      <c r="I118" s="236">
        <v>0</v>
      </c>
      <c r="J118" s="236">
        <v>0</v>
      </c>
      <c r="K118" s="236">
        <v>0</v>
      </c>
      <c r="L118" s="236">
        <v>0</v>
      </c>
      <c r="M118" s="236">
        <v>22.418467499999998</v>
      </c>
      <c r="N118" s="236">
        <v>22.504515000000001</v>
      </c>
      <c r="O118" s="37"/>
      <c r="P118" s="37"/>
      <c r="Q118" s="37"/>
    </row>
    <row r="119" spans="1:17" ht="14" outlineLevel="2">
      <c r="A119" s="120" t="s">
        <v>321</v>
      </c>
      <c r="B119" s="239">
        <f t="shared" ref="B119:M119" si="20">SUM(B$120:B$120)</f>
        <v>3.31662108491</v>
      </c>
      <c r="C119" s="239">
        <f t="shared" si="20"/>
        <v>3.3082621408300001</v>
      </c>
      <c r="D119" s="239">
        <f t="shared" si="20"/>
        <v>3.2739430293299998</v>
      </c>
      <c r="E119" s="239">
        <f t="shared" si="20"/>
        <v>3.2185712043399999</v>
      </c>
      <c r="F119" s="239">
        <f t="shared" si="20"/>
        <v>3.2454095760200001</v>
      </c>
      <c r="G119" s="239">
        <f t="shared" si="20"/>
        <v>3.2356588455600002</v>
      </c>
      <c r="H119" s="239">
        <f t="shared" si="20"/>
        <v>3.15714691255</v>
      </c>
      <c r="I119" s="239">
        <f t="shared" si="20"/>
        <v>3.12864440773</v>
      </c>
      <c r="J119" s="239">
        <f t="shared" si="20"/>
        <v>3.1156710430999999</v>
      </c>
      <c r="K119" s="239">
        <f t="shared" si="20"/>
        <v>3.0494175645000001</v>
      </c>
      <c r="L119" s="239">
        <f t="shared" si="20"/>
        <v>3.0347445574099998</v>
      </c>
      <c r="M119" s="239">
        <f t="shared" si="20"/>
        <v>3.1001498843699999</v>
      </c>
      <c r="N119" s="239">
        <v>3.1093790512499999</v>
      </c>
      <c r="O119" s="37"/>
      <c r="P119" s="37"/>
      <c r="Q119" s="37"/>
    </row>
    <row r="120" spans="1:17" ht="14" outlineLevel="3">
      <c r="A120" s="85" t="s">
        <v>270</v>
      </c>
      <c r="B120" s="236">
        <v>3.31662108491</v>
      </c>
      <c r="C120" s="236">
        <v>3.3082621408300001</v>
      </c>
      <c r="D120" s="236">
        <v>3.2739430293299998</v>
      </c>
      <c r="E120" s="236">
        <v>3.2185712043399999</v>
      </c>
      <c r="F120" s="236">
        <v>3.2454095760200001</v>
      </c>
      <c r="G120" s="236">
        <v>3.2356588455600002</v>
      </c>
      <c r="H120" s="236">
        <v>3.15714691255</v>
      </c>
      <c r="I120" s="236">
        <v>3.12864440773</v>
      </c>
      <c r="J120" s="236">
        <v>3.1156710430999999</v>
      </c>
      <c r="K120" s="236">
        <v>3.0494175645000001</v>
      </c>
      <c r="L120" s="236">
        <v>3.0347445574099998</v>
      </c>
      <c r="M120" s="236">
        <v>3.1001498843699999</v>
      </c>
      <c r="N120" s="236">
        <v>3.1093790512499999</v>
      </c>
      <c r="O120" s="37"/>
      <c r="P120" s="37"/>
      <c r="Q120" s="37"/>
    </row>
    <row r="121" spans="1:17"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37"/>
      <c r="P121" s="37"/>
      <c r="Q121" s="37"/>
    </row>
    <row r="122" spans="1:17"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37"/>
      <c r="P122" s="37"/>
      <c r="Q122" s="37"/>
    </row>
    <row r="123" spans="1:17"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37"/>
      <c r="P123" s="37"/>
      <c r="Q123" s="37"/>
    </row>
    <row r="124" spans="1:17"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37"/>
      <c r="P124" s="37"/>
      <c r="Q124" s="37"/>
    </row>
    <row r="125" spans="1:17"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37"/>
      <c r="P125" s="37"/>
      <c r="Q125" s="37"/>
    </row>
    <row r="126" spans="1:17"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37"/>
      <c r="P126" s="37"/>
      <c r="Q126" s="37"/>
    </row>
    <row r="127" spans="1:17"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37"/>
      <c r="P127" s="37"/>
      <c r="Q127" s="37"/>
    </row>
    <row r="128" spans="1:17"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37"/>
      <c r="P128" s="37"/>
      <c r="Q128" s="37"/>
    </row>
    <row r="129" spans="2:17"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37"/>
      <c r="P129" s="37"/>
      <c r="Q129" s="37"/>
    </row>
    <row r="130" spans="2:17"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37"/>
      <c r="P130" s="37"/>
      <c r="Q130" s="37"/>
    </row>
    <row r="131" spans="2:17"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37"/>
      <c r="P131" s="37"/>
      <c r="Q131" s="37"/>
    </row>
    <row r="132" spans="2:17"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37"/>
      <c r="P132" s="37"/>
      <c r="Q132" s="37"/>
    </row>
    <row r="133" spans="2:17"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37"/>
      <c r="P133" s="37"/>
      <c r="Q133" s="37"/>
    </row>
    <row r="134" spans="2:17"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37"/>
      <c r="P134" s="37"/>
      <c r="Q134" s="37"/>
    </row>
    <row r="135" spans="2:17"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37"/>
      <c r="P135" s="37"/>
      <c r="Q135" s="37"/>
    </row>
    <row r="136" spans="2:17"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37"/>
      <c r="P136" s="37"/>
      <c r="Q136" s="37"/>
    </row>
    <row r="137" spans="2:17"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37"/>
      <c r="P137" s="37"/>
      <c r="Q137" s="37"/>
    </row>
    <row r="138" spans="2:17"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37"/>
      <c r="P138" s="37"/>
      <c r="Q138" s="37"/>
    </row>
    <row r="139" spans="2:17"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37"/>
      <c r="P139" s="37"/>
      <c r="Q139" s="37"/>
    </row>
    <row r="140" spans="2:17"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37"/>
      <c r="P140" s="37"/>
      <c r="Q140" s="37"/>
    </row>
    <row r="141" spans="2:17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37"/>
      <c r="P141" s="37"/>
      <c r="Q141" s="37"/>
    </row>
    <row r="142" spans="2:17"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37"/>
      <c r="P142" s="37"/>
      <c r="Q142" s="37"/>
    </row>
    <row r="143" spans="2:17"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37"/>
      <c r="P143" s="37"/>
      <c r="Q143" s="37"/>
    </row>
    <row r="144" spans="2:17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37"/>
      <c r="P144" s="37"/>
      <c r="Q144" s="37"/>
    </row>
    <row r="145" spans="2:17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37"/>
      <c r="P145" s="37"/>
      <c r="Q145" s="37"/>
    </row>
    <row r="146" spans="2:17"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37"/>
      <c r="P146" s="37"/>
      <c r="Q146" s="37"/>
    </row>
    <row r="147" spans="2:17"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37"/>
      <c r="P147" s="37"/>
      <c r="Q147" s="37"/>
    </row>
    <row r="148" spans="2:17"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37"/>
      <c r="P148" s="37"/>
      <c r="Q148" s="37"/>
    </row>
    <row r="149" spans="2:17"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37"/>
      <c r="P149" s="37"/>
      <c r="Q149" s="37"/>
    </row>
    <row r="150" spans="2:17"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37"/>
      <c r="P150" s="37"/>
      <c r="Q150" s="37"/>
    </row>
    <row r="151" spans="2:17"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37"/>
      <c r="P151" s="37"/>
      <c r="Q151" s="37"/>
    </row>
    <row r="152" spans="2:17"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37"/>
      <c r="P152" s="37"/>
      <c r="Q152" s="37"/>
    </row>
    <row r="153" spans="2:17"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37"/>
      <c r="P153" s="37"/>
      <c r="Q153" s="37"/>
    </row>
    <row r="154" spans="2:17"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37"/>
      <c r="P154" s="37"/>
      <c r="Q154" s="37"/>
    </row>
    <row r="155" spans="2:17"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37"/>
      <c r="P155" s="37"/>
      <c r="Q155" s="37"/>
    </row>
    <row r="156" spans="2:17"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37"/>
      <c r="P156" s="37"/>
      <c r="Q156" s="37"/>
    </row>
    <row r="157" spans="2:17"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37"/>
      <c r="P157" s="37"/>
      <c r="Q157" s="37"/>
    </row>
    <row r="158" spans="2:17"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37"/>
      <c r="P158" s="37"/>
      <c r="Q158" s="37"/>
    </row>
    <row r="159" spans="2:17"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37"/>
      <c r="P159" s="37"/>
      <c r="Q159" s="37"/>
    </row>
    <row r="160" spans="2:17"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37"/>
      <c r="P160" s="37"/>
      <c r="Q160" s="37"/>
    </row>
    <row r="161" spans="2:17"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37"/>
      <c r="P161" s="37"/>
      <c r="Q161" s="37"/>
    </row>
    <row r="162" spans="2:17"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37"/>
      <c r="P162" s="37"/>
      <c r="Q162" s="37"/>
    </row>
    <row r="163" spans="2:17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37"/>
      <c r="P163" s="37"/>
      <c r="Q163" s="37"/>
    </row>
    <row r="164" spans="2:17"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37"/>
      <c r="P164" s="37"/>
      <c r="Q164" s="37"/>
    </row>
    <row r="165" spans="2:17"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37"/>
      <c r="P165" s="37"/>
      <c r="Q165" s="37"/>
    </row>
    <row r="166" spans="2:17"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37"/>
      <c r="P166" s="37"/>
      <c r="Q166" s="37"/>
    </row>
    <row r="167" spans="2:17"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37"/>
      <c r="P167" s="37"/>
      <c r="Q167" s="37"/>
    </row>
    <row r="168" spans="2:17"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37"/>
      <c r="P168" s="37"/>
      <c r="Q168" s="37"/>
    </row>
    <row r="169" spans="2:17"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37"/>
      <c r="P169" s="37"/>
      <c r="Q169" s="37"/>
    </row>
    <row r="170" spans="2:17"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37"/>
      <c r="P170" s="37"/>
      <c r="Q170" s="37"/>
    </row>
    <row r="171" spans="2:17"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37"/>
      <c r="P171" s="37"/>
      <c r="Q171" s="37"/>
    </row>
    <row r="172" spans="2:17"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37"/>
      <c r="P172" s="37"/>
      <c r="Q172" s="37"/>
    </row>
    <row r="173" spans="2:17"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37"/>
      <c r="P173" s="37"/>
      <c r="Q173" s="37"/>
    </row>
    <row r="174" spans="2:17"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37"/>
      <c r="P174" s="37"/>
      <c r="Q174" s="37"/>
    </row>
    <row r="175" spans="2:17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37"/>
      <c r="P175" s="37"/>
      <c r="Q175" s="37"/>
    </row>
    <row r="176" spans="2:17"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37"/>
      <c r="P176" s="37"/>
      <c r="Q176" s="37"/>
    </row>
    <row r="177" spans="2:17"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37"/>
      <c r="P177" s="37"/>
      <c r="Q177" s="37"/>
    </row>
    <row r="178" spans="2:17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37"/>
      <c r="P178" s="37"/>
      <c r="Q178" s="37"/>
    </row>
    <row r="179" spans="2:17"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37"/>
      <c r="P179" s="37"/>
      <c r="Q179" s="37"/>
    </row>
    <row r="180" spans="2:17"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37"/>
      <c r="P180" s="37"/>
      <c r="Q180" s="37"/>
    </row>
  </sheetData>
  <mergeCells count="2">
    <mergeCell ref="A2:N2"/>
    <mergeCell ref="A1:N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S180"/>
  <sheetViews>
    <sheetView topLeftCell="A3" workbookViewId="0">
      <selection activeCell="A36" sqref="A36"/>
    </sheetView>
  </sheetViews>
  <sheetFormatPr baseColWidth="10" defaultColWidth="9.1640625" defaultRowHeight="11" outlineLevelRow="3"/>
  <cols>
    <col min="1" max="1" width="52" style="46" customWidth="1"/>
    <col min="2" max="14" width="15.1640625" style="204" customWidth="1"/>
    <col min="15" max="16384" width="9.1640625" style="46"/>
  </cols>
  <sheetData>
    <row r="1" spans="1:19" s="48" customFormat="1" ht="14"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48" customFormat="1" ht="19">
      <c r="A2" s="5" t="s">
        <v>222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5"/>
      <c r="P2" s="75"/>
      <c r="Q2" s="75"/>
      <c r="R2" s="75"/>
      <c r="S2" s="75"/>
    </row>
    <row r="3" spans="1:19" s="48" customFormat="1" ht="14">
      <c r="A3" s="5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</row>
    <row r="4" spans="1:19" s="49" customFormat="1" ht="14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 t="s">
        <v>322</v>
      </c>
    </row>
    <row r="5" spans="1:19" s="162" customFormat="1" ht="14">
      <c r="A5" s="26"/>
      <c r="B5" s="253">
        <v>44196</v>
      </c>
      <c r="C5" s="253">
        <v>44227</v>
      </c>
      <c r="D5" s="253">
        <v>44255</v>
      </c>
      <c r="E5" s="253">
        <v>44286</v>
      </c>
      <c r="F5" s="253">
        <v>44316</v>
      </c>
      <c r="G5" s="253">
        <v>44347</v>
      </c>
      <c r="H5" s="253">
        <v>44377</v>
      </c>
      <c r="I5" s="253">
        <v>44408</v>
      </c>
      <c r="J5" s="253">
        <v>44439</v>
      </c>
      <c r="K5" s="253">
        <v>44469</v>
      </c>
      <c r="L5" s="253">
        <v>44500</v>
      </c>
      <c r="M5" s="253">
        <v>44530</v>
      </c>
      <c r="N5" s="253">
        <v>44561</v>
      </c>
    </row>
    <row r="6" spans="1:19" s="96" customFormat="1" ht="17">
      <c r="A6" s="79" t="s">
        <v>224</v>
      </c>
      <c r="B6" s="27">
        <f t="shared" ref="B6:M6" si="0">B$7+B$79</f>
        <v>90.253504033989998</v>
      </c>
      <c r="C6" s="27">
        <f t="shared" si="0"/>
        <v>90.742686801840023</v>
      </c>
      <c r="D6" s="27">
        <f t="shared" si="0"/>
        <v>91.407450276660015</v>
      </c>
      <c r="E6" s="27">
        <f t="shared" si="0"/>
        <v>90.168871024960026</v>
      </c>
      <c r="F6" s="27">
        <f t="shared" si="0"/>
        <v>91.325670299220022</v>
      </c>
      <c r="G6" s="27">
        <f t="shared" si="0"/>
        <v>91.519993654229978</v>
      </c>
      <c r="H6" s="27">
        <f t="shared" si="0"/>
        <v>92.524627277060006</v>
      </c>
      <c r="I6" s="27">
        <f t="shared" si="0"/>
        <v>92.969016185200005</v>
      </c>
      <c r="J6" s="27">
        <f t="shared" si="0"/>
        <v>92.529561775050013</v>
      </c>
      <c r="K6" s="27">
        <f t="shared" si="0"/>
        <v>92.02061469812999</v>
      </c>
      <c r="L6" s="27">
        <f t="shared" si="0"/>
        <v>92.629846788979989</v>
      </c>
      <c r="M6" s="27">
        <f t="shared" si="0"/>
        <v>94.153745932490025</v>
      </c>
      <c r="N6" s="27">
        <v>97.954314282959999</v>
      </c>
    </row>
    <row r="7" spans="1:19" s="130" customFormat="1" ht="16">
      <c r="A7" s="219" t="s">
        <v>225</v>
      </c>
      <c r="B7" s="77">
        <f t="shared" ref="B7:N7" si="1">B$8+B$46</f>
        <v>79.903217077660003</v>
      </c>
      <c r="C7" s="77">
        <f t="shared" si="1"/>
        <v>80.296596137760019</v>
      </c>
      <c r="D7" s="77">
        <f t="shared" si="1"/>
        <v>81.050268108840015</v>
      </c>
      <c r="E7" s="77">
        <f t="shared" si="1"/>
        <v>80.143851867150019</v>
      </c>
      <c r="F7" s="77">
        <f t="shared" si="1"/>
        <v>81.370739993870018</v>
      </c>
      <c r="G7" s="77">
        <f t="shared" si="1"/>
        <v>81.496226542759985</v>
      </c>
      <c r="H7" s="77">
        <f t="shared" si="1"/>
        <v>81.867688615110012</v>
      </c>
      <c r="I7" s="77">
        <f t="shared" si="1"/>
        <v>82.355472937330006</v>
      </c>
      <c r="J7" s="77">
        <f t="shared" si="1"/>
        <v>81.904674569140013</v>
      </c>
      <c r="K7" s="77">
        <f t="shared" si="1"/>
        <v>81.60820511867999</v>
      </c>
      <c r="L7" s="77">
        <f t="shared" si="1"/>
        <v>82.196178760689989</v>
      </c>
      <c r="M7" s="77">
        <f t="shared" si="1"/>
        <v>82.994470592890025</v>
      </c>
      <c r="N7" s="77">
        <f t="shared" si="1"/>
        <v>86.614317677070005</v>
      </c>
    </row>
    <row r="8" spans="1:19" s="227" customFormat="1" ht="16" outlineLevel="1">
      <c r="A8" s="124" t="s">
        <v>226</v>
      </c>
      <c r="B8" s="58">
        <f t="shared" ref="B8:N8" si="2">B$9+B$44</f>
        <v>35.392538767910004</v>
      </c>
      <c r="C8" s="58">
        <f t="shared" si="2"/>
        <v>35.987280349110016</v>
      </c>
      <c r="D8" s="58">
        <f t="shared" si="2"/>
        <v>36.725118542090023</v>
      </c>
      <c r="E8" s="58">
        <f t="shared" si="2"/>
        <v>36.715342120280006</v>
      </c>
      <c r="F8" s="58">
        <f t="shared" si="2"/>
        <v>36.255468270660018</v>
      </c>
      <c r="G8" s="58">
        <f t="shared" si="2"/>
        <v>36.306736516119983</v>
      </c>
      <c r="H8" s="58">
        <f t="shared" si="2"/>
        <v>36.839111490220013</v>
      </c>
      <c r="I8" s="58">
        <f t="shared" si="2"/>
        <v>36.824713606419991</v>
      </c>
      <c r="J8" s="58">
        <f t="shared" si="2"/>
        <v>36.498510889930017</v>
      </c>
      <c r="K8" s="58">
        <f t="shared" si="2"/>
        <v>37.137213146979981</v>
      </c>
      <c r="L8" s="58">
        <f t="shared" si="2"/>
        <v>37.17149171526998</v>
      </c>
      <c r="M8" s="58">
        <f t="shared" si="2"/>
        <v>37.319025259440011</v>
      </c>
      <c r="N8" s="58">
        <f t="shared" si="2"/>
        <v>38.952681436220004</v>
      </c>
    </row>
    <row r="9" spans="1:19" s="121" customFormat="1" ht="14" outlineLevel="2">
      <c r="A9" s="21" t="s">
        <v>227</v>
      </c>
      <c r="B9" s="103">
        <f t="shared" ref="B9:M9" si="3">SUM(B$10:B$43)</f>
        <v>35.322377285950004</v>
      </c>
      <c r="C9" s="103">
        <f t="shared" si="3"/>
        <v>35.916915546710015</v>
      </c>
      <c r="D9" s="103">
        <f t="shared" si="3"/>
        <v>36.654091662930021</v>
      </c>
      <c r="E9" s="103">
        <f t="shared" si="3"/>
        <v>36.645386562960006</v>
      </c>
      <c r="F9" s="103">
        <f t="shared" si="3"/>
        <v>36.185171884820015</v>
      </c>
      <c r="G9" s="103">
        <f t="shared" si="3"/>
        <v>36.23580210399998</v>
      </c>
      <c r="H9" s="103">
        <f t="shared" si="3"/>
        <v>36.768547742530011</v>
      </c>
      <c r="I9" s="103">
        <f t="shared" si="3"/>
        <v>36.753389807799991</v>
      </c>
      <c r="J9" s="103">
        <f t="shared" si="3"/>
        <v>36.427116458170019</v>
      </c>
      <c r="K9" s="103">
        <f t="shared" si="3"/>
        <v>37.066299599199979</v>
      </c>
      <c r="L9" s="103">
        <f t="shared" si="3"/>
        <v>37.09990610966998</v>
      </c>
      <c r="M9" s="103">
        <f t="shared" si="3"/>
        <v>37.249672003340009</v>
      </c>
      <c r="N9" s="103">
        <v>38.884805428450001</v>
      </c>
    </row>
    <row r="10" spans="1:19" s="62" customFormat="1" ht="14" outlineLevel="3">
      <c r="A10" s="145" t="s">
        <v>228</v>
      </c>
      <c r="B10" s="41">
        <v>2.5383883414600001</v>
      </c>
      <c r="C10" s="41">
        <v>2.5457443186500002</v>
      </c>
      <c r="D10" s="41">
        <v>2.5696977454300001</v>
      </c>
      <c r="E10" s="41">
        <v>2.57383540373</v>
      </c>
      <c r="F10" s="41">
        <v>2.5863753153100002</v>
      </c>
      <c r="G10" s="41">
        <v>2.6098498567099999</v>
      </c>
      <c r="H10" s="41">
        <v>2.64097448881</v>
      </c>
      <c r="I10" s="41">
        <v>3.0622370912200001</v>
      </c>
      <c r="J10" s="41">
        <v>3.0652696751300001</v>
      </c>
      <c r="K10" s="41">
        <v>3.06040976826</v>
      </c>
      <c r="L10" s="41">
        <v>3.08941370865</v>
      </c>
      <c r="M10" s="41">
        <v>2.9930723966900001</v>
      </c>
      <c r="N10" s="41">
        <v>2.9816281866000001</v>
      </c>
    </row>
    <row r="11" spans="1:19" ht="14" outlineLevel="3">
      <c r="A11" s="85" t="s">
        <v>229</v>
      </c>
      <c r="B11" s="236">
        <v>0.67314833805999996</v>
      </c>
      <c r="C11" s="236">
        <v>0.67509904976000001</v>
      </c>
      <c r="D11" s="236">
        <v>0.68145119424</v>
      </c>
      <c r="E11" s="236">
        <v>0.68254844864999997</v>
      </c>
      <c r="F11" s="236">
        <v>0.68587387385999998</v>
      </c>
      <c r="G11" s="236">
        <v>0.69209902399000001</v>
      </c>
      <c r="H11" s="236">
        <v>0.64515772937000004</v>
      </c>
      <c r="I11" s="236">
        <v>0.65210680372999996</v>
      </c>
      <c r="J11" s="236">
        <v>0.65275259588000001</v>
      </c>
      <c r="K11" s="236">
        <v>0.65973058397999995</v>
      </c>
      <c r="L11" s="236">
        <v>0.66598294493999999</v>
      </c>
      <c r="M11" s="236">
        <v>0.64521470970999995</v>
      </c>
      <c r="N11" s="236">
        <v>0.64274768862999998</v>
      </c>
      <c r="O11" s="37"/>
      <c r="P11" s="37"/>
      <c r="Q11" s="37"/>
    </row>
    <row r="12" spans="1:19" ht="14" outlineLevel="3">
      <c r="A12" s="85" t="s">
        <v>230</v>
      </c>
      <c r="B12" s="236">
        <v>1.96742521474</v>
      </c>
      <c r="C12" s="236">
        <v>2.0086920951399998</v>
      </c>
      <c r="D12" s="236">
        <v>2.4290503613399999</v>
      </c>
      <c r="E12" s="236">
        <v>2.6350862263299999</v>
      </c>
      <c r="F12" s="236">
        <v>2.7212991821700001</v>
      </c>
      <c r="G12" s="236">
        <v>2.15058084611</v>
      </c>
      <c r="H12" s="236">
        <v>2.36228425997</v>
      </c>
      <c r="I12" s="236">
        <v>2.5597115110800002</v>
      </c>
      <c r="J12" s="236">
        <v>2.6903163870100002</v>
      </c>
      <c r="K12" s="236">
        <v>2.8238191989399999</v>
      </c>
      <c r="L12" s="236">
        <v>2.9407481352899998</v>
      </c>
      <c r="M12" s="236">
        <v>2.8363324626500002</v>
      </c>
      <c r="N12" s="236">
        <v>3.5161637729300002</v>
      </c>
      <c r="O12" s="37"/>
      <c r="P12" s="37"/>
      <c r="Q12" s="37"/>
    </row>
    <row r="13" spans="1:19" ht="14" outlineLevel="3">
      <c r="A13" s="85" t="s">
        <v>231</v>
      </c>
      <c r="B13" s="236">
        <v>1.29091127722</v>
      </c>
      <c r="C13" s="236">
        <v>1.29465219965</v>
      </c>
      <c r="D13" s="236">
        <v>1.30683384595</v>
      </c>
      <c r="E13" s="236">
        <v>1.3089380746999999</v>
      </c>
      <c r="F13" s="236">
        <v>1.3153153152799999</v>
      </c>
      <c r="G13" s="236">
        <v>1.3272534217400001</v>
      </c>
      <c r="H13" s="236">
        <v>1.3430820236900001</v>
      </c>
      <c r="I13" s="236">
        <v>1.3575485276899999</v>
      </c>
      <c r="J13" s="236">
        <v>1.3588929304499999</v>
      </c>
      <c r="K13" s="236">
        <v>1.3734196267700001</v>
      </c>
      <c r="L13" s="236">
        <v>1.38643572067</v>
      </c>
      <c r="M13" s="236">
        <v>1.34320064477</v>
      </c>
      <c r="N13" s="236">
        <v>1.3380648283200001</v>
      </c>
      <c r="O13" s="37"/>
      <c r="P13" s="37"/>
      <c r="Q13" s="37"/>
    </row>
    <row r="14" spans="1:19" ht="14" outlineLevel="3">
      <c r="A14" s="85" t="s">
        <v>232</v>
      </c>
      <c r="B14" s="236">
        <v>1.01504534102</v>
      </c>
      <c r="C14" s="236">
        <v>1.01798683354</v>
      </c>
      <c r="D14" s="236">
        <v>1.0275652790600001</v>
      </c>
      <c r="E14" s="236">
        <v>1.0292198370600001</v>
      </c>
      <c r="F14" s="236">
        <v>1.03423427025</v>
      </c>
      <c r="G14" s="236">
        <v>1.0436212200399999</v>
      </c>
      <c r="H14" s="236">
        <v>1.0560672718599999</v>
      </c>
      <c r="I14" s="236">
        <v>1.0674423041700001</v>
      </c>
      <c r="J14" s="236">
        <v>1.06849940993</v>
      </c>
      <c r="K14" s="236">
        <v>1.07992177155</v>
      </c>
      <c r="L14" s="236">
        <v>1.09015634438</v>
      </c>
      <c r="M14" s="236">
        <v>1.0561605437799999</v>
      </c>
      <c r="N14" s="236">
        <v>1.05212224414</v>
      </c>
      <c r="O14" s="37"/>
      <c r="P14" s="37"/>
      <c r="Q14" s="37"/>
    </row>
    <row r="15" spans="1:19" ht="14" outlineLevel="3">
      <c r="A15" s="85" t="s">
        <v>233</v>
      </c>
      <c r="B15" s="236">
        <v>1.65873257264</v>
      </c>
      <c r="C15" s="236">
        <v>1.66353940172</v>
      </c>
      <c r="D15" s="236">
        <v>1.6791919828799999</v>
      </c>
      <c r="E15" s="236">
        <v>1.6818957726799999</v>
      </c>
      <c r="F15" s="236">
        <v>1.69009009006</v>
      </c>
      <c r="G15" s="236">
        <v>1.70542973918</v>
      </c>
      <c r="H15" s="236">
        <v>1.72576840852</v>
      </c>
      <c r="I15" s="236">
        <v>1.7443568753100001</v>
      </c>
      <c r="J15" s="236">
        <v>1.74608434076</v>
      </c>
      <c r="K15" s="236">
        <v>1.7647501505600001</v>
      </c>
      <c r="L15" s="236">
        <v>1.78147493971</v>
      </c>
      <c r="M15" s="236">
        <v>1.7259208284700001</v>
      </c>
      <c r="N15" s="236">
        <v>1.71932165613</v>
      </c>
      <c r="O15" s="37"/>
      <c r="P15" s="37"/>
      <c r="Q15" s="37"/>
    </row>
    <row r="16" spans="1:19" ht="14" outlineLevel="3">
      <c r="A16" s="85" t="s">
        <v>234</v>
      </c>
      <c r="B16" s="236">
        <v>3.5465986079</v>
      </c>
      <c r="C16" s="236">
        <v>3.5568762702300001</v>
      </c>
      <c r="D16" s="236">
        <v>3.5903436435899998</v>
      </c>
      <c r="E16" s="236">
        <v>3.59612471851</v>
      </c>
      <c r="F16" s="236">
        <v>3.6136452972800002</v>
      </c>
      <c r="G16" s="236">
        <v>3.64644357899</v>
      </c>
      <c r="H16" s="236">
        <v>3.7561646361199998</v>
      </c>
      <c r="I16" s="236">
        <v>3.7966227540199999</v>
      </c>
      <c r="J16" s="236">
        <v>3.8003826121099999</v>
      </c>
      <c r="K16" s="236">
        <v>3.84100906838</v>
      </c>
      <c r="L16" s="236">
        <v>3.8774108597699999</v>
      </c>
      <c r="M16" s="236">
        <v>4.3093540861199999</v>
      </c>
      <c r="N16" s="236">
        <v>4.2928769860499996</v>
      </c>
      <c r="O16" s="37"/>
      <c r="P16" s="37"/>
      <c r="Q16" s="37"/>
    </row>
    <row r="17" spans="1:17" ht="14" outlineLevel="3">
      <c r="A17" s="85" t="s">
        <v>235</v>
      </c>
      <c r="B17" s="236">
        <v>0.42786614134000001</v>
      </c>
      <c r="C17" s="236">
        <v>0.42910605151999998</v>
      </c>
      <c r="D17" s="236">
        <v>0.43314359776</v>
      </c>
      <c r="E17" s="236">
        <v>0.43384103396000001</v>
      </c>
      <c r="F17" s="236">
        <v>0.43595473874000001</v>
      </c>
      <c r="G17" s="236">
        <v>0.43991156492</v>
      </c>
      <c r="H17" s="236">
        <v>0.44515787654</v>
      </c>
      <c r="I17" s="236">
        <v>0.44995272755999999</v>
      </c>
      <c r="J17" s="236">
        <v>0.45039832316</v>
      </c>
      <c r="K17" s="236">
        <v>0.45521312462000002</v>
      </c>
      <c r="L17" s="236">
        <v>0.45952724441999998</v>
      </c>
      <c r="M17" s="236">
        <v>0.44519719289999998</v>
      </c>
      <c r="N17" s="236">
        <v>0.44349495202</v>
      </c>
      <c r="O17" s="37"/>
      <c r="P17" s="37"/>
      <c r="Q17" s="37"/>
    </row>
    <row r="18" spans="1:17" ht="14" outlineLevel="3">
      <c r="A18" s="85" t="s">
        <v>236</v>
      </c>
      <c r="B18" s="236">
        <v>0.42786614134000001</v>
      </c>
      <c r="C18" s="236">
        <v>0.42910605151999998</v>
      </c>
      <c r="D18" s="236">
        <v>0.43314359776</v>
      </c>
      <c r="E18" s="236">
        <v>0.43384103396000001</v>
      </c>
      <c r="F18" s="236">
        <v>0.43595473874000001</v>
      </c>
      <c r="G18" s="236">
        <v>0.43991156492</v>
      </c>
      <c r="H18" s="236">
        <v>0.44515787654</v>
      </c>
      <c r="I18" s="236">
        <v>0.44995272755999999</v>
      </c>
      <c r="J18" s="236">
        <v>0.45039832316</v>
      </c>
      <c r="K18" s="236">
        <v>0.45521312462000002</v>
      </c>
      <c r="L18" s="236">
        <v>0.45952724441999998</v>
      </c>
      <c r="M18" s="236">
        <v>0.44519719289999998</v>
      </c>
      <c r="N18" s="236">
        <v>0.44349495202</v>
      </c>
      <c r="O18" s="37"/>
      <c r="P18" s="37"/>
      <c r="Q18" s="37"/>
    </row>
    <row r="19" spans="1:17" ht="14" outlineLevel="3">
      <c r="A19" s="85" t="s">
        <v>237</v>
      </c>
      <c r="B19" s="236">
        <v>1.4937057667</v>
      </c>
      <c r="C19" s="236">
        <v>1.6204519875100001</v>
      </c>
      <c r="D19" s="236">
        <v>1.71601641374</v>
      </c>
      <c r="E19" s="236">
        <v>2.0225450245299998</v>
      </c>
      <c r="F19" s="236">
        <v>1.70771475676</v>
      </c>
      <c r="G19" s="236">
        <v>1.7256697406399999</v>
      </c>
      <c r="H19" s="236">
        <v>2.79881416504</v>
      </c>
      <c r="I19" s="236">
        <v>3.0741351018700001</v>
      </c>
      <c r="J19" s="236">
        <v>3.10544095257</v>
      </c>
      <c r="K19" s="236">
        <v>3.2673433482999998</v>
      </c>
      <c r="L19" s="236">
        <v>2.6473331776300002</v>
      </c>
      <c r="M19" s="236">
        <v>2.8245999881700001</v>
      </c>
      <c r="N19" s="236">
        <v>2.8173273781899999</v>
      </c>
      <c r="O19" s="37"/>
      <c r="P19" s="37"/>
      <c r="Q19" s="37"/>
    </row>
    <row r="20" spans="1:17" ht="14" outlineLevel="3">
      <c r="A20" s="85" t="s">
        <v>238</v>
      </c>
      <c r="B20" s="236">
        <v>0.42786614134000001</v>
      </c>
      <c r="C20" s="236">
        <v>0.42910605151999998</v>
      </c>
      <c r="D20" s="236">
        <v>0.43314359776</v>
      </c>
      <c r="E20" s="236">
        <v>0.43384103396000001</v>
      </c>
      <c r="F20" s="236">
        <v>0.43595473874000001</v>
      </c>
      <c r="G20" s="236">
        <v>0.43991156492</v>
      </c>
      <c r="H20" s="236">
        <v>0.44515787654</v>
      </c>
      <c r="I20" s="236">
        <v>0.44995272755999999</v>
      </c>
      <c r="J20" s="236">
        <v>0.45039832316</v>
      </c>
      <c r="K20" s="236">
        <v>0.45521312462000002</v>
      </c>
      <c r="L20" s="236">
        <v>0.45952724441999998</v>
      </c>
      <c r="M20" s="236">
        <v>0.59020184809999998</v>
      </c>
      <c r="N20" s="236">
        <v>0.58794517233999999</v>
      </c>
      <c r="O20" s="37"/>
      <c r="P20" s="37"/>
      <c r="Q20" s="37"/>
    </row>
    <row r="21" spans="1:17" ht="14" outlineLevel="3">
      <c r="A21" s="85" t="s">
        <v>239</v>
      </c>
      <c r="B21" s="236">
        <v>0.42786614134000001</v>
      </c>
      <c r="C21" s="236">
        <v>0.42910605151999998</v>
      </c>
      <c r="D21" s="236">
        <v>0.43314359776</v>
      </c>
      <c r="E21" s="236">
        <v>0.43384103396000001</v>
      </c>
      <c r="F21" s="236">
        <v>0.43595473874000001</v>
      </c>
      <c r="G21" s="236">
        <v>0.43991156492</v>
      </c>
      <c r="H21" s="236">
        <v>0.44515787654</v>
      </c>
      <c r="I21" s="236">
        <v>0.44995272755999999</v>
      </c>
      <c r="J21" s="236">
        <v>0.45039832316</v>
      </c>
      <c r="K21" s="236">
        <v>0.45521312462000002</v>
      </c>
      <c r="L21" s="236">
        <v>0.45952724441999998</v>
      </c>
      <c r="M21" s="236">
        <v>0.44519719289999998</v>
      </c>
      <c r="N21" s="236">
        <v>0.44349495202</v>
      </c>
      <c r="O21" s="37"/>
      <c r="P21" s="37"/>
      <c r="Q21" s="37"/>
    </row>
    <row r="22" spans="1:17" ht="14" outlineLevel="3">
      <c r="A22" s="85" t="s">
        <v>240</v>
      </c>
      <c r="B22" s="236">
        <v>3.6177396860700002</v>
      </c>
      <c r="C22" s="236">
        <v>3.62360519394</v>
      </c>
      <c r="D22" s="236">
        <v>3.7899067356999998</v>
      </c>
      <c r="E22" s="236">
        <v>3.94837375569</v>
      </c>
      <c r="F22" s="236">
        <v>4.0378710991000002</v>
      </c>
      <c r="G22" s="236">
        <v>4.1196634059799999</v>
      </c>
      <c r="H22" s="236">
        <v>3.37645162359</v>
      </c>
      <c r="I22" s="236">
        <v>2.4700665612599999</v>
      </c>
      <c r="J22" s="236">
        <v>2.4717155051800002</v>
      </c>
      <c r="K22" s="236">
        <v>2.2590100478599999</v>
      </c>
      <c r="L22" s="236">
        <v>2.3079016570199999</v>
      </c>
      <c r="M22" s="236">
        <v>1.8300725045899999</v>
      </c>
      <c r="N22" s="236">
        <v>2.2411606184299999</v>
      </c>
      <c r="O22" s="37"/>
      <c r="P22" s="37"/>
      <c r="Q22" s="37"/>
    </row>
    <row r="23" spans="1:17" ht="14" outlineLevel="3">
      <c r="A23" s="85" t="s">
        <v>241</v>
      </c>
      <c r="B23" s="236">
        <v>0.42786614134000001</v>
      </c>
      <c r="C23" s="236">
        <v>0.42910605151999998</v>
      </c>
      <c r="D23" s="236">
        <v>0.43314359776</v>
      </c>
      <c r="E23" s="236">
        <v>0.43384103396000001</v>
      </c>
      <c r="F23" s="236">
        <v>0.43595473874000001</v>
      </c>
      <c r="G23" s="236">
        <v>0.43991156492</v>
      </c>
      <c r="H23" s="236">
        <v>0.44515787654</v>
      </c>
      <c r="I23" s="236">
        <v>0.44995272755999999</v>
      </c>
      <c r="J23" s="236">
        <v>0.45039832316</v>
      </c>
      <c r="K23" s="236">
        <v>0.45521312462000002</v>
      </c>
      <c r="L23" s="236">
        <v>0.45952724441999998</v>
      </c>
      <c r="M23" s="236">
        <v>0.44519719289999998</v>
      </c>
      <c r="N23" s="236">
        <v>0.44349495202</v>
      </c>
      <c r="O23" s="37"/>
      <c r="P23" s="37"/>
      <c r="Q23" s="37"/>
    </row>
    <row r="24" spans="1:17" ht="14" outlineLevel="3">
      <c r="A24" s="85" t="s">
        <v>242</v>
      </c>
      <c r="B24" s="236">
        <v>0.42786614134000001</v>
      </c>
      <c r="C24" s="236">
        <v>0.42910605151999998</v>
      </c>
      <c r="D24" s="236">
        <v>0.43314359776</v>
      </c>
      <c r="E24" s="236">
        <v>0.43384103396000001</v>
      </c>
      <c r="F24" s="236">
        <v>0.43595473874000001</v>
      </c>
      <c r="G24" s="236">
        <v>0.43991156492</v>
      </c>
      <c r="H24" s="236">
        <v>0.44515787654</v>
      </c>
      <c r="I24" s="236">
        <v>0.44995272755999999</v>
      </c>
      <c r="J24" s="236">
        <v>0.45039832316</v>
      </c>
      <c r="K24" s="236">
        <v>0.45521312462000002</v>
      </c>
      <c r="L24" s="236">
        <v>0.45952724441999998</v>
      </c>
      <c r="M24" s="236">
        <v>0.44519719289999998</v>
      </c>
      <c r="N24" s="236">
        <v>0.44349495202</v>
      </c>
      <c r="O24" s="37"/>
      <c r="P24" s="37"/>
      <c r="Q24" s="37"/>
    </row>
    <row r="25" spans="1:17" ht="14" outlineLevel="3">
      <c r="A25" s="85" t="s">
        <v>243</v>
      </c>
      <c r="B25" s="236">
        <v>0.42786614134000001</v>
      </c>
      <c r="C25" s="236">
        <v>0.42910605151999998</v>
      </c>
      <c r="D25" s="236">
        <v>0.43314359776</v>
      </c>
      <c r="E25" s="236">
        <v>0.43384103396000001</v>
      </c>
      <c r="F25" s="236">
        <v>0.43595473874000001</v>
      </c>
      <c r="G25" s="236">
        <v>0.43991156492</v>
      </c>
      <c r="H25" s="236">
        <v>0.44515787654</v>
      </c>
      <c r="I25" s="236">
        <v>0.44995272755999999</v>
      </c>
      <c r="J25" s="236">
        <v>0.45039832316</v>
      </c>
      <c r="K25" s="236">
        <v>0.45521312462000002</v>
      </c>
      <c r="L25" s="236">
        <v>0.45952724441999998</v>
      </c>
      <c r="M25" s="236">
        <v>0.44519719289999998</v>
      </c>
      <c r="N25" s="236">
        <v>0.44349495202</v>
      </c>
      <c r="O25" s="37"/>
      <c r="P25" s="37"/>
      <c r="Q25" s="37"/>
    </row>
    <row r="26" spans="1:17" ht="14" outlineLevel="3">
      <c r="A26" s="85" t="s">
        <v>244</v>
      </c>
      <c r="B26" s="236">
        <v>0.42786614134000001</v>
      </c>
      <c r="C26" s="236">
        <v>0.42910605151999998</v>
      </c>
      <c r="D26" s="236">
        <v>0.43314359776</v>
      </c>
      <c r="E26" s="236">
        <v>0.43384103396000001</v>
      </c>
      <c r="F26" s="236">
        <v>0.43595473874000001</v>
      </c>
      <c r="G26" s="236">
        <v>0.43991156492</v>
      </c>
      <c r="H26" s="236">
        <v>0.44515787654</v>
      </c>
      <c r="I26" s="236">
        <v>0.44995272755999999</v>
      </c>
      <c r="J26" s="236">
        <v>0.45039832316</v>
      </c>
      <c r="K26" s="236">
        <v>0.45521312462000002</v>
      </c>
      <c r="L26" s="236">
        <v>0.45952724441999998</v>
      </c>
      <c r="M26" s="236">
        <v>0.44519719289999998</v>
      </c>
      <c r="N26" s="236">
        <v>0.44349495202</v>
      </c>
      <c r="O26" s="37"/>
      <c r="P26" s="37"/>
      <c r="Q26" s="37"/>
    </row>
    <row r="27" spans="1:17" ht="14" outlineLevel="3">
      <c r="A27" s="85" t="s">
        <v>245</v>
      </c>
      <c r="B27" s="236">
        <v>0.42786614134000001</v>
      </c>
      <c r="C27" s="236">
        <v>0.42910605151999998</v>
      </c>
      <c r="D27" s="236">
        <v>0.43314359776</v>
      </c>
      <c r="E27" s="236">
        <v>0.43384103396000001</v>
      </c>
      <c r="F27" s="236">
        <v>0.43595473874000001</v>
      </c>
      <c r="G27" s="236">
        <v>0.43991156492</v>
      </c>
      <c r="H27" s="236">
        <v>0.44515787654</v>
      </c>
      <c r="I27" s="236">
        <v>0.44995272755999999</v>
      </c>
      <c r="J27" s="236">
        <v>0.45039832316</v>
      </c>
      <c r="K27" s="236">
        <v>0.45521312462000002</v>
      </c>
      <c r="L27" s="236">
        <v>0.45952724441999998</v>
      </c>
      <c r="M27" s="236">
        <v>0.44519719289999998</v>
      </c>
      <c r="N27" s="236">
        <v>0.44349495202</v>
      </c>
      <c r="O27" s="37"/>
      <c r="P27" s="37"/>
      <c r="Q27" s="37"/>
    </row>
    <row r="28" spans="1:17" ht="14" outlineLevel="3">
      <c r="A28" s="85" t="s">
        <v>246</v>
      </c>
      <c r="B28" s="236">
        <v>0.42786614134000001</v>
      </c>
      <c r="C28" s="236">
        <v>0.42910605151999998</v>
      </c>
      <c r="D28" s="236">
        <v>0.43314359776</v>
      </c>
      <c r="E28" s="236">
        <v>0.43384103396000001</v>
      </c>
      <c r="F28" s="236">
        <v>0.43595473874000001</v>
      </c>
      <c r="G28" s="236">
        <v>0.43991156492</v>
      </c>
      <c r="H28" s="236">
        <v>0.44515787654</v>
      </c>
      <c r="I28" s="236">
        <v>0.44995272755999999</v>
      </c>
      <c r="J28" s="236">
        <v>0.45039832316</v>
      </c>
      <c r="K28" s="236">
        <v>0.45521312462000002</v>
      </c>
      <c r="L28" s="236">
        <v>0.45952724441999998</v>
      </c>
      <c r="M28" s="236">
        <v>0.44519719289999998</v>
      </c>
      <c r="N28" s="236">
        <v>0.44349495202</v>
      </c>
      <c r="O28" s="37"/>
      <c r="P28" s="37"/>
      <c r="Q28" s="37"/>
    </row>
    <row r="29" spans="1:17" ht="14" outlineLevel="3">
      <c r="A29" s="85" t="s">
        <v>247</v>
      </c>
      <c r="B29" s="236">
        <v>0.42786614134000001</v>
      </c>
      <c r="C29" s="236">
        <v>0.42910605151999998</v>
      </c>
      <c r="D29" s="236">
        <v>0.43314359776</v>
      </c>
      <c r="E29" s="236">
        <v>0.43384103396000001</v>
      </c>
      <c r="F29" s="236">
        <v>0.43595473874000001</v>
      </c>
      <c r="G29" s="236">
        <v>0.43991156492</v>
      </c>
      <c r="H29" s="236">
        <v>0.44515787654</v>
      </c>
      <c r="I29" s="236">
        <v>0.44995272755999999</v>
      </c>
      <c r="J29" s="236">
        <v>0.45039832316</v>
      </c>
      <c r="K29" s="236">
        <v>0.45521312462000002</v>
      </c>
      <c r="L29" s="236">
        <v>0.45952724441999998</v>
      </c>
      <c r="M29" s="236">
        <v>0.44519719289999998</v>
      </c>
      <c r="N29" s="236">
        <v>0.44349495202</v>
      </c>
      <c r="O29" s="37"/>
      <c r="P29" s="37"/>
      <c r="Q29" s="37"/>
    </row>
    <row r="30" spans="1:17" ht="14" outlineLevel="3">
      <c r="A30" s="85" t="s">
        <v>248</v>
      </c>
      <c r="B30" s="236">
        <v>0.42786614134000001</v>
      </c>
      <c r="C30" s="236">
        <v>0.42910605151999998</v>
      </c>
      <c r="D30" s="236">
        <v>0.43314359776</v>
      </c>
      <c r="E30" s="236">
        <v>0.43384103396000001</v>
      </c>
      <c r="F30" s="236">
        <v>0.43595473874000001</v>
      </c>
      <c r="G30" s="236">
        <v>0.43991156492</v>
      </c>
      <c r="H30" s="236">
        <v>0.44515787654</v>
      </c>
      <c r="I30" s="236">
        <v>0.44995272755999999</v>
      </c>
      <c r="J30" s="236">
        <v>0.45039832316</v>
      </c>
      <c r="K30" s="236">
        <v>0.45521312462000002</v>
      </c>
      <c r="L30" s="236">
        <v>0.45952724441999998</v>
      </c>
      <c r="M30" s="236">
        <v>0.44519719289999998</v>
      </c>
      <c r="N30" s="236">
        <v>0.44349495202</v>
      </c>
      <c r="O30" s="37"/>
      <c r="P30" s="37"/>
      <c r="Q30" s="37"/>
    </row>
    <row r="31" spans="1:17" ht="14" outlineLevel="3">
      <c r="A31" s="85" t="s">
        <v>249</v>
      </c>
      <c r="B31" s="236">
        <v>0.42786614134000001</v>
      </c>
      <c r="C31" s="236">
        <v>0.42910605151999998</v>
      </c>
      <c r="D31" s="236">
        <v>0.43314359776</v>
      </c>
      <c r="E31" s="236">
        <v>0.43384103396000001</v>
      </c>
      <c r="F31" s="236">
        <v>0.43595473874000001</v>
      </c>
      <c r="G31" s="236">
        <v>0.43991156492</v>
      </c>
      <c r="H31" s="236">
        <v>0.44515787654</v>
      </c>
      <c r="I31" s="236">
        <v>0.44995272755999999</v>
      </c>
      <c r="J31" s="236">
        <v>0.45039832316</v>
      </c>
      <c r="K31" s="236">
        <v>0.45521312462000002</v>
      </c>
      <c r="L31" s="236">
        <v>0.45952724441999998</v>
      </c>
      <c r="M31" s="236">
        <v>0.44519719289999998</v>
      </c>
      <c r="N31" s="236">
        <v>0.44349495202</v>
      </c>
      <c r="O31" s="37"/>
      <c r="P31" s="37"/>
      <c r="Q31" s="37"/>
    </row>
    <row r="32" spans="1:17" ht="14" outlineLevel="3">
      <c r="A32" s="85" t="s">
        <v>250</v>
      </c>
      <c r="B32" s="236">
        <v>0.42786614134000001</v>
      </c>
      <c r="C32" s="236">
        <v>0.42910605151999998</v>
      </c>
      <c r="D32" s="236">
        <v>0.43314359776</v>
      </c>
      <c r="E32" s="236">
        <v>0.43384103396000001</v>
      </c>
      <c r="F32" s="236">
        <v>0.43595473874000001</v>
      </c>
      <c r="G32" s="236">
        <v>0.43991156492</v>
      </c>
      <c r="H32" s="236">
        <v>0.44515787654</v>
      </c>
      <c r="I32" s="236">
        <v>0.44995272755999999</v>
      </c>
      <c r="J32" s="236">
        <v>0.45039832316</v>
      </c>
      <c r="K32" s="236">
        <v>0.45521312462000002</v>
      </c>
      <c r="L32" s="236">
        <v>0.45952724441999998</v>
      </c>
      <c r="M32" s="236">
        <v>0.44519719289999998</v>
      </c>
      <c r="N32" s="236">
        <v>0.44349495202</v>
      </c>
      <c r="O32" s="37"/>
      <c r="P32" s="37"/>
      <c r="Q32" s="37"/>
    </row>
    <row r="33" spans="1:17" ht="14" outlineLevel="3">
      <c r="A33" s="85" t="s">
        <v>251</v>
      </c>
      <c r="B33" s="236">
        <v>1.1826506051800001</v>
      </c>
      <c r="C33" s="236">
        <v>1.2720852124599999</v>
      </c>
      <c r="D33" s="236">
        <v>1.28099478943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4.1147456020000001E-2</v>
      </c>
      <c r="O33" s="37"/>
      <c r="P33" s="37"/>
      <c r="Q33" s="37"/>
    </row>
    <row r="34" spans="1:17" ht="14" outlineLevel="3">
      <c r="A34" s="85" t="s">
        <v>252</v>
      </c>
      <c r="B34" s="236">
        <v>2.1574173242899999</v>
      </c>
      <c r="C34" s="236">
        <v>2.1277400711699999</v>
      </c>
      <c r="D34" s="236">
        <v>2.1423731148499998</v>
      </c>
      <c r="E34" s="236">
        <v>2.4036249541200001</v>
      </c>
      <c r="F34" s="236">
        <v>2.7632149909999999</v>
      </c>
      <c r="G34" s="236">
        <v>2.9809970044899998</v>
      </c>
      <c r="H34" s="236">
        <v>3.0097196683499998</v>
      </c>
      <c r="I34" s="236">
        <v>3.0708444474599998</v>
      </c>
      <c r="J34" s="236">
        <v>3.1005865359999998</v>
      </c>
      <c r="K34" s="236">
        <v>3.31011733352</v>
      </c>
      <c r="L34" s="236">
        <v>3.4605226495500001</v>
      </c>
      <c r="M34" s="236">
        <v>3.5934489156299998</v>
      </c>
      <c r="N34" s="236">
        <v>3.3531759060400002</v>
      </c>
      <c r="O34" s="37"/>
      <c r="P34" s="37"/>
      <c r="Q34" s="37"/>
    </row>
    <row r="35" spans="1:17" ht="14" outlineLevel="3">
      <c r="A35" s="85" t="s">
        <v>253</v>
      </c>
      <c r="B35" s="236">
        <v>0.42786638891000001</v>
      </c>
      <c r="C35" s="236">
        <v>0.42910629980999998</v>
      </c>
      <c r="D35" s="236">
        <v>0.43314384838999997</v>
      </c>
      <c r="E35" s="236">
        <v>0.43384128499000002</v>
      </c>
      <c r="F35" s="236">
        <v>0.43595499099000001</v>
      </c>
      <c r="G35" s="236">
        <v>0.43991181946000002</v>
      </c>
      <c r="H35" s="236">
        <v>0.44515813410999999</v>
      </c>
      <c r="I35" s="236">
        <v>0.44995298790999999</v>
      </c>
      <c r="J35" s="236">
        <v>0.45039858377000003</v>
      </c>
      <c r="K35" s="236">
        <v>0.45521338802</v>
      </c>
      <c r="L35" s="236">
        <v>0.45952751031</v>
      </c>
      <c r="M35" s="236">
        <v>0.44519745049999998</v>
      </c>
      <c r="N35" s="236">
        <v>0.44349520863000003</v>
      </c>
      <c r="O35" s="37"/>
      <c r="P35" s="37"/>
      <c r="Q35" s="37"/>
    </row>
    <row r="36" spans="1:17" ht="14" outlineLevel="3">
      <c r="A36" s="85" t="s">
        <v>254</v>
      </c>
      <c r="B36" s="236">
        <v>0.66909282536000003</v>
      </c>
      <c r="C36" s="236">
        <v>0.97850682264</v>
      </c>
      <c r="D36" s="236">
        <v>1.17500399211</v>
      </c>
      <c r="E36" s="236">
        <v>1.2141470385299999</v>
      </c>
      <c r="F36" s="236">
        <v>1.2521864144099999</v>
      </c>
      <c r="G36" s="236">
        <v>1.3243186280999999</v>
      </c>
      <c r="H36" s="236">
        <v>1.51791660382</v>
      </c>
      <c r="I36" s="236">
        <v>1.5342662728800001</v>
      </c>
      <c r="J36" s="236">
        <v>1.5346687838199999</v>
      </c>
      <c r="K36" s="236">
        <v>1.55107454096</v>
      </c>
      <c r="L36" s="236">
        <v>1.5657742958500001</v>
      </c>
      <c r="M36" s="236">
        <v>1.5169466657199999</v>
      </c>
      <c r="N36" s="236">
        <v>1.54523967858</v>
      </c>
      <c r="O36" s="37"/>
      <c r="P36" s="37"/>
      <c r="Q36" s="37"/>
    </row>
    <row r="37" spans="1:17" ht="14" outlineLevel="3">
      <c r="A37" s="85" t="s">
        <v>255</v>
      </c>
      <c r="B37" s="236">
        <v>2.0505828906499999</v>
      </c>
      <c r="C37" s="236">
        <v>2.0565252599199999</v>
      </c>
      <c r="D37" s="236">
        <v>2.11167919196</v>
      </c>
      <c r="E37" s="236">
        <v>2.3678405749400002</v>
      </c>
      <c r="F37" s="236">
        <v>2.4146421621799998</v>
      </c>
      <c r="G37" s="236">
        <v>2.5331110092700002</v>
      </c>
      <c r="H37" s="236">
        <v>2.0220714004699998</v>
      </c>
      <c r="I37" s="236">
        <v>2.0487840456200002</v>
      </c>
      <c r="J37" s="236">
        <v>1.6373286399</v>
      </c>
      <c r="K37" s="236">
        <v>1.65801678206</v>
      </c>
      <c r="L37" s="236">
        <v>1.6978306269700001</v>
      </c>
      <c r="M37" s="236">
        <v>1.85320715832</v>
      </c>
      <c r="N37" s="236">
        <v>1.88681203308</v>
      </c>
      <c r="O37" s="37"/>
      <c r="P37" s="37"/>
      <c r="Q37" s="37"/>
    </row>
    <row r="38" spans="1:17" ht="14" outlineLevel="3">
      <c r="A38" s="85" t="s">
        <v>256</v>
      </c>
      <c r="B38" s="236">
        <v>0.39557383659000001</v>
      </c>
      <c r="C38" s="236">
        <v>0.41445512877000001</v>
      </c>
      <c r="D38" s="236">
        <v>0.41835482149999997</v>
      </c>
      <c r="E38" s="236">
        <v>0.41902844519999999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2.3231724699999999E-3</v>
      </c>
      <c r="M38" s="236">
        <v>0.20519340250000001</v>
      </c>
      <c r="N38" s="236">
        <v>0.97407988796</v>
      </c>
      <c r="O38" s="37"/>
      <c r="P38" s="37"/>
      <c r="Q38" s="37"/>
    </row>
    <row r="39" spans="1:17" ht="14" outlineLevel="3">
      <c r="A39" s="85" t="s">
        <v>257</v>
      </c>
      <c r="B39" s="236">
        <v>1.6580396185999999</v>
      </c>
      <c r="C39" s="236">
        <v>1.6628444395499999</v>
      </c>
      <c r="D39" s="236">
        <v>1.58898131406</v>
      </c>
      <c r="E39" s="236">
        <v>1.5915398491099999</v>
      </c>
      <c r="F39" s="236">
        <v>1.5596543063199999</v>
      </c>
      <c r="G39" s="236">
        <v>1.4938112536499999</v>
      </c>
      <c r="H39" s="236">
        <v>1.51162619635</v>
      </c>
      <c r="I39" s="236">
        <v>1.5279081107000001</v>
      </c>
      <c r="J39" s="236">
        <v>1.52942122331</v>
      </c>
      <c r="K39" s="236">
        <v>1.5457708834999999</v>
      </c>
      <c r="L39" s="236">
        <v>1.5604203748900001</v>
      </c>
      <c r="M39" s="236">
        <v>1.5117597032500001</v>
      </c>
      <c r="N39" s="236">
        <v>1.50597939013</v>
      </c>
      <c r="O39" s="37"/>
      <c r="P39" s="37"/>
      <c r="Q39" s="37"/>
    </row>
    <row r="40" spans="1:17" ht="14" outlineLevel="3">
      <c r="A40" s="85" t="s">
        <v>258</v>
      </c>
      <c r="B40" s="236">
        <v>0.60994022902</v>
      </c>
      <c r="C40" s="236">
        <v>0.65720543116999997</v>
      </c>
      <c r="D40" s="236">
        <v>0.70163916347999999</v>
      </c>
      <c r="E40" s="236">
        <v>0.71203244016</v>
      </c>
      <c r="F40" s="236">
        <v>0.72147336937999995</v>
      </c>
      <c r="G40" s="236">
        <v>0.72802162875999998</v>
      </c>
      <c r="H40" s="236">
        <v>0.75026317048000002</v>
      </c>
      <c r="I40" s="236">
        <v>0.71771280967999995</v>
      </c>
      <c r="J40" s="236">
        <v>0.58811877096999998</v>
      </c>
      <c r="K40" s="236">
        <v>0.70791767007999995</v>
      </c>
      <c r="L40" s="236">
        <v>0.78481738932</v>
      </c>
      <c r="M40" s="236">
        <v>0.87582455960000005</v>
      </c>
      <c r="N40" s="236">
        <v>0.87867744205999998</v>
      </c>
      <c r="O40" s="37"/>
      <c r="P40" s="37"/>
      <c r="Q40" s="37"/>
    </row>
    <row r="41" spans="1:17" ht="14" outlineLevel="3">
      <c r="A41" s="85" t="s">
        <v>259</v>
      </c>
      <c r="B41" s="236">
        <v>0.61893006440999998</v>
      </c>
      <c r="C41" s="236">
        <v>0.62072365740000002</v>
      </c>
      <c r="D41" s="236">
        <v>0.62656417270999998</v>
      </c>
      <c r="E41" s="236">
        <v>0.62757304953000004</v>
      </c>
      <c r="F41" s="236">
        <v>0.63063063063000002</v>
      </c>
      <c r="G41" s="236">
        <v>0.63635438027000002</v>
      </c>
      <c r="H41" s="236">
        <v>0.64394343601000004</v>
      </c>
      <c r="I41" s="236">
        <v>0.65087943109000002</v>
      </c>
      <c r="J41" s="236">
        <v>0.65152400774999997</v>
      </c>
      <c r="K41" s="236">
        <v>0.65848886215000002</v>
      </c>
      <c r="L41" s="236">
        <v>0.66472945511000003</v>
      </c>
      <c r="M41" s="236">
        <v>0.64400030911999995</v>
      </c>
      <c r="N41" s="236">
        <v>0.64153793137000004</v>
      </c>
      <c r="O41" s="37"/>
      <c r="P41" s="37"/>
      <c r="Q41" s="37"/>
    </row>
    <row r="42" spans="1:17" ht="14" outlineLevel="3">
      <c r="A42" s="85" t="s">
        <v>260</v>
      </c>
      <c r="B42" s="236">
        <v>1.1238485978199999</v>
      </c>
      <c r="C42" s="236">
        <v>1.0451325333699999</v>
      </c>
      <c r="D42" s="236">
        <v>0.67682367765999996</v>
      </c>
      <c r="E42" s="236">
        <v>0.67791348098000004</v>
      </c>
      <c r="F42" s="236">
        <v>0.26298082883000001</v>
      </c>
      <c r="G42" s="236">
        <v>0.26536770374000002</v>
      </c>
      <c r="H42" s="236">
        <v>0.26853243450999997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37"/>
      <c r="P42" s="37"/>
      <c r="Q42" s="37"/>
    </row>
    <row r="43" spans="1:17" ht="14" outlineLevel="3">
      <c r="A43" s="85" t="s">
        <v>261</v>
      </c>
      <c r="B43" s="236">
        <v>0.63661378054999995</v>
      </c>
      <c r="C43" s="236">
        <v>0.63845861903000001</v>
      </c>
      <c r="D43" s="236">
        <v>0.64446600621000005</v>
      </c>
      <c r="E43" s="236">
        <v>0.64550370808000002</v>
      </c>
      <c r="F43" s="236">
        <v>0.64864864865000005</v>
      </c>
      <c r="G43" s="236">
        <v>0.65453593399999999</v>
      </c>
      <c r="H43" s="236">
        <v>0.66234181989999996</v>
      </c>
      <c r="I43" s="236">
        <v>0.66947598627000005</v>
      </c>
      <c r="J43" s="236">
        <v>0.67013897939</v>
      </c>
      <c r="K43" s="236">
        <v>0.67730282962999999</v>
      </c>
      <c r="L43" s="236">
        <v>0.68372172525999997</v>
      </c>
      <c r="M43" s="236">
        <v>0.66240031794999998</v>
      </c>
      <c r="N43" s="236">
        <v>0.65986758656</v>
      </c>
      <c r="O43" s="37"/>
      <c r="P43" s="37"/>
      <c r="Q43" s="37"/>
    </row>
    <row r="44" spans="1:17" ht="14" outlineLevel="2">
      <c r="A44" s="120" t="s">
        <v>262</v>
      </c>
      <c r="B44" s="239">
        <f t="shared" ref="B44:M44" si="4">SUM(B$45:B$45)</f>
        <v>7.0161481959999994E-2</v>
      </c>
      <c r="C44" s="239">
        <f t="shared" si="4"/>
        <v>7.0364802399999996E-2</v>
      </c>
      <c r="D44" s="239">
        <f t="shared" si="4"/>
        <v>7.102687916E-2</v>
      </c>
      <c r="E44" s="239">
        <f t="shared" si="4"/>
        <v>6.995555732E-2</v>
      </c>
      <c r="F44" s="239">
        <f t="shared" si="4"/>
        <v>7.0296385840000003E-2</v>
      </c>
      <c r="G44" s="239">
        <f t="shared" si="4"/>
        <v>7.0934412119999998E-2</v>
      </c>
      <c r="H44" s="239">
        <f t="shared" si="4"/>
        <v>7.0563747689999998E-2</v>
      </c>
      <c r="I44" s="239">
        <f t="shared" si="4"/>
        <v>7.1323798620000003E-2</v>
      </c>
      <c r="J44" s="239">
        <f t="shared" si="4"/>
        <v>7.1394431760000002E-2</v>
      </c>
      <c r="K44" s="239">
        <f t="shared" si="4"/>
        <v>7.0913547780000002E-2</v>
      </c>
      <c r="L44" s="239">
        <f t="shared" si="4"/>
        <v>7.1585605600000005E-2</v>
      </c>
      <c r="M44" s="239">
        <f t="shared" si="4"/>
        <v>6.9353256099999996E-2</v>
      </c>
      <c r="N44" s="239">
        <v>6.7876007769999996E-2</v>
      </c>
      <c r="O44" s="37"/>
      <c r="P44" s="37"/>
      <c r="Q44" s="37"/>
    </row>
    <row r="45" spans="1:17" ht="14" outlineLevel="3">
      <c r="A45" s="85" t="s">
        <v>263</v>
      </c>
      <c r="B45" s="236">
        <v>7.0161481959999994E-2</v>
      </c>
      <c r="C45" s="236">
        <v>7.0364802399999996E-2</v>
      </c>
      <c r="D45" s="236">
        <v>7.102687916E-2</v>
      </c>
      <c r="E45" s="236">
        <v>6.995555732E-2</v>
      </c>
      <c r="F45" s="236">
        <v>7.0296385840000003E-2</v>
      </c>
      <c r="G45" s="236">
        <v>7.0934412119999998E-2</v>
      </c>
      <c r="H45" s="236">
        <v>7.0563747689999998E-2</v>
      </c>
      <c r="I45" s="236">
        <v>7.1323798620000003E-2</v>
      </c>
      <c r="J45" s="236">
        <v>7.1394431760000002E-2</v>
      </c>
      <c r="K45" s="236">
        <v>7.0913547780000002E-2</v>
      </c>
      <c r="L45" s="236">
        <v>7.1585605600000005E-2</v>
      </c>
      <c r="M45" s="236">
        <v>6.9353256099999996E-2</v>
      </c>
      <c r="N45" s="236">
        <v>6.7876007769999996E-2</v>
      </c>
      <c r="O45" s="37"/>
      <c r="P45" s="37"/>
      <c r="Q45" s="37"/>
    </row>
    <row r="46" spans="1:17" ht="15" outlineLevel="1">
      <c r="A46" s="99" t="s">
        <v>264</v>
      </c>
      <c r="B46" s="207">
        <f t="shared" ref="B46:N46" si="5">B$47+B$55+B$63+B$68+B$77</f>
        <v>44.510678309749999</v>
      </c>
      <c r="C46" s="207">
        <f t="shared" si="5"/>
        <v>44.309315788650011</v>
      </c>
      <c r="D46" s="207">
        <f t="shared" si="5"/>
        <v>44.32514956675</v>
      </c>
      <c r="E46" s="207">
        <f t="shared" si="5"/>
        <v>43.428509746870013</v>
      </c>
      <c r="F46" s="207">
        <f t="shared" si="5"/>
        <v>45.11527172321</v>
      </c>
      <c r="G46" s="207">
        <f t="shared" si="5"/>
        <v>45.189490026640001</v>
      </c>
      <c r="H46" s="207">
        <f t="shared" si="5"/>
        <v>45.028577124890006</v>
      </c>
      <c r="I46" s="207">
        <f t="shared" si="5"/>
        <v>45.530759330910008</v>
      </c>
      <c r="J46" s="207">
        <f t="shared" si="5"/>
        <v>45.406163679210003</v>
      </c>
      <c r="K46" s="207">
        <f t="shared" si="5"/>
        <v>44.470991971700009</v>
      </c>
      <c r="L46" s="207">
        <f t="shared" si="5"/>
        <v>45.024687045420009</v>
      </c>
      <c r="M46" s="207">
        <f t="shared" si="5"/>
        <v>45.675445333450007</v>
      </c>
      <c r="N46" s="207">
        <f t="shared" si="5"/>
        <v>47.661636240850001</v>
      </c>
      <c r="O46" s="37"/>
      <c r="P46" s="37"/>
      <c r="Q46" s="37"/>
    </row>
    <row r="47" spans="1:17" ht="14" outlineLevel="2">
      <c r="A47" s="120" t="s">
        <v>265</v>
      </c>
      <c r="B47" s="239">
        <f t="shared" ref="B47:M47" si="6">SUM(B$48:B$54)</f>
        <v>15.678814377210001</v>
      </c>
      <c r="C47" s="239">
        <f t="shared" si="6"/>
        <v>15.559420173790002</v>
      </c>
      <c r="D47" s="239">
        <f t="shared" si="6"/>
        <v>15.57459930942</v>
      </c>
      <c r="E47" s="239">
        <f t="shared" si="6"/>
        <v>15.280313791970002</v>
      </c>
      <c r="F47" s="239">
        <f t="shared" si="6"/>
        <v>15.500274885269999</v>
      </c>
      <c r="G47" s="239">
        <f t="shared" si="6"/>
        <v>15.565209089150001</v>
      </c>
      <c r="H47" s="239">
        <f t="shared" si="6"/>
        <v>15.5350615327</v>
      </c>
      <c r="I47" s="239">
        <f t="shared" si="6"/>
        <v>15.517907308290001</v>
      </c>
      <c r="J47" s="239">
        <f t="shared" si="6"/>
        <v>15.454783095130002</v>
      </c>
      <c r="K47" s="239">
        <f t="shared" si="6"/>
        <v>15.156334317260002</v>
      </c>
      <c r="L47" s="239">
        <f t="shared" si="6"/>
        <v>15.830080060040002</v>
      </c>
      <c r="M47" s="239">
        <f t="shared" si="6"/>
        <v>16.319635080429997</v>
      </c>
      <c r="N47" s="239">
        <v>16.978042560159999</v>
      </c>
      <c r="O47" s="37"/>
      <c r="P47" s="37"/>
      <c r="Q47" s="37"/>
    </row>
    <row r="48" spans="1:17" ht="14" outlineLevel="3">
      <c r="A48" s="85" t="s">
        <v>110</v>
      </c>
      <c r="B48" s="236">
        <v>0</v>
      </c>
      <c r="C48" s="236">
        <v>0</v>
      </c>
      <c r="D48" s="236">
        <v>0</v>
      </c>
      <c r="E48" s="236">
        <v>1.1735006399999999E-3</v>
      </c>
      <c r="F48" s="236">
        <v>1.2123495499999999E-3</v>
      </c>
      <c r="G48" s="236">
        <v>1.21414961E-3</v>
      </c>
      <c r="H48" s="236">
        <v>1.18860183E-3</v>
      </c>
      <c r="I48" s="236">
        <v>1.18734914E-3</v>
      </c>
      <c r="J48" s="236">
        <v>1.18005145E-3</v>
      </c>
      <c r="K48" s="236">
        <v>1.16575105E-3</v>
      </c>
      <c r="L48" s="236">
        <v>1.1586500300000001E-3</v>
      </c>
      <c r="M48" s="236">
        <v>1.12785062E-3</v>
      </c>
      <c r="N48" s="236">
        <v>2.2672023800000001E-3</v>
      </c>
      <c r="O48" s="37"/>
      <c r="P48" s="37"/>
      <c r="Q48" s="37"/>
    </row>
    <row r="49" spans="1:17" ht="14" outlineLevel="3">
      <c r="A49" s="85" t="s">
        <v>266</v>
      </c>
      <c r="B49" s="236">
        <v>4.6811582126699998</v>
      </c>
      <c r="C49" s="236">
        <v>4.6087608937100004</v>
      </c>
      <c r="D49" s="236">
        <v>4.6579095313099996</v>
      </c>
      <c r="E49" s="236">
        <v>4.4710374320500001</v>
      </c>
      <c r="F49" s="236">
        <v>4.6190517837799998</v>
      </c>
      <c r="G49" s="236">
        <v>4.6259100231100003</v>
      </c>
      <c r="H49" s="236">
        <v>4.5285729845500002</v>
      </c>
      <c r="I49" s="236">
        <v>4.5238002060499998</v>
      </c>
      <c r="J49" s="236">
        <v>4.4959960312899998</v>
      </c>
      <c r="K49" s="236">
        <v>4.4415115141500001</v>
      </c>
      <c r="L49" s="236">
        <v>5.1096466298200003</v>
      </c>
      <c r="M49" s="236">
        <v>4.9738212402200004</v>
      </c>
      <c r="N49" s="236">
        <v>4.9991812509700004</v>
      </c>
      <c r="O49" s="37"/>
      <c r="P49" s="37"/>
      <c r="Q49" s="37"/>
    </row>
    <row r="50" spans="1:17" ht="14" outlineLevel="3">
      <c r="A50" s="85" t="s">
        <v>267</v>
      </c>
      <c r="B50" s="236">
        <v>0.48430295177999999</v>
      </c>
      <c r="C50" s="236">
        <v>0.48194342808000001</v>
      </c>
      <c r="D50" s="236">
        <v>0.47625360097000002</v>
      </c>
      <c r="E50" s="236">
        <v>0.45706043269000002</v>
      </c>
      <c r="F50" s="236">
        <v>0.46461205312999998</v>
      </c>
      <c r="G50" s="236">
        <v>0.42786484608999997</v>
      </c>
      <c r="H50" s="236">
        <v>0.42122449773999998</v>
      </c>
      <c r="I50" s="236">
        <v>0.42131490693000001</v>
      </c>
      <c r="J50" s="236">
        <v>0.41736280741999998</v>
      </c>
      <c r="K50" s="236">
        <v>0.4157179272</v>
      </c>
      <c r="L50" s="236">
        <v>0.41829742191000002</v>
      </c>
      <c r="M50" s="236">
        <v>0.37146598958999999</v>
      </c>
      <c r="N50" s="236">
        <v>0.38494133214999998</v>
      </c>
      <c r="O50" s="37"/>
      <c r="P50" s="37"/>
      <c r="Q50" s="37"/>
    </row>
    <row r="51" spans="1:17" ht="14" outlineLevel="3">
      <c r="A51" s="85" t="s">
        <v>268</v>
      </c>
      <c r="B51" s="236">
        <v>0.95439248045000002</v>
      </c>
      <c r="C51" s="236">
        <v>0.93963214684999996</v>
      </c>
      <c r="D51" s="236">
        <v>0.93821917469000005</v>
      </c>
      <c r="E51" s="236">
        <v>0.90057847223999998</v>
      </c>
      <c r="F51" s="236">
        <v>0.92897784717999998</v>
      </c>
      <c r="G51" s="236">
        <v>0.93709618657000004</v>
      </c>
      <c r="H51" s="236">
        <v>0.9169535835</v>
      </c>
      <c r="I51" s="236">
        <v>0.92049910945000002</v>
      </c>
      <c r="J51" s="236">
        <v>0.93055476963999995</v>
      </c>
      <c r="K51" s="236">
        <v>0.94834394487999996</v>
      </c>
      <c r="L51" s="236">
        <v>0.96554712071000004</v>
      </c>
      <c r="M51" s="236">
        <v>0.92774094496000004</v>
      </c>
      <c r="N51" s="236">
        <v>1.0156447287699999</v>
      </c>
      <c r="O51" s="37"/>
      <c r="P51" s="37"/>
      <c r="Q51" s="37"/>
    </row>
    <row r="52" spans="1:17" ht="14" outlineLevel="3">
      <c r="A52" s="85" t="s">
        <v>269</v>
      </c>
      <c r="B52" s="236">
        <v>5.2931177325599998</v>
      </c>
      <c r="C52" s="236">
        <v>5.2616748826000004</v>
      </c>
      <c r="D52" s="236">
        <v>5.2387180206300004</v>
      </c>
      <c r="E52" s="236">
        <v>5.2504763068400004</v>
      </c>
      <c r="F52" s="236">
        <v>5.2307649414900004</v>
      </c>
      <c r="G52" s="236">
        <v>5.2896648234299999</v>
      </c>
      <c r="H52" s="236">
        <v>5.6642138152000001</v>
      </c>
      <c r="I52" s="236">
        <v>5.6403887292999997</v>
      </c>
      <c r="J52" s="236">
        <v>5.6110727123900004</v>
      </c>
      <c r="K52" s="236">
        <v>5.6155348473800002</v>
      </c>
      <c r="L52" s="236">
        <v>5.5804858056500004</v>
      </c>
      <c r="M52" s="236">
        <v>5.6261870949799997</v>
      </c>
      <c r="N52" s="236">
        <v>6.1552473171899997</v>
      </c>
      <c r="O52" s="37"/>
      <c r="P52" s="37"/>
      <c r="Q52" s="37"/>
    </row>
    <row r="53" spans="1:17" ht="14" outlineLevel="3">
      <c r="A53" s="85" t="s">
        <v>270</v>
      </c>
      <c r="B53" s="236">
        <v>4.2288694837199996</v>
      </c>
      <c r="C53" s="236">
        <v>4.2304353065200004</v>
      </c>
      <c r="D53" s="236">
        <v>4.2259418933399999</v>
      </c>
      <c r="E53" s="236">
        <v>4.1611584345799999</v>
      </c>
      <c r="F53" s="236">
        <v>4.2162991783999999</v>
      </c>
      <c r="G53" s="236">
        <v>4.2417845734200004</v>
      </c>
      <c r="H53" s="236">
        <v>3.96059839116</v>
      </c>
      <c r="I53" s="236">
        <v>3.9671173487</v>
      </c>
      <c r="J53" s="236">
        <v>3.95457954875</v>
      </c>
      <c r="K53" s="236">
        <v>3.68704342268</v>
      </c>
      <c r="L53" s="236">
        <v>3.7040768273100002</v>
      </c>
      <c r="M53" s="236">
        <v>4.3663068972100003</v>
      </c>
      <c r="N53" s="236">
        <v>4.3625608583400002</v>
      </c>
      <c r="O53" s="37"/>
      <c r="P53" s="37"/>
      <c r="Q53" s="37"/>
    </row>
    <row r="54" spans="1:17" ht="14" outlineLevel="3">
      <c r="A54" s="85" t="s">
        <v>271</v>
      </c>
      <c r="B54" s="236">
        <v>3.697351603E-2</v>
      </c>
      <c r="C54" s="236">
        <v>3.697351603E-2</v>
      </c>
      <c r="D54" s="236">
        <v>3.755708848E-2</v>
      </c>
      <c r="E54" s="236">
        <v>3.8829212930000002E-2</v>
      </c>
      <c r="F54" s="236">
        <v>3.9356731739999998E-2</v>
      </c>
      <c r="G54" s="236">
        <v>4.1674486920000003E-2</v>
      </c>
      <c r="H54" s="236">
        <v>4.2309658719999997E-2</v>
      </c>
      <c r="I54" s="236">
        <v>4.3599658719999997E-2</v>
      </c>
      <c r="J54" s="236">
        <v>4.403717419E-2</v>
      </c>
      <c r="K54" s="236">
        <v>4.7016909920000002E-2</v>
      </c>
      <c r="L54" s="236">
        <v>5.0867604609999999E-2</v>
      </c>
      <c r="M54" s="236">
        <v>5.298506285E-2</v>
      </c>
      <c r="N54" s="236">
        <v>5.8199870360000003E-2</v>
      </c>
      <c r="O54" s="37"/>
      <c r="P54" s="37"/>
      <c r="Q54" s="37"/>
    </row>
    <row r="55" spans="1:17" ht="14" outlineLevel="2">
      <c r="A55" s="120" t="s">
        <v>272</v>
      </c>
      <c r="B55" s="239">
        <f t="shared" ref="B55:M55" si="7">SUM(B$56:B$62)</f>
        <v>1.5525097701399999</v>
      </c>
      <c r="C55" s="239">
        <f t="shared" si="7"/>
        <v>1.5407270137500002</v>
      </c>
      <c r="D55" s="239">
        <f t="shared" si="7"/>
        <v>1.5352258750900001</v>
      </c>
      <c r="E55" s="239">
        <f t="shared" si="7"/>
        <v>1.4938380282900001</v>
      </c>
      <c r="F55" s="239">
        <f t="shared" si="7"/>
        <v>1.51681881293</v>
      </c>
      <c r="G55" s="239">
        <f t="shared" si="7"/>
        <v>1.51280397289</v>
      </c>
      <c r="H55" s="239">
        <f t="shared" si="7"/>
        <v>1.5013573260099999</v>
      </c>
      <c r="I55" s="239">
        <f t="shared" si="7"/>
        <v>1.50927154427</v>
      </c>
      <c r="J55" s="239">
        <f t="shared" si="7"/>
        <v>1.5112090955799999</v>
      </c>
      <c r="K55" s="239">
        <f t="shared" si="7"/>
        <v>1.5076037116500001</v>
      </c>
      <c r="L55" s="239">
        <f t="shared" si="7"/>
        <v>1.5042256926299999</v>
      </c>
      <c r="M55" s="239">
        <f t="shared" si="7"/>
        <v>1.5012445528499998</v>
      </c>
      <c r="N55" s="239">
        <v>1.4938727953399999</v>
      </c>
      <c r="O55" s="37"/>
      <c r="P55" s="37"/>
      <c r="Q55" s="37"/>
    </row>
    <row r="56" spans="1:17" ht="14" outlineLevel="3">
      <c r="A56" s="85" t="s">
        <v>273</v>
      </c>
      <c r="B56" s="236">
        <v>0</v>
      </c>
      <c r="C56" s="236">
        <v>0</v>
      </c>
      <c r="D56" s="236">
        <v>0</v>
      </c>
      <c r="E56" s="236">
        <v>0</v>
      </c>
      <c r="F56" s="236">
        <v>0</v>
      </c>
      <c r="G56" s="236">
        <v>0</v>
      </c>
      <c r="H56" s="236">
        <v>0</v>
      </c>
      <c r="I56" s="236">
        <v>0</v>
      </c>
      <c r="J56" s="236">
        <v>0</v>
      </c>
      <c r="K56" s="236">
        <v>0</v>
      </c>
      <c r="L56" s="236">
        <v>0</v>
      </c>
      <c r="M56" s="236">
        <v>0</v>
      </c>
      <c r="N56" s="236">
        <v>2.0492385960000001E-2</v>
      </c>
      <c r="O56" s="37"/>
      <c r="P56" s="37"/>
      <c r="Q56" s="37"/>
    </row>
    <row r="57" spans="1:17" ht="14" outlineLevel="3">
      <c r="A57" s="85" t="s">
        <v>274</v>
      </c>
      <c r="B57" s="236">
        <v>0.31797605808000001</v>
      </c>
      <c r="C57" s="236">
        <v>0.31430208559</v>
      </c>
      <c r="D57" s="236">
        <v>0.31765385836999999</v>
      </c>
      <c r="E57" s="236">
        <v>0.30490980593</v>
      </c>
      <c r="F57" s="236">
        <v>0.31609772296999999</v>
      </c>
      <c r="G57" s="236">
        <v>0.317299475</v>
      </c>
      <c r="H57" s="236">
        <v>0.31058488485000002</v>
      </c>
      <c r="I57" s="236">
        <v>0.31092400556999999</v>
      </c>
      <c r="J57" s="236">
        <v>0.30940008000000002</v>
      </c>
      <c r="K57" s="236">
        <v>0.31268534247000002</v>
      </c>
      <c r="L57" s="236">
        <v>0.31172680344999998</v>
      </c>
      <c r="M57" s="236">
        <v>0.30492022809000002</v>
      </c>
      <c r="N57" s="236">
        <v>0.28670076286000001</v>
      </c>
      <c r="O57" s="37"/>
      <c r="P57" s="37"/>
      <c r="Q57" s="37"/>
    </row>
    <row r="58" spans="1:17" ht="14" outlineLevel="3">
      <c r="A58" s="85" t="s">
        <v>275</v>
      </c>
      <c r="B58" s="236">
        <v>1.440203588E-2</v>
      </c>
      <c r="C58" s="236">
        <v>1.4207604299999999E-2</v>
      </c>
      <c r="D58" s="236">
        <v>1.472900735E-2</v>
      </c>
      <c r="E58" s="236">
        <v>1.422630429E-2</v>
      </c>
      <c r="F58" s="236">
        <v>1.5151257499999999E-2</v>
      </c>
      <c r="G58" s="236">
        <v>1.5173753660000001E-2</v>
      </c>
      <c r="H58" s="236">
        <v>1.6758580070000001E-2</v>
      </c>
      <c r="I58" s="236">
        <v>1.9634967610000002E-2</v>
      </c>
      <c r="J58" s="236">
        <v>2.3666150909999999E-2</v>
      </c>
      <c r="K58" s="236">
        <v>2.337935377E-2</v>
      </c>
      <c r="L58" s="236">
        <v>2.7640605379999999E-2</v>
      </c>
      <c r="M58" s="236">
        <v>2.9248360090000002E-2</v>
      </c>
      <c r="N58" s="236">
        <v>4.1845500289999997E-2</v>
      </c>
      <c r="O58" s="37"/>
      <c r="P58" s="37"/>
      <c r="Q58" s="37"/>
    </row>
    <row r="59" spans="1:17" ht="14" outlineLevel="3">
      <c r="A59" s="85" t="s">
        <v>276</v>
      </c>
      <c r="B59" s="236">
        <v>0.60585586000000002</v>
      </c>
      <c r="C59" s="236">
        <v>0.60585586000000002</v>
      </c>
      <c r="D59" s="236">
        <v>0.60585586000000002</v>
      </c>
      <c r="E59" s="236">
        <v>0.60585586000000002</v>
      </c>
      <c r="F59" s="236">
        <v>0.60585586000000002</v>
      </c>
      <c r="G59" s="236">
        <v>0.60585586000000002</v>
      </c>
      <c r="H59" s="236">
        <v>0.60585586000000002</v>
      </c>
      <c r="I59" s="236">
        <v>0.60585586000000002</v>
      </c>
      <c r="J59" s="236">
        <v>0.60585586000000002</v>
      </c>
      <c r="K59" s="236">
        <v>0.60585586000000002</v>
      </c>
      <c r="L59" s="236">
        <v>0.60585586000000002</v>
      </c>
      <c r="M59" s="236">
        <v>0.60585586000000002</v>
      </c>
      <c r="N59" s="236">
        <v>0.60585586000000002</v>
      </c>
      <c r="O59" s="37"/>
      <c r="P59" s="37"/>
      <c r="Q59" s="37"/>
    </row>
    <row r="60" spans="1:17" ht="14" outlineLevel="3">
      <c r="A60" s="85" t="s">
        <v>277</v>
      </c>
      <c r="B60" s="236">
        <v>1.8974616299999999E-3</v>
      </c>
      <c r="C60" s="236">
        <v>1.8974616299999999E-3</v>
      </c>
      <c r="D60" s="236">
        <v>1.8974616299999999E-3</v>
      </c>
      <c r="E60" s="236">
        <v>1.8974616299999999E-3</v>
      </c>
      <c r="F60" s="236">
        <v>1.8974616299999999E-3</v>
      </c>
      <c r="G60" s="236">
        <v>1.8974616299999999E-3</v>
      </c>
      <c r="H60" s="236">
        <v>1.8974616299999999E-3</v>
      </c>
      <c r="I60" s="236">
        <v>1.8974616299999999E-3</v>
      </c>
      <c r="J60" s="236">
        <v>1.8974616299999999E-3</v>
      </c>
      <c r="K60" s="236">
        <v>1.8974616299999999E-3</v>
      </c>
      <c r="L60" s="236">
        <v>1.8974616299999999E-3</v>
      </c>
      <c r="M60" s="236">
        <v>1.8974616299999999E-3</v>
      </c>
      <c r="N60" s="236">
        <v>4.7255449999999998E-4</v>
      </c>
      <c r="O60" s="37"/>
      <c r="P60" s="37"/>
      <c r="Q60" s="37"/>
    </row>
    <row r="61" spans="1:17" ht="14" outlineLevel="3">
      <c r="A61" s="85" t="s">
        <v>278</v>
      </c>
      <c r="B61" s="236">
        <v>2.7804970700000001E-2</v>
      </c>
      <c r="C61" s="236">
        <v>2.737494779E-2</v>
      </c>
      <c r="D61" s="236">
        <v>2.7666879049999999E-2</v>
      </c>
      <c r="E61" s="236">
        <v>2.5260835499999999E-2</v>
      </c>
      <c r="F61" s="236">
        <v>2.9564949100000001E-2</v>
      </c>
      <c r="G61" s="236">
        <v>2.9608846309999999E-2</v>
      </c>
      <c r="H61" s="236">
        <v>2.9367076459999999E-2</v>
      </c>
      <c r="I61" s="236">
        <v>2.9336125750000001E-2</v>
      </c>
      <c r="J61" s="236">
        <v>2.91558201E-2</v>
      </c>
      <c r="K61" s="236">
        <v>3.4547967370000002E-2</v>
      </c>
      <c r="L61" s="236">
        <v>3.7608619439999998E-2</v>
      </c>
      <c r="M61" s="236">
        <v>3.9793045329999999E-2</v>
      </c>
      <c r="N61" s="236">
        <v>3.9693692959999999E-2</v>
      </c>
      <c r="O61" s="37"/>
      <c r="P61" s="37"/>
      <c r="Q61" s="37"/>
    </row>
    <row r="62" spans="1:17" ht="14" outlineLevel="3">
      <c r="A62" s="85" t="s">
        <v>279</v>
      </c>
      <c r="B62" s="236">
        <v>0.58457338385000002</v>
      </c>
      <c r="C62" s="236">
        <v>0.57708905444000003</v>
      </c>
      <c r="D62" s="236">
        <v>0.56742280868999995</v>
      </c>
      <c r="E62" s="236">
        <v>0.54168776094000004</v>
      </c>
      <c r="F62" s="236">
        <v>0.54825156173</v>
      </c>
      <c r="G62" s="236">
        <v>0.54296857628999995</v>
      </c>
      <c r="H62" s="236">
        <v>0.53689346299999996</v>
      </c>
      <c r="I62" s="236">
        <v>0.54162312370999999</v>
      </c>
      <c r="J62" s="236">
        <v>0.54123372294000005</v>
      </c>
      <c r="K62" s="236">
        <v>0.52923772641</v>
      </c>
      <c r="L62" s="236">
        <v>0.51949634273</v>
      </c>
      <c r="M62" s="236">
        <v>0.51952959770999996</v>
      </c>
      <c r="N62" s="236">
        <v>0.49881203877000002</v>
      </c>
      <c r="O62" s="37"/>
      <c r="P62" s="37"/>
      <c r="Q62" s="37"/>
    </row>
    <row r="63" spans="1:17" ht="14" outlineLevel="2">
      <c r="A63" s="120" t="s">
        <v>280</v>
      </c>
      <c r="B63" s="239">
        <f t="shared" ref="B63:M63" si="8">SUM(B$64:B$67)</f>
        <v>2.16046496469</v>
      </c>
      <c r="C63" s="239">
        <f t="shared" si="8"/>
        <v>2.1323788480000001</v>
      </c>
      <c r="D63" s="239">
        <f t="shared" si="8"/>
        <v>2.1113891335499999</v>
      </c>
      <c r="E63" s="239">
        <f t="shared" si="8"/>
        <v>1.6878747499099997</v>
      </c>
      <c r="F63" s="239">
        <f t="shared" si="8"/>
        <v>1.7712231595699999</v>
      </c>
      <c r="G63" s="239">
        <f t="shared" si="8"/>
        <v>1.7698131431899999</v>
      </c>
      <c r="H63" s="239">
        <f t="shared" si="8"/>
        <v>1.7303799010300001</v>
      </c>
      <c r="I63" s="239">
        <f t="shared" si="8"/>
        <v>1.7417375530600001</v>
      </c>
      <c r="J63" s="239">
        <f t="shared" si="8"/>
        <v>1.70029342648</v>
      </c>
      <c r="K63" s="239">
        <f t="shared" si="8"/>
        <v>1.6835186203900001</v>
      </c>
      <c r="L63" s="239">
        <f t="shared" si="8"/>
        <v>1.5683218808600001</v>
      </c>
      <c r="M63" s="239">
        <f t="shared" si="8"/>
        <v>1.8342990868</v>
      </c>
      <c r="N63" s="239">
        <v>1.8600623522399999</v>
      </c>
      <c r="O63" s="37"/>
      <c r="P63" s="37"/>
      <c r="Q63" s="37"/>
    </row>
    <row r="64" spans="1:17" ht="14" outlineLevel="3">
      <c r="A64" s="85" t="s">
        <v>67</v>
      </c>
      <c r="B64" s="236">
        <v>0.61432522476999996</v>
      </c>
      <c r="C64" s="236">
        <v>0.60482426428000002</v>
      </c>
      <c r="D64" s="236">
        <v>0.61127421668000004</v>
      </c>
      <c r="E64" s="236">
        <v>0.58675031913999998</v>
      </c>
      <c r="F64" s="236">
        <v>0.60617477478000004</v>
      </c>
      <c r="G64" s="236">
        <v>0.60707480617999998</v>
      </c>
      <c r="H64" s="236">
        <v>0.59430091659999995</v>
      </c>
      <c r="I64" s="236">
        <v>0.59367456770000004</v>
      </c>
      <c r="J64" s="236">
        <v>0.59002572591000002</v>
      </c>
      <c r="K64" s="236">
        <v>0.58287552679999999</v>
      </c>
      <c r="L64" s="236">
        <v>0.46346001176000001</v>
      </c>
      <c r="M64" s="236">
        <v>0.73310290388999999</v>
      </c>
      <c r="N64" s="236">
        <v>0.73684077395000003</v>
      </c>
      <c r="O64" s="37"/>
      <c r="P64" s="37"/>
      <c r="Q64" s="37"/>
    </row>
    <row r="65" spans="1:17" ht="14" outlineLevel="3">
      <c r="A65" s="85" t="s">
        <v>190</v>
      </c>
      <c r="B65" s="236">
        <v>6.2819910000000005E-5</v>
      </c>
      <c r="C65" s="236">
        <v>6.1848360000000006E-5</v>
      </c>
      <c r="D65" s="236">
        <v>6.250792E-5</v>
      </c>
      <c r="E65" s="236">
        <v>6.0000149999999998E-5</v>
      </c>
      <c r="F65" s="236">
        <v>6.1986460000000004E-5</v>
      </c>
      <c r="G65" s="236">
        <v>6.2078500000000005E-5</v>
      </c>
      <c r="H65" s="236">
        <v>6.0772259999999998E-5</v>
      </c>
      <c r="I65" s="236">
        <v>6.0708210000000003E-5</v>
      </c>
      <c r="J65" s="236">
        <v>6.0335089999999997E-5</v>
      </c>
      <c r="K65" s="236">
        <v>5.9603920000000002E-5</v>
      </c>
      <c r="L65" s="236">
        <v>5.924085E-5</v>
      </c>
      <c r="M65" s="236">
        <v>5.76661E-5</v>
      </c>
      <c r="N65" s="236">
        <v>5.7960120000000002E-5</v>
      </c>
      <c r="O65" s="37"/>
      <c r="P65" s="37"/>
      <c r="Q65" s="37"/>
    </row>
    <row r="66" spans="1:17" ht="14" outlineLevel="3">
      <c r="A66" s="85" t="s">
        <v>175</v>
      </c>
      <c r="B66" s="236">
        <v>0.23292541166</v>
      </c>
      <c r="C66" s="236">
        <v>0.22932306057999999</v>
      </c>
      <c r="D66" s="236">
        <v>0.22840763005</v>
      </c>
      <c r="E66" s="236">
        <v>0.21105558461999999</v>
      </c>
      <c r="F66" s="236">
        <v>0.24551367858000001</v>
      </c>
      <c r="G66" s="236">
        <v>0.24183833129999999</v>
      </c>
      <c r="H66" s="236">
        <v>0.23455628586999999</v>
      </c>
      <c r="I66" s="236">
        <v>0.24749042456000001</v>
      </c>
      <c r="J66" s="236">
        <v>0.25065032926000003</v>
      </c>
      <c r="K66" s="236">
        <v>0.25144295508999998</v>
      </c>
      <c r="L66" s="236">
        <v>0.26083452515</v>
      </c>
      <c r="M66" s="236">
        <v>0.27960489981999997</v>
      </c>
      <c r="N66" s="236">
        <v>0.29744124965000002</v>
      </c>
      <c r="O66" s="37"/>
      <c r="P66" s="37"/>
      <c r="Q66" s="37"/>
    </row>
    <row r="67" spans="1:17" ht="14" outlineLevel="3">
      <c r="A67" s="85" t="s">
        <v>211</v>
      </c>
      <c r="B67" s="236">
        <v>1.3131515083500001</v>
      </c>
      <c r="C67" s="236">
        <v>1.29816967478</v>
      </c>
      <c r="D67" s="236">
        <v>1.2716447789000001</v>
      </c>
      <c r="E67" s="236">
        <v>0.89000884599999996</v>
      </c>
      <c r="F67" s="236">
        <v>0.91947271975</v>
      </c>
      <c r="G67" s="236">
        <v>0.92083792721000002</v>
      </c>
      <c r="H67" s="236">
        <v>0.90146192629999999</v>
      </c>
      <c r="I67" s="236">
        <v>0.90051185258999999</v>
      </c>
      <c r="J67" s="236">
        <v>0.85955703622000001</v>
      </c>
      <c r="K67" s="236">
        <v>0.84914053458000005</v>
      </c>
      <c r="L67" s="236">
        <v>0.84396810310000003</v>
      </c>
      <c r="M67" s="236">
        <v>0.82153361699000005</v>
      </c>
      <c r="N67" s="236">
        <v>0.82572236852000003</v>
      </c>
      <c r="O67" s="37"/>
      <c r="P67" s="37"/>
      <c r="Q67" s="37"/>
    </row>
    <row r="68" spans="1:17" ht="14" outlineLevel="2">
      <c r="A68" s="120" t="s">
        <v>281</v>
      </c>
      <c r="B68" s="239">
        <f t="shared" ref="B68:M68" si="9">SUM(B$69:B$76)</f>
        <v>23.35023951142</v>
      </c>
      <c r="C68" s="239">
        <f t="shared" si="9"/>
        <v>23.30748518919</v>
      </c>
      <c r="D68" s="239">
        <f t="shared" si="9"/>
        <v>23.336509975170003</v>
      </c>
      <c r="E68" s="239">
        <f t="shared" si="9"/>
        <v>23.226152436240003</v>
      </c>
      <c r="F68" s="239">
        <f t="shared" si="9"/>
        <v>24.563562486490003</v>
      </c>
      <c r="G68" s="239">
        <f t="shared" si="9"/>
        <v>24.567612627830002</v>
      </c>
      <c r="H68" s="239">
        <f t="shared" si="9"/>
        <v>24.510130124730004</v>
      </c>
      <c r="I68" s="239">
        <f t="shared" si="9"/>
        <v>25.007311554760001</v>
      </c>
      <c r="J68" s="239">
        <f t="shared" si="9"/>
        <v>24.99089176651</v>
      </c>
      <c r="K68" s="239">
        <f t="shared" si="9"/>
        <v>22.984569870560001</v>
      </c>
      <c r="L68" s="239">
        <f t="shared" si="9"/>
        <v>22.968592566240002</v>
      </c>
      <c r="M68" s="239">
        <f t="shared" si="9"/>
        <v>22.899293898080003</v>
      </c>
      <c r="N68" s="239">
        <v>22.912232679060001</v>
      </c>
      <c r="O68" s="37"/>
      <c r="P68" s="37"/>
      <c r="Q68" s="37"/>
    </row>
    <row r="69" spans="1:17" ht="14" outlineLevel="3">
      <c r="A69" s="85" t="s">
        <v>282</v>
      </c>
      <c r="B69" s="236">
        <v>3</v>
      </c>
      <c r="C69" s="236">
        <v>3</v>
      </c>
      <c r="D69" s="236">
        <v>3</v>
      </c>
      <c r="E69" s="236">
        <v>3</v>
      </c>
      <c r="F69" s="236">
        <v>3</v>
      </c>
      <c r="G69" s="236">
        <v>3</v>
      </c>
      <c r="H69" s="236">
        <v>3</v>
      </c>
      <c r="I69" s="236">
        <v>3</v>
      </c>
      <c r="J69" s="236">
        <v>3</v>
      </c>
      <c r="K69" s="236">
        <v>3</v>
      </c>
      <c r="L69" s="236">
        <v>3</v>
      </c>
      <c r="M69" s="236">
        <v>3</v>
      </c>
      <c r="N69" s="236">
        <v>3</v>
      </c>
      <c r="O69" s="37"/>
      <c r="P69" s="37"/>
      <c r="Q69" s="37"/>
    </row>
    <row r="70" spans="1:17" ht="14" outlineLevel="3">
      <c r="A70" s="85" t="s">
        <v>283</v>
      </c>
      <c r="B70" s="236">
        <v>8.6357759999999999</v>
      </c>
      <c r="C70" s="236">
        <v>8.6357759999999999</v>
      </c>
      <c r="D70" s="236">
        <v>8.6357759999999999</v>
      </c>
      <c r="E70" s="236">
        <v>8.6357759999999999</v>
      </c>
      <c r="F70" s="236">
        <v>8.6357759999999999</v>
      </c>
      <c r="G70" s="236">
        <v>8.6357759999999999</v>
      </c>
      <c r="H70" s="236">
        <v>8.6357759999999999</v>
      </c>
      <c r="I70" s="236">
        <v>8.6357759999999999</v>
      </c>
      <c r="J70" s="236">
        <v>8.6357759999999999</v>
      </c>
      <c r="K70" s="236">
        <v>7.6616299999999997</v>
      </c>
      <c r="L70" s="236">
        <v>7.6616299999999997</v>
      </c>
      <c r="M70" s="236">
        <v>7.6616299999999997</v>
      </c>
      <c r="N70" s="236">
        <v>7.6616299999999997</v>
      </c>
      <c r="O70" s="37"/>
      <c r="P70" s="37"/>
      <c r="Q70" s="37"/>
    </row>
    <row r="71" spans="1:17" ht="14" outlineLevel="3">
      <c r="A71" s="85" t="s">
        <v>284</v>
      </c>
      <c r="B71" s="236">
        <v>1</v>
      </c>
      <c r="C71" s="236">
        <v>1</v>
      </c>
      <c r="D71" s="236">
        <v>1</v>
      </c>
      <c r="E71" s="236">
        <v>1</v>
      </c>
      <c r="F71" s="236">
        <v>1</v>
      </c>
      <c r="G71" s="236">
        <v>1</v>
      </c>
      <c r="H71" s="236">
        <v>1</v>
      </c>
      <c r="I71" s="236">
        <v>1</v>
      </c>
      <c r="J71" s="236">
        <v>1</v>
      </c>
      <c r="K71" s="236">
        <v>0</v>
      </c>
      <c r="L71" s="236">
        <v>0</v>
      </c>
      <c r="M71" s="236">
        <v>0</v>
      </c>
      <c r="N71" s="236">
        <v>0</v>
      </c>
      <c r="O71" s="37"/>
      <c r="P71" s="37"/>
      <c r="Q71" s="37"/>
    </row>
    <row r="72" spans="1:17" ht="14" outlineLevel="3">
      <c r="A72" s="85" t="s">
        <v>285</v>
      </c>
      <c r="B72" s="236">
        <v>3</v>
      </c>
      <c r="C72" s="236">
        <v>3</v>
      </c>
      <c r="D72" s="236">
        <v>3</v>
      </c>
      <c r="E72" s="236">
        <v>3</v>
      </c>
      <c r="F72" s="236">
        <v>3</v>
      </c>
      <c r="G72" s="236">
        <v>3</v>
      </c>
      <c r="H72" s="236">
        <v>3</v>
      </c>
      <c r="I72" s="236">
        <v>3</v>
      </c>
      <c r="J72" s="236">
        <v>3</v>
      </c>
      <c r="K72" s="236">
        <v>3</v>
      </c>
      <c r="L72" s="236">
        <v>3</v>
      </c>
      <c r="M72" s="236">
        <v>3</v>
      </c>
      <c r="N72" s="236">
        <v>3</v>
      </c>
      <c r="O72" s="37"/>
      <c r="P72" s="37"/>
      <c r="Q72" s="37"/>
    </row>
    <row r="73" spans="1:17" ht="14" outlineLevel="3">
      <c r="A73" s="85" t="s">
        <v>286</v>
      </c>
      <c r="B73" s="236">
        <v>2.35</v>
      </c>
      <c r="C73" s="236">
        <v>2.35</v>
      </c>
      <c r="D73" s="236">
        <v>2.35</v>
      </c>
      <c r="E73" s="236">
        <v>2.35</v>
      </c>
      <c r="F73" s="236">
        <v>2.35</v>
      </c>
      <c r="G73" s="236">
        <v>2.35</v>
      </c>
      <c r="H73" s="236">
        <v>2.35</v>
      </c>
      <c r="I73" s="236">
        <v>2.35</v>
      </c>
      <c r="J73" s="236">
        <v>2.35</v>
      </c>
      <c r="K73" s="236">
        <v>2.35</v>
      </c>
      <c r="L73" s="236">
        <v>2.35</v>
      </c>
      <c r="M73" s="236">
        <v>2.35</v>
      </c>
      <c r="N73" s="236">
        <v>2.35</v>
      </c>
      <c r="O73" s="37"/>
      <c r="P73" s="37"/>
      <c r="Q73" s="37"/>
    </row>
    <row r="74" spans="1:17" ht="14" outlineLevel="3">
      <c r="A74" s="85" t="s">
        <v>287</v>
      </c>
      <c r="B74" s="236">
        <v>1.2286504495199999</v>
      </c>
      <c r="C74" s="236">
        <v>1.20964852853</v>
      </c>
      <c r="D74" s="236">
        <v>1.2225484334100001</v>
      </c>
      <c r="E74" s="236">
        <v>1.17350063833</v>
      </c>
      <c r="F74" s="236">
        <v>1.2123495495500001</v>
      </c>
      <c r="G74" s="236">
        <v>1.21414961237</v>
      </c>
      <c r="H74" s="236">
        <v>1.1886018332099999</v>
      </c>
      <c r="I74" s="236">
        <v>1.1873491354500001</v>
      </c>
      <c r="J74" s="236">
        <v>1.18005145178</v>
      </c>
      <c r="K74" s="236">
        <v>1.16575105358</v>
      </c>
      <c r="L74" s="236">
        <v>1.15865002944</v>
      </c>
      <c r="M74" s="236">
        <v>1.1278506213699999</v>
      </c>
      <c r="N74" s="236">
        <v>1.1336011906900001</v>
      </c>
      <c r="O74" s="37"/>
      <c r="P74" s="37"/>
      <c r="Q74" s="37"/>
    </row>
    <row r="75" spans="1:17" ht="14" outlineLevel="3">
      <c r="A75" s="85" t="s">
        <v>288</v>
      </c>
      <c r="B75" s="236">
        <v>4.1358130619000004</v>
      </c>
      <c r="C75" s="236">
        <v>4.1120606606600001</v>
      </c>
      <c r="D75" s="236">
        <v>4.1281855417599997</v>
      </c>
      <c r="E75" s="236">
        <v>4.0668757979099999</v>
      </c>
      <c r="F75" s="236">
        <v>4.1154369369400001</v>
      </c>
      <c r="G75" s="236">
        <v>4.1176870154599996</v>
      </c>
      <c r="H75" s="236">
        <v>4.0857522915200004</v>
      </c>
      <c r="I75" s="236">
        <v>4.0841864193099999</v>
      </c>
      <c r="J75" s="236">
        <v>4.0750643147299996</v>
      </c>
      <c r="K75" s="236">
        <v>4.0571888169800001</v>
      </c>
      <c r="L75" s="236">
        <v>4.0483125368000001</v>
      </c>
      <c r="M75" s="236">
        <v>4.0098132767100001</v>
      </c>
      <c r="N75" s="236">
        <v>4.01700148837</v>
      </c>
      <c r="O75" s="37"/>
      <c r="P75" s="37"/>
      <c r="Q75" s="37"/>
    </row>
    <row r="76" spans="1:17" ht="14" outlineLevel="3">
      <c r="A76" s="85" t="s">
        <v>289</v>
      </c>
      <c r="B76" s="236">
        <v>0</v>
      </c>
      <c r="C76" s="236">
        <v>0</v>
      </c>
      <c r="D76" s="236">
        <v>0</v>
      </c>
      <c r="E76" s="236">
        <v>0</v>
      </c>
      <c r="F76" s="236">
        <v>1.25</v>
      </c>
      <c r="G76" s="236">
        <v>1.25</v>
      </c>
      <c r="H76" s="236">
        <v>1.25</v>
      </c>
      <c r="I76" s="236">
        <v>1.75</v>
      </c>
      <c r="J76" s="236">
        <v>1.75</v>
      </c>
      <c r="K76" s="236">
        <v>1.75</v>
      </c>
      <c r="L76" s="236">
        <v>1.75</v>
      </c>
      <c r="M76" s="236">
        <v>1.75</v>
      </c>
      <c r="N76" s="236">
        <v>1.75</v>
      </c>
      <c r="O76" s="37"/>
      <c r="P76" s="37"/>
      <c r="Q76" s="37"/>
    </row>
    <row r="77" spans="1:17" ht="14" outlineLevel="2">
      <c r="A77" s="120" t="s">
        <v>290</v>
      </c>
      <c r="B77" s="239">
        <f t="shared" ref="B77:M77" si="10">SUM(B$78:B$78)</f>
        <v>1.7686496862900001</v>
      </c>
      <c r="C77" s="239">
        <f t="shared" si="10"/>
        <v>1.76930456392</v>
      </c>
      <c r="D77" s="239">
        <f t="shared" si="10"/>
        <v>1.76742527352</v>
      </c>
      <c r="E77" s="239">
        <f t="shared" si="10"/>
        <v>1.7403307404599999</v>
      </c>
      <c r="F77" s="239">
        <f t="shared" si="10"/>
        <v>1.7633923789499999</v>
      </c>
      <c r="G77" s="239">
        <f t="shared" si="10"/>
        <v>1.7740511935800001</v>
      </c>
      <c r="H77" s="239">
        <f t="shared" si="10"/>
        <v>1.75164824042</v>
      </c>
      <c r="I77" s="239">
        <f t="shared" si="10"/>
        <v>1.7545313705300001</v>
      </c>
      <c r="J77" s="239">
        <f t="shared" si="10"/>
        <v>1.74898629551</v>
      </c>
      <c r="K77" s="239">
        <f t="shared" si="10"/>
        <v>3.1389654518399999</v>
      </c>
      <c r="L77" s="239">
        <f t="shared" si="10"/>
        <v>3.1534668456500001</v>
      </c>
      <c r="M77" s="239">
        <f t="shared" si="10"/>
        <v>3.1209727152900002</v>
      </c>
      <c r="N77" s="239">
        <v>4.4174258540500002</v>
      </c>
      <c r="O77" s="37"/>
      <c r="P77" s="37"/>
      <c r="Q77" s="37"/>
    </row>
    <row r="78" spans="1:17" ht="14" outlineLevel="3">
      <c r="A78" s="85" t="s">
        <v>270</v>
      </c>
      <c r="B78" s="236">
        <v>1.7686496862900001</v>
      </c>
      <c r="C78" s="236">
        <v>1.76930456392</v>
      </c>
      <c r="D78" s="236">
        <v>1.76742527352</v>
      </c>
      <c r="E78" s="236">
        <v>1.7403307404599999</v>
      </c>
      <c r="F78" s="236">
        <v>1.7633923789499999</v>
      </c>
      <c r="G78" s="236">
        <v>1.7740511935800001</v>
      </c>
      <c r="H78" s="236">
        <v>1.75164824042</v>
      </c>
      <c r="I78" s="236">
        <v>1.7545313705300001</v>
      </c>
      <c r="J78" s="236">
        <v>1.74898629551</v>
      </c>
      <c r="K78" s="236">
        <v>3.1389654518399999</v>
      </c>
      <c r="L78" s="236">
        <v>3.1534668456500001</v>
      </c>
      <c r="M78" s="236">
        <v>3.1209727152900002</v>
      </c>
      <c r="N78" s="236">
        <v>4.4174258540500002</v>
      </c>
      <c r="O78" s="37"/>
      <c r="P78" s="37"/>
      <c r="Q78" s="37"/>
    </row>
    <row r="79" spans="1:17" ht="15">
      <c r="A79" s="106" t="s">
        <v>291</v>
      </c>
      <c r="B79" s="152">
        <f t="shared" ref="B79:N79" si="11">B$80+B$104</f>
        <v>10.350286956330001</v>
      </c>
      <c r="C79" s="152">
        <f t="shared" si="11"/>
        <v>10.446090664080002</v>
      </c>
      <c r="D79" s="152">
        <f t="shared" si="11"/>
        <v>10.35718216782</v>
      </c>
      <c r="E79" s="152">
        <f t="shared" si="11"/>
        <v>10.02501915781</v>
      </c>
      <c r="F79" s="152">
        <f t="shared" si="11"/>
        <v>9.9549303053500005</v>
      </c>
      <c r="G79" s="152">
        <f t="shared" si="11"/>
        <v>10.023767111469999</v>
      </c>
      <c r="H79" s="152">
        <f t="shared" si="11"/>
        <v>10.656938661949999</v>
      </c>
      <c r="I79" s="152">
        <f t="shared" si="11"/>
        <v>10.61354324787</v>
      </c>
      <c r="J79" s="152">
        <f t="shared" si="11"/>
        <v>10.624887205909999</v>
      </c>
      <c r="K79" s="152">
        <f t="shared" si="11"/>
        <v>10.412409579449999</v>
      </c>
      <c r="L79" s="152">
        <f t="shared" si="11"/>
        <v>10.433668028289999</v>
      </c>
      <c r="M79" s="152">
        <f t="shared" si="11"/>
        <v>11.159275339599999</v>
      </c>
      <c r="N79" s="152">
        <f t="shared" si="11"/>
        <v>11.339996605890001</v>
      </c>
      <c r="O79" s="37"/>
      <c r="P79" s="37"/>
      <c r="Q79" s="37"/>
    </row>
    <row r="80" spans="1:17" ht="15" outlineLevel="1">
      <c r="A80" s="99" t="s">
        <v>292</v>
      </c>
      <c r="B80" s="207">
        <f t="shared" ref="B80:N80" si="12">B$81+B$88+B$102</f>
        <v>1.1401526698600002</v>
      </c>
      <c r="C80" s="207">
        <f t="shared" si="12"/>
        <v>1.3172185579</v>
      </c>
      <c r="D80" s="207">
        <f t="shared" si="12"/>
        <v>1.3666942215300002</v>
      </c>
      <c r="E80" s="207">
        <f t="shared" si="12"/>
        <v>1.46023876797</v>
      </c>
      <c r="F80" s="207">
        <f t="shared" si="12"/>
        <v>1.2874236219000001</v>
      </c>
      <c r="G80" s="207">
        <f t="shared" si="12"/>
        <v>1.31317662072</v>
      </c>
      <c r="H80" s="207">
        <f t="shared" si="12"/>
        <v>1.3437280295299998</v>
      </c>
      <c r="I80" s="207">
        <f t="shared" si="12"/>
        <v>1.36835908472</v>
      </c>
      <c r="J80" s="207">
        <f t="shared" si="12"/>
        <v>1.5421986867200002</v>
      </c>
      <c r="K80" s="207">
        <f t="shared" si="12"/>
        <v>1.69806647652</v>
      </c>
      <c r="L80" s="207">
        <f t="shared" si="12"/>
        <v>1.7912868982100003</v>
      </c>
      <c r="M80" s="207">
        <f t="shared" si="12"/>
        <v>1.7720399877200002</v>
      </c>
      <c r="N80" s="207">
        <f t="shared" si="12"/>
        <v>1.7977295606500001</v>
      </c>
      <c r="O80" s="37"/>
      <c r="P80" s="37"/>
      <c r="Q80" s="37"/>
    </row>
    <row r="81" spans="1:17" ht="14" outlineLevel="2">
      <c r="A81" s="120" t="s">
        <v>293</v>
      </c>
      <c r="B81" s="239">
        <f t="shared" ref="B81:M81" si="13">SUM(B$82:B$87)</f>
        <v>0.86249908398000008</v>
      </c>
      <c r="C81" s="239">
        <f t="shared" si="13"/>
        <v>0.86499851379999992</v>
      </c>
      <c r="D81" s="239">
        <f t="shared" si="13"/>
        <v>0.87313746101</v>
      </c>
      <c r="E81" s="239">
        <f t="shared" si="13"/>
        <v>0.84060421298999999</v>
      </c>
      <c r="F81" s="239">
        <f t="shared" si="13"/>
        <v>0.61003303064000003</v>
      </c>
      <c r="G81" s="239">
        <f t="shared" si="13"/>
        <v>0.61556983171000001</v>
      </c>
      <c r="H81" s="239">
        <f t="shared" si="13"/>
        <v>0.62291101435999996</v>
      </c>
      <c r="I81" s="239">
        <f t="shared" si="13"/>
        <v>0.62962046662999993</v>
      </c>
      <c r="J81" s="239">
        <f t="shared" si="13"/>
        <v>0.6302439901700001</v>
      </c>
      <c r="K81" s="239">
        <f t="shared" si="13"/>
        <v>0.63698135911999998</v>
      </c>
      <c r="L81" s="239">
        <f t="shared" si="13"/>
        <v>0.64301812242</v>
      </c>
      <c r="M81" s="239">
        <f t="shared" si="13"/>
        <v>0.62296602989000005</v>
      </c>
      <c r="N81" s="239">
        <v>0.62058407813000005</v>
      </c>
      <c r="O81" s="37"/>
      <c r="P81" s="37"/>
      <c r="Q81" s="37"/>
    </row>
    <row r="82" spans="1:17" ht="14" outlineLevel="3">
      <c r="A82" s="85" t="s">
        <v>294</v>
      </c>
      <c r="B82" s="236">
        <v>4.1026000000000002E-7</v>
      </c>
      <c r="C82" s="236">
        <v>4.1145E-7</v>
      </c>
      <c r="D82" s="236">
        <v>4.1531999999999999E-7</v>
      </c>
      <c r="E82" s="236">
        <v>4.1599000000000001E-7</v>
      </c>
      <c r="F82" s="236">
        <v>4.1801999999999998E-7</v>
      </c>
      <c r="G82" s="236">
        <v>4.2180999999999999E-7</v>
      </c>
      <c r="H82" s="236">
        <v>4.2683999999999998E-7</v>
      </c>
      <c r="I82" s="236">
        <v>4.3144E-7</v>
      </c>
      <c r="J82" s="236">
        <v>4.3187000000000002E-7</v>
      </c>
      <c r="K82" s="236">
        <v>4.3648E-7</v>
      </c>
      <c r="L82" s="236">
        <v>4.4061999999999998E-7</v>
      </c>
      <c r="M82" s="236">
        <v>4.2688000000000002E-7</v>
      </c>
      <c r="N82" s="236">
        <v>4.2525000000000003E-7</v>
      </c>
      <c r="O82" s="37"/>
      <c r="P82" s="37"/>
      <c r="Q82" s="37"/>
    </row>
    <row r="83" spans="1:17" ht="14" outlineLevel="3">
      <c r="A83" s="85" t="s">
        <v>295</v>
      </c>
      <c r="B83" s="236">
        <v>0.12290182708</v>
      </c>
      <c r="C83" s="236">
        <v>0.12325798339000001</v>
      </c>
      <c r="D83" s="236">
        <v>0.12441774286</v>
      </c>
      <c r="E83" s="236">
        <v>0.12461807697000001</v>
      </c>
      <c r="F83" s="236">
        <v>0.12522522522999999</v>
      </c>
      <c r="G83" s="236">
        <v>0.12636179838</v>
      </c>
      <c r="H83" s="236">
        <v>0.12786876799999999</v>
      </c>
      <c r="I83" s="236">
        <v>0.12924605846000001</v>
      </c>
      <c r="J83" s="236">
        <v>0.12937405296999999</v>
      </c>
      <c r="K83" s="236">
        <v>0.13075707405000001</v>
      </c>
      <c r="L83" s="236">
        <v>0.13199627752000001</v>
      </c>
      <c r="M83" s="236">
        <v>0.12788006136999999</v>
      </c>
      <c r="N83" s="236">
        <v>0.12739110351999999</v>
      </c>
      <c r="O83" s="37"/>
      <c r="P83" s="37"/>
      <c r="Q83" s="37"/>
    </row>
    <row r="84" spans="1:17" ht="14" outlineLevel="3">
      <c r="A84" s="85" t="s">
        <v>296</v>
      </c>
      <c r="B84" s="236">
        <v>5.9289963430000002E-2</v>
      </c>
      <c r="C84" s="236">
        <v>5.9461779380000003E-2</v>
      </c>
      <c r="D84" s="236">
        <v>6.002126738E-2</v>
      </c>
      <c r="E84" s="236">
        <v>2.6178761490000001E-2</v>
      </c>
      <c r="F84" s="236">
        <v>0</v>
      </c>
      <c r="G84" s="236">
        <v>0</v>
      </c>
      <c r="H84" s="236">
        <v>0</v>
      </c>
      <c r="I84" s="236">
        <v>0</v>
      </c>
      <c r="J84" s="236">
        <v>0</v>
      </c>
      <c r="K84" s="236">
        <v>0</v>
      </c>
      <c r="L84" s="236">
        <v>0</v>
      </c>
      <c r="M84" s="236">
        <v>0</v>
      </c>
      <c r="N84" s="236">
        <v>0</v>
      </c>
      <c r="O84" s="37"/>
      <c r="P84" s="37"/>
      <c r="Q84" s="37"/>
    </row>
    <row r="85" spans="1:17" ht="14" outlineLevel="3">
      <c r="A85" s="85" t="s">
        <v>297</v>
      </c>
      <c r="B85" s="236">
        <v>0.50798242946000005</v>
      </c>
      <c r="C85" s="236">
        <v>0.50945450805000003</v>
      </c>
      <c r="D85" s="236">
        <v>0.51424806929</v>
      </c>
      <c r="E85" s="236">
        <v>0.51507609771999996</v>
      </c>
      <c r="F85" s="236">
        <v>0.30922522523000001</v>
      </c>
      <c r="G85" s="236">
        <v>0.31203182498999998</v>
      </c>
      <c r="H85" s="236">
        <v>0.31575306424999999</v>
      </c>
      <c r="I85" s="236">
        <v>0.3191540799</v>
      </c>
      <c r="J85" s="236">
        <v>0.31947014345000002</v>
      </c>
      <c r="K85" s="236">
        <v>0.32288531005999999</v>
      </c>
      <c r="L85" s="236">
        <v>0.32594534023999999</v>
      </c>
      <c r="M85" s="236">
        <v>0.31578095157000002</v>
      </c>
      <c r="N85" s="236">
        <v>0.31457354224</v>
      </c>
      <c r="O85" s="37"/>
      <c r="P85" s="37"/>
      <c r="Q85" s="37"/>
    </row>
    <row r="86" spans="1:17" ht="14" outlineLevel="3">
      <c r="A86" s="85" t="s">
        <v>298</v>
      </c>
      <c r="B86" s="236">
        <v>0.10158958924</v>
      </c>
      <c r="C86" s="236">
        <v>0.10188398496999999</v>
      </c>
      <c r="D86" s="236">
        <v>0.10284263214</v>
      </c>
      <c r="E86" s="236">
        <v>0.10300822659</v>
      </c>
      <c r="F86" s="236">
        <v>0.10351009009000001</v>
      </c>
      <c r="G86" s="236">
        <v>0.10444957164</v>
      </c>
      <c r="H86" s="236">
        <v>0.10569521973</v>
      </c>
      <c r="I86" s="236">
        <v>0.10683367613</v>
      </c>
      <c r="J86" s="236">
        <v>0.10693947528</v>
      </c>
      <c r="K86" s="236">
        <v>0.10808266857</v>
      </c>
      <c r="L86" s="236">
        <v>0.10910698346</v>
      </c>
      <c r="M86" s="236">
        <v>0.10570455474</v>
      </c>
      <c r="N86" s="236">
        <v>0.10530038639</v>
      </c>
      <c r="O86" s="37"/>
      <c r="P86" s="37"/>
      <c r="Q86" s="37"/>
    </row>
    <row r="87" spans="1:17" ht="14" outlineLevel="3">
      <c r="A87" s="85" t="s">
        <v>299</v>
      </c>
      <c r="B87" s="236">
        <v>7.0734864509999995E-2</v>
      </c>
      <c r="C87" s="236">
        <v>7.0939846560000006E-2</v>
      </c>
      <c r="D87" s="236">
        <v>7.1607334019999996E-2</v>
      </c>
      <c r="E87" s="236">
        <v>7.1722634229999999E-2</v>
      </c>
      <c r="F87" s="236">
        <v>7.2072072070000007E-2</v>
      </c>
      <c r="G87" s="236">
        <v>7.2726214890000002E-2</v>
      </c>
      <c r="H87" s="236">
        <v>7.3593535540000005E-2</v>
      </c>
      <c r="I87" s="236">
        <v>7.4386220700000005E-2</v>
      </c>
      <c r="J87" s="236">
        <v>7.4459886599999997E-2</v>
      </c>
      <c r="K87" s="236">
        <v>7.5255869959999999E-2</v>
      </c>
      <c r="L87" s="236">
        <v>7.5969080580000001E-2</v>
      </c>
      <c r="M87" s="236">
        <v>7.3600035329999994E-2</v>
      </c>
      <c r="N87" s="236">
        <v>7.3318620730000006E-2</v>
      </c>
      <c r="O87" s="37"/>
      <c r="P87" s="37"/>
      <c r="Q87" s="37"/>
    </row>
    <row r="88" spans="1:17" ht="14" outlineLevel="2">
      <c r="A88" s="120" t="s">
        <v>262</v>
      </c>
      <c r="B88" s="239">
        <f t="shared" ref="B88:M88" si="14">SUM(B$89:B$101)</f>
        <v>0.27761982235999999</v>
      </c>
      <c r="C88" s="239">
        <f t="shared" si="14"/>
        <v>0.45218618274</v>
      </c>
      <c r="D88" s="239">
        <f t="shared" si="14"/>
        <v>0.49352258055000003</v>
      </c>
      <c r="E88" s="239">
        <f t="shared" si="14"/>
        <v>0.61960031996999998</v>
      </c>
      <c r="F88" s="239">
        <f t="shared" si="14"/>
        <v>0.67735618945999998</v>
      </c>
      <c r="G88" s="239">
        <f t="shared" si="14"/>
        <v>0.69757207496999996</v>
      </c>
      <c r="H88" s="239">
        <f t="shared" si="14"/>
        <v>0.72078188714000002</v>
      </c>
      <c r="I88" s="239">
        <f t="shared" si="14"/>
        <v>0.73870311169000002</v>
      </c>
      <c r="J88" s="239">
        <f t="shared" si="14"/>
        <v>0.91191915498000009</v>
      </c>
      <c r="K88" s="239">
        <f t="shared" si="14"/>
        <v>1.0610491958899999</v>
      </c>
      <c r="L88" s="239">
        <f t="shared" si="14"/>
        <v>1.1482325138500002</v>
      </c>
      <c r="M88" s="239">
        <f t="shared" si="14"/>
        <v>1.14903882669</v>
      </c>
      <c r="N88" s="239">
        <v>1.1771104857100001</v>
      </c>
      <c r="O88" s="37"/>
      <c r="P88" s="37"/>
      <c r="Q88" s="37"/>
    </row>
    <row r="89" spans="1:17" ht="14" outlineLevel="3">
      <c r="A89" s="85" t="s">
        <v>300</v>
      </c>
      <c r="B89" s="236">
        <v>0</v>
      </c>
      <c r="C89" s="236">
        <v>0</v>
      </c>
      <c r="D89" s="236">
        <v>0</v>
      </c>
      <c r="E89" s="236">
        <v>0</v>
      </c>
      <c r="F89" s="236">
        <v>9.0090090000000003E-4</v>
      </c>
      <c r="G89" s="236">
        <v>9.0907768999999995E-4</v>
      </c>
      <c r="H89" s="236">
        <v>1.04870788E-3</v>
      </c>
      <c r="I89" s="236">
        <v>1.0600036399999999E-3</v>
      </c>
      <c r="J89" s="236">
        <v>1.06105338E-3</v>
      </c>
      <c r="K89" s="236">
        <v>1.07239615E-3</v>
      </c>
      <c r="L89" s="236">
        <v>1.07742492E-3</v>
      </c>
      <c r="M89" s="236">
        <v>1.0388499900000001E-3</v>
      </c>
      <c r="N89" s="236">
        <v>1.0299088400000001E-3</v>
      </c>
      <c r="O89" s="37"/>
      <c r="P89" s="37"/>
      <c r="Q89" s="37"/>
    </row>
    <row r="90" spans="1:17" ht="14" outlineLevel="3">
      <c r="A90" s="85" t="s">
        <v>301</v>
      </c>
      <c r="B90" s="236">
        <v>0</v>
      </c>
      <c r="C90" s="236">
        <v>0</v>
      </c>
      <c r="D90" s="236">
        <v>0</v>
      </c>
      <c r="E90" s="236">
        <v>0</v>
      </c>
      <c r="F90" s="236">
        <v>1.5479639599999999E-3</v>
      </c>
      <c r="G90" s="236">
        <v>1.5620136399999999E-3</v>
      </c>
      <c r="H90" s="236">
        <v>2.0137583100000001E-3</v>
      </c>
      <c r="I90" s="236">
        <v>2.0354487500000001E-3</v>
      </c>
      <c r="J90" s="236">
        <v>2.2040684900000002E-3</v>
      </c>
      <c r="K90" s="236">
        <v>2.2276301900000001E-3</v>
      </c>
      <c r="L90" s="236">
        <v>2.2487417599999998E-3</v>
      </c>
      <c r="M90" s="236">
        <v>1.9464081300000001E-3</v>
      </c>
      <c r="N90" s="236">
        <v>1.93896591E-3</v>
      </c>
      <c r="O90" s="37"/>
      <c r="P90" s="37"/>
      <c r="Q90" s="37"/>
    </row>
    <row r="91" spans="1:17" ht="14" outlineLevel="3">
      <c r="A91" s="85" t="s">
        <v>302</v>
      </c>
      <c r="B91" s="236">
        <v>0</v>
      </c>
      <c r="C91" s="236">
        <v>0</v>
      </c>
      <c r="D91" s="236">
        <v>0</v>
      </c>
      <c r="E91" s="236">
        <v>7.1722634E-4</v>
      </c>
      <c r="F91" s="236">
        <v>1.4414414400000001E-3</v>
      </c>
      <c r="G91" s="236">
        <v>1.4545242999999999E-3</v>
      </c>
      <c r="H91" s="236">
        <v>1.4718707100000001E-3</v>
      </c>
      <c r="I91" s="236">
        <v>1.48772441E-3</v>
      </c>
      <c r="J91" s="236">
        <v>1.4891977299999999E-3</v>
      </c>
      <c r="K91" s="236">
        <v>2.0130945200000001E-3</v>
      </c>
      <c r="L91" s="236">
        <v>2.0321729099999999E-3</v>
      </c>
      <c r="M91" s="236">
        <v>1.9504009400000001E-3</v>
      </c>
      <c r="N91" s="236">
        <v>1.92461379E-3</v>
      </c>
      <c r="O91" s="37"/>
      <c r="P91" s="37"/>
      <c r="Q91" s="37"/>
    </row>
    <row r="92" spans="1:17" ht="14" outlineLevel="3">
      <c r="A92" s="85" t="s">
        <v>303</v>
      </c>
      <c r="B92" s="236">
        <v>0</v>
      </c>
      <c r="C92" s="236">
        <v>0</v>
      </c>
      <c r="D92" s="236">
        <v>0</v>
      </c>
      <c r="E92" s="236">
        <v>0</v>
      </c>
      <c r="F92" s="236">
        <v>0</v>
      </c>
      <c r="G92" s="236">
        <v>0</v>
      </c>
      <c r="H92" s="236">
        <v>0</v>
      </c>
      <c r="I92" s="236">
        <v>0</v>
      </c>
      <c r="J92" s="236">
        <v>0</v>
      </c>
      <c r="K92" s="236">
        <v>8.1058617500000003E-3</v>
      </c>
      <c r="L92" s="236">
        <v>1.2999999999999999E-2</v>
      </c>
      <c r="M92" s="236">
        <v>1.2999999999999999E-2</v>
      </c>
      <c r="N92" s="236">
        <v>1.2999999999999999E-2</v>
      </c>
      <c r="O92" s="37"/>
      <c r="P92" s="37"/>
      <c r="Q92" s="37"/>
    </row>
    <row r="93" spans="1:17" ht="14" outlineLevel="3">
      <c r="A93" s="85" t="s">
        <v>304</v>
      </c>
      <c r="B93" s="236">
        <v>7.001679374E-2</v>
      </c>
      <c r="C93" s="236">
        <v>6.9639266790000001E-2</v>
      </c>
      <c r="D93" s="236">
        <v>6.7691916850000006E-2</v>
      </c>
      <c r="E93" s="236">
        <v>0.17524652015</v>
      </c>
      <c r="F93" s="236">
        <v>0.21645679170000001</v>
      </c>
      <c r="G93" s="236">
        <v>0.22207173468999999</v>
      </c>
      <c r="H93" s="236">
        <v>0.22683112438</v>
      </c>
      <c r="I93" s="236">
        <v>0.23323618556</v>
      </c>
      <c r="J93" s="236">
        <v>0.40388442807000002</v>
      </c>
      <c r="K93" s="236">
        <v>0.41565730994</v>
      </c>
      <c r="L93" s="236">
        <v>0.41825124477999998</v>
      </c>
      <c r="M93" s="236">
        <v>0.40424771665999998</v>
      </c>
      <c r="N93" s="236">
        <v>0.41492442458000001</v>
      </c>
      <c r="O93" s="37"/>
      <c r="P93" s="37"/>
      <c r="Q93" s="37"/>
    </row>
    <row r="94" spans="1:17" ht="14" outlineLevel="3">
      <c r="A94" s="85" t="s">
        <v>305</v>
      </c>
      <c r="B94" s="236">
        <v>0.17069912056</v>
      </c>
      <c r="C94" s="236">
        <v>0.34626319533</v>
      </c>
      <c r="D94" s="236">
        <v>0.34504768619999998</v>
      </c>
      <c r="E94" s="236">
        <v>0.34697029418999997</v>
      </c>
      <c r="F94" s="236">
        <v>0.35702057065999998</v>
      </c>
      <c r="G94" s="236">
        <v>0.36700410918999998</v>
      </c>
      <c r="H94" s="236">
        <v>0.37900570477000001</v>
      </c>
      <c r="I94" s="236">
        <v>0.38408178111000002</v>
      </c>
      <c r="J94" s="236">
        <v>0.38422347182</v>
      </c>
      <c r="K94" s="236">
        <v>0.46269976632999998</v>
      </c>
      <c r="L94" s="236">
        <v>0.51064748396000004</v>
      </c>
      <c r="M94" s="236">
        <v>0.49626426562999998</v>
      </c>
      <c r="N94" s="236">
        <v>0.49408859905000002</v>
      </c>
      <c r="O94" s="37"/>
      <c r="P94" s="37"/>
      <c r="Q94" s="37"/>
    </row>
    <row r="95" spans="1:17" ht="14" outlineLevel="3">
      <c r="A95" s="85" t="s">
        <v>306</v>
      </c>
      <c r="B95" s="236">
        <v>0</v>
      </c>
      <c r="C95" s="236">
        <v>0</v>
      </c>
      <c r="D95" s="236">
        <v>0</v>
      </c>
      <c r="E95" s="236">
        <v>1.2811077759999999E-2</v>
      </c>
      <c r="F95" s="236">
        <v>1.392890948E-2</v>
      </c>
      <c r="G95" s="236">
        <v>1.453513698E-2</v>
      </c>
      <c r="H95" s="236">
        <v>1.4609012459999999E-2</v>
      </c>
      <c r="I95" s="236">
        <v>1.406230266E-2</v>
      </c>
      <c r="J95" s="236">
        <v>1.3688787690000001E-2</v>
      </c>
      <c r="K95" s="236">
        <v>1.3169183960000001E-2</v>
      </c>
      <c r="L95" s="236">
        <v>1.2683063729999999E-2</v>
      </c>
      <c r="M95" s="236">
        <v>1.165831289E-2</v>
      </c>
      <c r="N95" s="236">
        <v>2.8006324020000001E-2</v>
      </c>
      <c r="O95" s="37"/>
      <c r="P95" s="37"/>
      <c r="Q95" s="37"/>
    </row>
    <row r="96" spans="1:17" ht="14" outlineLevel="3">
      <c r="A96" s="85" t="s">
        <v>307</v>
      </c>
      <c r="B96" s="236">
        <v>0</v>
      </c>
      <c r="C96" s="236">
        <v>0</v>
      </c>
      <c r="D96" s="236">
        <v>0</v>
      </c>
      <c r="E96" s="236">
        <v>0</v>
      </c>
      <c r="F96" s="236">
        <v>0</v>
      </c>
      <c r="G96" s="236">
        <v>5.8180972000000002E-4</v>
      </c>
      <c r="H96" s="236">
        <v>2.7838042700000002E-3</v>
      </c>
      <c r="I96" s="236">
        <v>4.8684058400000002E-3</v>
      </c>
      <c r="J96" s="236">
        <v>6.6826023499999996E-3</v>
      </c>
      <c r="K96" s="236">
        <v>8.8434018699999999E-3</v>
      </c>
      <c r="L96" s="236">
        <v>9.0458150899999992E-3</v>
      </c>
      <c r="M96" s="236">
        <v>9.0149155500000005E-3</v>
      </c>
      <c r="N96" s="236">
        <v>9.0399048700000005E-3</v>
      </c>
      <c r="O96" s="37"/>
      <c r="P96" s="37"/>
      <c r="Q96" s="37"/>
    </row>
    <row r="97" spans="1:17" ht="14" outlineLevel="3">
      <c r="A97" s="85" t="s">
        <v>308</v>
      </c>
      <c r="B97" s="236">
        <v>0</v>
      </c>
      <c r="C97" s="236">
        <v>0</v>
      </c>
      <c r="D97" s="236">
        <v>0</v>
      </c>
      <c r="E97" s="236">
        <v>0</v>
      </c>
      <c r="F97" s="236">
        <v>0</v>
      </c>
      <c r="G97" s="236">
        <v>0</v>
      </c>
      <c r="H97" s="236">
        <v>0</v>
      </c>
      <c r="I97" s="236">
        <v>0</v>
      </c>
      <c r="J97" s="236">
        <v>0</v>
      </c>
      <c r="K97" s="236">
        <v>6.2352782700000001E-3</v>
      </c>
      <c r="L97" s="236">
        <v>0.01</v>
      </c>
      <c r="M97" s="236">
        <v>0.01</v>
      </c>
      <c r="N97" s="236">
        <v>0.01</v>
      </c>
      <c r="O97" s="37"/>
      <c r="P97" s="37"/>
      <c r="Q97" s="37"/>
    </row>
    <row r="98" spans="1:17" ht="14" outlineLevel="3">
      <c r="A98" s="85" t="s">
        <v>309</v>
      </c>
      <c r="B98" s="236">
        <v>0</v>
      </c>
      <c r="C98" s="236">
        <v>0</v>
      </c>
      <c r="D98" s="236">
        <v>0</v>
      </c>
      <c r="E98" s="236">
        <v>0</v>
      </c>
      <c r="F98" s="236">
        <v>0</v>
      </c>
      <c r="G98" s="236">
        <v>0</v>
      </c>
      <c r="H98" s="236">
        <v>0</v>
      </c>
      <c r="I98" s="236">
        <v>0</v>
      </c>
      <c r="J98" s="236">
        <v>0</v>
      </c>
      <c r="K98" s="236">
        <v>0</v>
      </c>
      <c r="L98" s="236">
        <v>7.5969080999999995E-4</v>
      </c>
      <c r="M98" s="236">
        <v>1.61920078E-3</v>
      </c>
      <c r="N98" s="236">
        <v>3.0427227599999999E-3</v>
      </c>
      <c r="O98" s="37"/>
      <c r="P98" s="37"/>
      <c r="Q98" s="37"/>
    </row>
    <row r="99" spans="1:17" ht="14" outlineLevel="3">
      <c r="A99" s="85" t="s">
        <v>310</v>
      </c>
      <c r="B99" s="236">
        <v>0</v>
      </c>
      <c r="C99" s="236">
        <v>0</v>
      </c>
      <c r="D99" s="236">
        <v>0</v>
      </c>
      <c r="E99" s="236">
        <v>0</v>
      </c>
      <c r="F99" s="236">
        <v>0</v>
      </c>
      <c r="G99" s="236">
        <v>7.2726214999999995E-4</v>
      </c>
      <c r="H99" s="236">
        <v>1.4148357200000001E-3</v>
      </c>
      <c r="I99" s="236">
        <v>4.2121197499999999E-3</v>
      </c>
      <c r="J99" s="236">
        <v>4.7010249400000004E-3</v>
      </c>
      <c r="K99" s="236">
        <v>1.348066893E-2</v>
      </c>
      <c r="L99" s="236">
        <v>1.889202894E-2</v>
      </c>
      <c r="M99" s="236">
        <v>1.87197393E-2</v>
      </c>
      <c r="N99" s="236">
        <v>1.931663233E-2</v>
      </c>
      <c r="O99" s="37"/>
      <c r="P99" s="37"/>
      <c r="Q99" s="37"/>
    </row>
    <row r="100" spans="1:17" ht="14" outlineLevel="3">
      <c r="A100" s="85" t="s">
        <v>311</v>
      </c>
      <c r="B100" s="236">
        <v>3.6903908059999997E-2</v>
      </c>
      <c r="C100" s="236">
        <v>3.6283720620000001E-2</v>
      </c>
      <c r="D100" s="236">
        <v>8.0782977500000006E-2</v>
      </c>
      <c r="E100" s="236">
        <v>8.3556283839999995E-2</v>
      </c>
      <c r="F100" s="236">
        <v>8.5638516560000003E-2</v>
      </c>
      <c r="G100" s="236">
        <v>8.742332085E-2</v>
      </c>
      <c r="H100" s="236">
        <v>8.9842881279999995E-2</v>
      </c>
      <c r="I100" s="236">
        <v>9.1608762659999995E-2</v>
      </c>
      <c r="J100" s="236">
        <v>9.1895137680000002E-2</v>
      </c>
      <c r="K100" s="236">
        <v>0.12508132192999999</v>
      </c>
      <c r="L100" s="236">
        <v>0.14658619272000001</v>
      </c>
      <c r="M100" s="236">
        <v>0.17633707002999999</v>
      </c>
      <c r="N100" s="236">
        <v>0.17725301694000001</v>
      </c>
      <c r="O100" s="37"/>
      <c r="P100" s="37"/>
      <c r="Q100" s="37"/>
    </row>
    <row r="101" spans="1:17" ht="14" outlineLevel="3">
      <c r="A101" s="85" t="s">
        <v>312</v>
      </c>
      <c r="B101" s="236">
        <v>0</v>
      </c>
      <c r="C101" s="236">
        <v>0</v>
      </c>
      <c r="D101" s="236">
        <v>0</v>
      </c>
      <c r="E101" s="236">
        <v>2.9891769000000001E-4</v>
      </c>
      <c r="F101" s="236">
        <v>4.2109476E-4</v>
      </c>
      <c r="G101" s="236">
        <v>1.30308576E-3</v>
      </c>
      <c r="H101" s="236">
        <v>1.7601873599999999E-3</v>
      </c>
      <c r="I101" s="236">
        <v>2.05037731E-3</v>
      </c>
      <c r="J101" s="236">
        <v>2.08938283E-3</v>
      </c>
      <c r="K101" s="236">
        <v>2.46328205E-3</v>
      </c>
      <c r="L101" s="236">
        <v>3.0086542299999999E-3</v>
      </c>
      <c r="M101" s="236">
        <v>3.2419467900000002E-3</v>
      </c>
      <c r="N101" s="236">
        <v>3.5453726199999999E-3</v>
      </c>
      <c r="O101" s="37"/>
      <c r="P101" s="37"/>
      <c r="Q101" s="37"/>
    </row>
    <row r="102" spans="1:17" ht="14" outlineLevel="2">
      <c r="A102" s="120" t="s">
        <v>313</v>
      </c>
      <c r="B102" s="239">
        <f t="shared" ref="B102:M102" si="15">SUM(B$103:B$103)</f>
        <v>3.3763519999999998E-5</v>
      </c>
      <c r="C102" s="239">
        <f t="shared" si="15"/>
        <v>3.3861359999999998E-5</v>
      </c>
      <c r="D102" s="239">
        <f t="shared" si="15"/>
        <v>3.4179969999999999E-5</v>
      </c>
      <c r="E102" s="239">
        <f t="shared" si="15"/>
        <v>3.4235010000000001E-5</v>
      </c>
      <c r="F102" s="239">
        <f t="shared" si="15"/>
        <v>3.44018E-5</v>
      </c>
      <c r="G102" s="239">
        <f t="shared" si="15"/>
        <v>3.4714040000000003E-5</v>
      </c>
      <c r="H102" s="239">
        <f t="shared" si="15"/>
        <v>3.5128030000000002E-5</v>
      </c>
      <c r="I102" s="239">
        <f t="shared" si="15"/>
        <v>3.5506400000000003E-5</v>
      </c>
      <c r="J102" s="239">
        <f t="shared" si="15"/>
        <v>3.5541570000000003E-5</v>
      </c>
      <c r="K102" s="239">
        <f t="shared" si="15"/>
        <v>3.5921509999999999E-5</v>
      </c>
      <c r="L102" s="239">
        <f t="shared" si="15"/>
        <v>3.6261940000000002E-5</v>
      </c>
      <c r="M102" s="239">
        <f t="shared" si="15"/>
        <v>3.5131140000000003E-5</v>
      </c>
      <c r="N102" s="239">
        <v>3.4996809999999997E-5</v>
      </c>
      <c r="O102" s="37"/>
      <c r="P102" s="37"/>
      <c r="Q102" s="37"/>
    </row>
    <row r="103" spans="1:17" ht="14" outlineLevel="3">
      <c r="A103" s="85" t="s">
        <v>314</v>
      </c>
      <c r="B103" s="236">
        <v>3.3763519999999998E-5</v>
      </c>
      <c r="C103" s="236">
        <v>3.3861359999999998E-5</v>
      </c>
      <c r="D103" s="236">
        <v>3.4179969999999999E-5</v>
      </c>
      <c r="E103" s="236">
        <v>3.4235010000000001E-5</v>
      </c>
      <c r="F103" s="236">
        <v>3.44018E-5</v>
      </c>
      <c r="G103" s="236">
        <v>3.4714040000000003E-5</v>
      </c>
      <c r="H103" s="236">
        <v>3.5128030000000002E-5</v>
      </c>
      <c r="I103" s="236">
        <v>3.5506400000000003E-5</v>
      </c>
      <c r="J103" s="236">
        <v>3.5541570000000003E-5</v>
      </c>
      <c r="K103" s="236">
        <v>3.5921509999999999E-5</v>
      </c>
      <c r="L103" s="236">
        <v>3.6261940000000002E-5</v>
      </c>
      <c r="M103" s="236">
        <v>3.5131140000000003E-5</v>
      </c>
      <c r="N103" s="236">
        <v>3.4996809999999997E-5</v>
      </c>
      <c r="O103" s="37"/>
      <c r="P103" s="37"/>
      <c r="Q103" s="37"/>
    </row>
    <row r="104" spans="1:17" ht="15" outlineLevel="1">
      <c r="A104" s="99" t="s">
        <v>264</v>
      </c>
      <c r="B104" s="207">
        <f t="shared" ref="B104:N104" si="16">B$105+B$111+B$112+B$116+B$119</f>
        <v>9.2101342864699998</v>
      </c>
      <c r="C104" s="207">
        <f t="shared" si="16"/>
        <v>9.1288721061800011</v>
      </c>
      <c r="D104" s="207">
        <f t="shared" si="16"/>
        <v>8.9904879462899991</v>
      </c>
      <c r="E104" s="207">
        <f t="shared" si="16"/>
        <v>8.564780389840001</v>
      </c>
      <c r="F104" s="207">
        <f t="shared" si="16"/>
        <v>8.6675066834500001</v>
      </c>
      <c r="G104" s="207">
        <f t="shared" si="16"/>
        <v>8.7105904907499987</v>
      </c>
      <c r="H104" s="207">
        <f t="shared" si="16"/>
        <v>9.3132106324199988</v>
      </c>
      <c r="I104" s="207">
        <f t="shared" si="16"/>
        <v>9.2451841631500002</v>
      </c>
      <c r="J104" s="207">
        <f t="shared" si="16"/>
        <v>9.0826885191899986</v>
      </c>
      <c r="K104" s="207">
        <f t="shared" si="16"/>
        <v>8.71434310293</v>
      </c>
      <c r="L104" s="207">
        <f t="shared" si="16"/>
        <v>8.6423811300799986</v>
      </c>
      <c r="M104" s="207">
        <f t="shared" si="16"/>
        <v>9.3872353518799994</v>
      </c>
      <c r="N104" s="207">
        <f t="shared" si="16"/>
        <v>9.5422670452400009</v>
      </c>
      <c r="O104" s="37"/>
      <c r="P104" s="37"/>
      <c r="Q104" s="37"/>
    </row>
    <row r="105" spans="1:17" ht="14" outlineLevel="2">
      <c r="A105" s="120" t="s">
        <v>265</v>
      </c>
      <c r="B105" s="239">
        <f t="shared" ref="B105:M105" si="17">SUM(B$106:B$110)</f>
        <v>7.8396779256800002</v>
      </c>
      <c r="C105" s="239">
        <f t="shared" si="17"/>
        <v>7.83342988315</v>
      </c>
      <c r="D105" s="239">
        <f t="shared" si="17"/>
        <v>7.6948260500399996</v>
      </c>
      <c r="E105" s="239">
        <f t="shared" si="17"/>
        <v>7.2774881678299996</v>
      </c>
      <c r="F105" s="239">
        <f t="shared" si="17"/>
        <v>7.3812628277799996</v>
      </c>
      <c r="G105" s="239">
        <f t="shared" si="17"/>
        <v>7.4236052775800001</v>
      </c>
      <c r="H105" s="239">
        <f t="shared" si="17"/>
        <v>7.3281610497299994</v>
      </c>
      <c r="I105" s="239">
        <f t="shared" si="17"/>
        <v>7.3382690409400002</v>
      </c>
      <c r="J105" s="239">
        <f t="shared" si="17"/>
        <v>7.1744042512299995</v>
      </c>
      <c r="K105" s="239">
        <f t="shared" si="17"/>
        <v>6.8137097071500001</v>
      </c>
      <c r="L105" s="239">
        <f t="shared" si="17"/>
        <v>6.7413290906799999</v>
      </c>
      <c r="M105" s="239">
        <f t="shared" si="17"/>
        <v>6.6663545500900003</v>
      </c>
      <c r="N105" s="239">
        <v>6.8213339786000002</v>
      </c>
      <c r="O105" s="37"/>
      <c r="P105" s="37"/>
      <c r="Q105" s="37"/>
    </row>
    <row r="106" spans="1:17" ht="14" outlineLevel="3">
      <c r="A106" s="85" t="s">
        <v>315</v>
      </c>
      <c r="B106" s="236">
        <v>0.2457300899</v>
      </c>
      <c r="C106" s="236">
        <v>0.24192970571</v>
      </c>
      <c r="D106" s="236">
        <v>0.24450968668</v>
      </c>
      <c r="E106" s="236">
        <v>0.23470012767000001</v>
      </c>
      <c r="F106" s="236">
        <v>0.24246990991</v>
      </c>
      <c r="G106" s="236">
        <v>0.24282992246999999</v>
      </c>
      <c r="H106" s="236">
        <v>0.23772036664000001</v>
      </c>
      <c r="I106" s="236">
        <v>0.23746982709</v>
      </c>
      <c r="J106" s="236">
        <v>0.23601029036000001</v>
      </c>
      <c r="K106" s="236">
        <v>0.23315021072</v>
      </c>
      <c r="L106" s="236">
        <v>0.23173000589000001</v>
      </c>
      <c r="M106" s="236">
        <v>0.22557012427000001</v>
      </c>
      <c r="N106" s="236">
        <v>0.34008035721000002</v>
      </c>
      <c r="O106" s="37"/>
      <c r="P106" s="37"/>
      <c r="Q106" s="37"/>
    </row>
    <row r="107" spans="1:17" ht="14" outlineLevel="3">
      <c r="A107" s="85" t="s">
        <v>267</v>
      </c>
      <c r="B107" s="236">
        <v>0.36897050899</v>
      </c>
      <c r="C107" s="236">
        <v>0.36507912842000001</v>
      </c>
      <c r="D107" s="236">
        <v>0.37209840657999999</v>
      </c>
      <c r="E107" s="236">
        <v>0.33816349244999999</v>
      </c>
      <c r="F107" s="236">
        <v>0.35324865965000002</v>
      </c>
      <c r="G107" s="236">
        <v>0.35781671024</v>
      </c>
      <c r="H107" s="236">
        <v>0.34850406438999998</v>
      </c>
      <c r="I107" s="236">
        <v>0.34898103082999998</v>
      </c>
      <c r="J107" s="236">
        <v>0.34698258086</v>
      </c>
      <c r="K107" s="236">
        <v>0.32113514361000001</v>
      </c>
      <c r="L107" s="236">
        <v>0.32056407985000002</v>
      </c>
      <c r="M107" s="236">
        <v>0.31502016523999998</v>
      </c>
      <c r="N107" s="236">
        <v>0.33999411379</v>
      </c>
      <c r="O107" s="37"/>
      <c r="P107" s="37"/>
      <c r="Q107" s="37"/>
    </row>
    <row r="108" spans="1:17" ht="14" outlineLevel="3">
      <c r="A108" s="85" t="s">
        <v>268</v>
      </c>
      <c r="B108" s="236">
        <v>6.7287041869999994E-2</v>
      </c>
      <c r="C108" s="236">
        <v>6.6246401659999996E-2</v>
      </c>
      <c r="D108" s="236">
        <v>6.6952864959999997E-2</v>
      </c>
      <c r="E108" s="236">
        <v>6.4266762460000001E-2</v>
      </c>
      <c r="F108" s="236">
        <v>6.6394323079999998E-2</v>
      </c>
      <c r="G108" s="236">
        <v>6.6492903519999993E-2</v>
      </c>
      <c r="H108" s="236">
        <v>6.5093779399999996E-2</v>
      </c>
      <c r="I108" s="236">
        <v>6.4728338120000006E-2</v>
      </c>
      <c r="J108" s="236">
        <v>6.4330504890000001E-2</v>
      </c>
      <c r="K108" s="236">
        <v>6.3550918689999999E-2</v>
      </c>
      <c r="L108" s="236">
        <v>6.3163806350000004E-2</v>
      </c>
      <c r="M108" s="236">
        <v>6.1484776620000001E-2</v>
      </c>
      <c r="N108" s="236">
        <v>6.1798268910000002E-2</v>
      </c>
      <c r="O108" s="37"/>
      <c r="P108" s="37"/>
      <c r="Q108" s="37"/>
    </row>
    <row r="109" spans="1:17" ht="14" outlineLevel="3">
      <c r="A109" s="85" t="s">
        <v>269</v>
      </c>
      <c r="B109" s="236">
        <v>0.4480903752</v>
      </c>
      <c r="C109" s="236">
        <v>0.4480903752</v>
      </c>
      <c r="D109" s="236">
        <v>0.4480903752</v>
      </c>
      <c r="E109" s="236">
        <v>0.45500431611999997</v>
      </c>
      <c r="F109" s="236">
        <v>0.45183251379</v>
      </c>
      <c r="G109" s="236">
        <v>0.45126555754999997</v>
      </c>
      <c r="H109" s="236">
        <v>0.45126555754999997</v>
      </c>
      <c r="I109" s="236">
        <v>0.45126555754999997</v>
      </c>
      <c r="J109" s="236">
        <v>0.45126555754999997</v>
      </c>
      <c r="K109" s="236">
        <v>0.46126555754999998</v>
      </c>
      <c r="L109" s="236">
        <v>0.45135055756999998</v>
      </c>
      <c r="M109" s="236">
        <v>0.44823055756000002</v>
      </c>
      <c r="N109" s="236">
        <v>0.46823055755999998</v>
      </c>
      <c r="O109" s="37"/>
      <c r="P109" s="37"/>
      <c r="Q109" s="37"/>
    </row>
    <row r="110" spans="1:17" ht="14" outlineLevel="3">
      <c r="A110" s="85" t="s">
        <v>270</v>
      </c>
      <c r="B110" s="236">
        <v>6.7095999097199996</v>
      </c>
      <c r="C110" s="236">
        <v>6.7120842721600003</v>
      </c>
      <c r="D110" s="236">
        <v>6.5631747166199998</v>
      </c>
      <c r="E110" s="236">
        <v>6.1853534691299998</v>
      </c>
      <c r="F110" s="236">
        <v>6.2673174213499996</v>
      </c>
      <c r="G110" s="236">
        <v>6.3052001838000002</v>
      </c>
      <c r="H110" s="236">
        <v>6.2255772817499997</v>
      </c>
      <c r="I110" s="236">
        <v>6.2358242873499998</v>
      </c>
      <c r="J110" s="236">
        <v>6.07581531757</v>
      </c>
      <c r="K110" s="236">
        <v>5.7346078765800002</v>
      </c>
      <c r="L110" s="236">
        <v>5.67452064102</v>
      </c>
      <c r="M110" s="236">
        <v>5.6160489264000004</v>
      </c>
      <c r="N110" s="236">
        <v>5.6112306811300003</v>
      </c>
      <c r="O110" s="37"/>
      <c r="P110" s="37"/>
      <c r="Q110" s="37"/>
    </row>
    <row r="111" spans="1:17" ht="14" outlineLevel="2">
      <c r="A111" s="120" t="s">
        <v>316</v>
      </c>
      <c r="B111" s="239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37"/>
      <c r="P111" s="37"/>
      <c r="Q111" s="37"/>
    </row>
    <row r="112" spans="1:17" ht="14" outlineLevel="2">
      <c r="A112" s="120" t="s">
        <v>280</v>
      </c>
      <c r="B112" s="239">
        <f t="shared" ref="B112:M112" si="18">SUM(B$113:B$115)</f>
        <v>1.2531559892600002</v>
      </c>
      <c r="C112" s="239">
        <f t="shared" si="18"/>
        <v>1.1780984187099999</v>
      </c>
      <c r="D112" s="239">
        <f t="shared" si="18"/>
        <v>1.17844273021</v>
      </c>
      <c r="E112" s="239">
        <f t="shared" si="18"/>
        <v>1.1718700194</v>
      </c>
      <c r="F112" s="239">
        <f t="shared" si="18"/>
        <v>1.1692921592399999</v>
      </c>
      <c r="G112" s="239">
        <f t="shared" si="18"/>
        <v>1.16932660291</v>
      </c>
      <c r="H112" s="239">
        <f t="shared" si="18"/>
        <v>1.16887678093</v>
      </c>
      <c r="I112" s="239">
        <f t="shared" si="18"/>
        <v>1.0905511055099999</v>
      </c>
      <c r="J112" s="239">
        <f t="shared" si="18"/>
        <v>1.09228801169</v>
      </c>
      <c r="K112" s="239">
        <f t="shared" si="18"/>
        <v>1.08589010994</v>
      </c>
      <c r="L112" s="239">
        <f t="shared" si="18"/>
        <v>1.0857786624800001</v>
      </c>
      <c r="M112" s="239">
        <f t="shared" si="18"/>
        <v>1.0817952312800001</v>
      </c>
      <c r="N112" s="239">
        <v>1.0819453749600001</v>
      </c>
      <c r="O112" s="37"/>
      <c r="P112" s="37"/>
      <c r="Q112" s="37"/>
    </row>
    <row r="113" spans="1:17" ht="14" outlineLevel="3">
      <c r="A113" s="85" t="s">
        <v>79</v>
      </c>
      <c r="B113" s="236">
        <v>0.17459425459</v>
      </c>
      <c r="C113" s="236">
        <v>0.17459425459</v>
      </c>
      <c r="D113" s="236">
        <v>0.17459425459</v>
      </c>
      <c r="E113" s="236">
        <v>0.17459425459</v>
      </c>
      <c r="F113" s="236">
        <v>0.17109420658999999</v>
      </c>
      <c r="G113" s="236">
        <v>0.17109420658999999</v>
      </c>
      <c r="H113" s="236">
        <v>0.17109420658999999</v>
      </c>
      <c r="I113" s="236">
        <v>0.16759415858999999</v>
      </c>
      <c r="J113" s="236">
        <v>0.16759415858999999</v>
      </c>
      <c r="K113" s="236">
        <v>0.16759415858999999</v>
      </c>
      <c r="L113" s="236">
        <v>0.16759415858999999</v>
      </c>
      <c r="M113" s="236">
        <v>0.16409411059000001</v>
      </c>
      <c r="N113" s="236">
        <v>0.16409411059000001</v>
      </c>
      <c r="O113" s="37"/>
      <c r="P113" s="37"/>
      <c r="Q113" s="37"/>
    </row>
    <row r="114" spans="1:17" ht="14" outlineLevel="3">
      <c r="A114" s="85" t="s">
        <v>211</v>
      </c>
      <c r="B114" s="236">
        <v>2.8561734669999998E-2</v>
      </c>
      <c r="C114" s="236">
        <v>2.8504164120000001E-2</v>
      </c>
      <c r="D114" s="236">
        <v>2.8848475620000001E-2</v>
      </c>
      <c r="E114" s="236">
        <v>2.2275764810000001E-2</v>
      </c>
      <c r="F114" s="236">
        <v>2.3197952649999999E-2</v>
      </c>
      <c r="G114" s="236">
        <v>2.3232396320000001E-2</v>
      </c>
      <c r="H114" s="236">
        <v>2.278257434E-2</v>
      </c>
      <c r="I114" s="236">
        <v>2.2956946919999999E-2</v>
      </c>
      <c r="J114" s="236">
        <v>2.46938531E-2</v>
      </c>
      <c r="K114" s="236">
        <v>1.8295951349999999E-2</v>
      </c>
      <c r="L114" s="236">
        <v>1.8184503889999998E-2</v>
      </c>
      <c r="M114" s="236">
        <v>1.7701120689999999E-2</v>
      </c>
      <c r="N114" s="236">
        <v>1.7851264370000001E-2</v>
      </c>
      <c r="O114" s="37"/>
      <c r="P114" s="37"/>
      <c r="Q114" s="37"/>
    </row>
    <row r="115" spans="1:17" ht="14" outlineLevel="3">
      <c r="A115" s="85" t="s">
        <v>317</v>
      </c>
      <c r="B115" s="236">
        <v>1.05</v>
      </c>
      <c r="C115" s="236">
        <v>0.97499999999999998</v>
      </c>
      <c r="D115" s="236">
        <v>0.97499999999999998</v>
      </c>
      <c r="E115" s="236">
        <v>0.97499999999999998</v>
      </c>
      <c r="F115" s="236">
        <v>0.97499999999999998</v>
      </c>
      <c r="G115" s="236">
        <v>0.97499999999999998</v>
      </c>
      <c r="H115" s="236">
        <v>0.97499999999999998</v>
      </c>
      <c r="I115" s="236">
        <v>0.9</v>
      </c>
      <c r="J115" s="236">
        <v>0.9</v>
      </c>
      <c r="K115" s="236">
        <v>0.9</v>
      </c>
      <c r="L115" s="236">
        <v>0.9</v>
      </c>
      <c r="M115" s="236">
        <v>0.9</v>
      </c>
      <c r="N115" s="236">
        <v>0.9</v>
      </c>
      <c r="O115" s="37"/>
      <c r="P115" s="37"/>
      <c r="Q115" s="37"/>
    </row>
    <row r="116" spans="1:17" ht="14" outlineLevel="2">
      <c r="A116" s="120" t="s">
        <v>318</v>
      </c>
      <c r="B116" s="239">
        <f t="shared" ref="B116:M116" si="19">SUM(B$117:B$118)</f>
        <v>0</v>
      </c>
      <c r="C116" s="239">
        <f t="shared" si="19"/>
        <v>0</v>
      </c>
      <c r="D116" s="239">
        <f t="shared" si="19"/>
        <v>0</v>
      </c>
      <c r="E116" s="239">
        <f t="shared" si="19"/>
        <v>0</v>
      </c>
      <c r="F116" s="239">
        <f t="shared" si="19"/>
        <v>0</v>
      </c>
      <c r="G116" s="239">
        <f t="shared" si="19"/>
        <v>0</v>
      </c>
      <c r="H116" s="239">
        <f t="shared" si="19"/>
        <v>0.7</v>
      </c>
      <c r="I116" s="239">
        <f t="shared" si="19"/>
        <v>0.7</v>
      </c>
      <c r="J116" s="239">
        <f t="shared" si="19"/>
        <v>0.7</v>
      </c>
      <c r="K116" s="239">
        <f t="shared" si="19"/>
        <v>0.7</v>
      </c>
      <c r="L116" s="239">
        <f t="shared" si="19"/>
        <v>0.7</v>
      </c>
      <c r="M116" s="239">
        <f t="shared" si="19"/>
        <v>1.5249999999999999</v>
      </c>
      <c r="N116" s="239">
        <v>1.5249999999999999</v>
      </c>
      <c r="O116" s="37"/>
      <c r="P116" s="37"/>
      <c r="Q116" s="37"/>
    </row>
    <row r="117" spans="1:17" ht="14" outlineLevel="3">
      <c r="A117" s="85" t="s">
        <v>319</v>
      </c>
      <c r="B117" s="236">
        <v>0</v>
      </c>
      <c r="C117" s="236">
        <v>0</v>
      </c>
      <c r="D117" s="236">
        <v>0</v>
      </c>
      <c r="E117" s="236">
        <v>0</v>
      </c>
      <c r="F117" s="236">
        <v>0</v>
      </c>
      <c r="G117" s="236">
        <v>0</v>
      </c>
      <c r="H117" s="236">
        <v>0.7</v>
      </c>
      <c r="I117" s="236">
        <v>0.7</v>
      </c>
      <c r="J117" s="236">
        <v>0.7</v>
      </c>
      <c r="K117" s="236">
        <v>0.7</v>
      </c>
      <c r="L117" s="236">
        <v>0.7</v>
      </c>
      <c r="M117" s="236">
        <v>0.7</v>
      </c>
      <c r="N117" s="236">
        <v>0.7</v>
      </c>
      <c r="O117" s="37"/>
      <c r="P117" s="37"/>
      <c r="Q117" s="37"/>
    </row>
    <row r="118" spans="1:17" ht="14" outlineLevel="3">
      <c r="A118" s="85" t="s">
        <v>320</v>
      </c>
      <c r="B118" s="236">
        <v>0</v>
      </c>
      <c r="C118" s="236">
        <v>0</v>
      </c>
      <c r="D118" s="236">
        <v>0</v>
      </c>
      <c r="E118" s="236">
        <v>0</v>
      </c>
      <c r="F118" s="236">
        <v>0</v>
      </c>
      <c r="G118" s="236">
        <v>0</v>
      </c>
      <c r="H118" s="236">
        <v>0</v>
      </c>
      <c r="I118" s="236">
        <v>0</v>
      </c>
      <c r="J118" s="236">
        <v>0</v>
      </c>
      <c r="K118" s="236">
        <v>0</v>
      </c>
      <c r="L118" s="236">
        <v>0</v>
      </c>
      <c r="M118" s="236">
        <v>0.82499999999999996</v>
      </c>
      <c r="N118" s="236">
        <v>0.82499999999999996</v>
      </c>
      <c r="O118" s="37"/>
      <c r="P118" s="37"/>
      <c r="Q118" s="37"/>
    </row>
    <row r="119" spans="1:17" ht="14" outlineLevel="2">
      <c r="A119" s="120" t="s">
        <v>321</v>
      </c>
      <c r="B119" s="239">
        <f t="shared" ref="B119:M119" si="20">SUM(B$120:B$120)</f>
        <v>0.11730037153</v>
      </c>
      <c r="C119" s="239">
        <f t="shared" si="20"/>
        <v>0.11734380431999999</v>
      </c>
      <c r="D119" s="239">
        <f t="shared" si="20"/>
        <v>0.11721916604</v>
      </c>
      <c r="E119" s="239">
        <f t="shared" si="20"/>
        <v>0.11542220261</v>
      </c>
      <c r="F119" s="239">
        <f t="shared" si="20"/>
        <v>0.11695169643</v>
      </c>
      <c r="G119" s="239">
        <f t="shared" si="20"/>
        <v>0.11765861026</v>
      </c>
      <c r="H119" s="239">
        <f t="shared" si="20"/>
        <v>0.11617280176</v>
      </c>
      <c r="I119" s="239">
        <f t="shared" si="20"/>
        <v>0.1163640167</v>
      </c>
      <c r="J119" s="239">
        <f t="shared" si="20"/>
        <v>0.11599625627</v>
      </c>
      <c r="K119" s="239">
        <f t="shared" si="20"/>
        <v>0.11474328584</v>
      </c>
      <c r="L119" s="239">
        <f t="shared" si="20"/>
        <v>0.11527337692</v>
      </c>
      <c r="M119" s="239">
        <f t="shared" si="20"/>
        <v>0.11408557051</v>
      </c>
      <c r="N119" s="239">
        <v>0.11398769168</v>
      </c>
      <c r="O119" s="37"/>
      <c r="P119" s="37"/>
      <c r="Q119" s="37"/>
    </row>
    <row r="120" spans="1:17" ht="14" outlineLevel="3">
      <c r="A120" s="85" t="s">
        <v>270</v>
      </c>
      <c r="B120" s="236">
        <v>0.11730037153</v>
      </c>
      <c r="C120" s="236">
        <v>0.11734380431999999</v>
      </c>
      <c r="D120" s="236">
        <v>0.11721916604</v>
      </c>
      <c r="E120" s="236">
        <v>0.11542220261</v>
      </c>
      <c r="F120" s="236">
        <v>0.11695169643</v>
      </c>
      <c r="G120" s="236">
        <v>0.11765861026</v>
      </c>
      <c r="H120" s="236">
        <v>0.11617280176</v>
      </c>
      <c r="I120" s="236">
        <v>0.1163640167</v>
      </c>
      <c r="J120" s="236">
        <v>0.11599625627</v>
      </c>
      <c r="K120" s="236">
        <v>0.11474328584</v>
      </c>
      <c r="L120" s="236">
        <v>0.11527337692</v>
      </c>
      <c r="M120" s="236">
        <v>0.11408557051</v>
      </c>
      <c r="N120" s="236">
        <v>0.11398769168</v>
      </c>
      <c r="O120" s="37"/>
      <c r="P120" s="37"/>
      <c r="Q120" s="37"/>
    </row>
    <row r="121" spans="1:17"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37"/>
      <c r="P121" s="37"/>
      <c r="Q121" s="37"/>
    </row>
    <row r="122" spans="1:17"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37"/>
      <c r="P122" s="37"/>
      <c r="Q122" s="37"/>
    </row>
    <row r="123" spans="1:17"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37"/>
      <c r="P123" s="37"/>
      <c r="Q123" s="37"/>
    </row>
    <row r="124" spans="1:17"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37"/>
      <c r="P124" s="37"/>
      <c r="Q124" s="37"/>
    </row>
    <row r="125" spans="1:17"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37"/>
      <c r="P125" s="37"/>
      <c r="Q125" s="37"/>
    </row>
    <row r="126" spans="1:17"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37"/>
      <c r="P126" s="37"/>
      <c r="Q126" s="37"/>
    </row>
    <row r="127" spans="1:17"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37"/>
      <c r="P127" s="37"/>
      <c r="Q127" s="37"/>
    </row>
    <row r="128" spans="1:17"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37"/>
      <c r="P128" s="37"/>
      <c r="Q128" s="37"/>
    </row>
    <row r="129" spans="2:17"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37"/>
      <c r="P129" s="37"/>
      <c r="Q129" s="37"/>
    </row>
    <row r="130" spans="2:17"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37"/>
      <c r="P130" s="37"/>
      <c r="Q130" s="37"/>
    </row>
    <row r="131" spans="2:17"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37"/>
      <c r="P131" s="37"/>
      <c r="Q131" s="37"/>
    </row>
    <row r="132" spans="2:17"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37"/>
      <c r="P132" s="37"/>
      <c r="Q132" s="37"/>
    </row>
    <row r="133" spans="2:17"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37"/>
      <c r="P133" s="37"/>
      <c r="Q133" s="37"/>
    </row>
    <row r="134" spans="2:17"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37"/>
      <c r="P134" s="37"/>
      <c r="Q134" s="37"/>
    </row>
    <row r="135" spans="2:17"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37"/>
      <c r="P135" s="37"/>
      <c r="Q135" s="37"/>
    </row>
    <row r="136" spans="2:17"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37"/>
      <c r="P136" s="37"/>
      <c r="Q136" s="37"/>
    </row>
    <row r="137" spans="2:17"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37"/>
      <c r="P137" s="37"/>
      <c r="Q137" s="37"/>
    </row>
    <row r="138" spans="2:17"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37"/>
      <c r="P138" s="37"/>
      <c r="Q138" s="37"/>
    </row>
    <row r="139" spans="2:17"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37"/>
      <c r="P139" s="37"/>
      <c r="Q139" s="37"/>
    </row>
    <row r="140" spans="2:17"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37"/>
      <c r="P140" s="37"/>
      <c r="Q140" s="37"/>
    </row>
    <row r="141" spans="2:17"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37"/>
      <c r="P141" s="37"/>
      <c r="Q141" s="37"/>
    </row>
    <row r="142" spans="2:17"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37"/>
      <c r="P142" s="37"/>
      <c r="Q142" s="37"/>
    </row>
    <row r="143" spans="2:17"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37"/>
      <c r="P143" s="37"/>
      <c r="Q143" s="37"/>
    </row>
    <row r="144" spans="2:17"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37"/>
      <c r="P144" s="37"/>
      <c r="Q144" s="37"/>
    </row>
    <row r="145" spans="2:17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37"/>
      <c r="P145" s="37"/>
      <c r="Q145" s="37"/>
    </row>
    <row r="146" spans="2:17"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37"/>
      <c r="P146" s="37"/>
      <c r="Q146" s="37"/>
    </row>
    <row r="147" spans="2:17"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37"/>
      <c r="P147" s="37"/>
      <c r="Q147" s="37"/>
    </row>
    <row r="148" spans="2:17"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37"/>
      <c r="P148" s="37"/>
      <c r="Q148" s="37"/>
    </row>
    <row r="149" spans="2:17"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37"/>
      <c r="P149" s="37"/>
      <c r="Q149" s="37"/>
    </row>
    <row r="150" spans="2:17"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37"/>
      <c r="P150" s="37"/>
      <c r="Q150" s="37"/>
    </row>
    <row r="151" spans="2:17"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37"/>
      <c r="P151" s="37"/>
      <c r="Q151" s="37"/>
    </row>
    <row r="152" spans="2:17"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37"/>
      <c r="P152" s="37"/>
      <c r="Q152" s="37"/>
    </row>
    <row r="153" spans="2:17"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37"/>
      <c r="P153" s="37"/>
      <c r="Q153" s="37"/>
    </row>
    <row r="154" spans="2:17"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37"/>
      <c r="P154" s="37"/>
      <c r="Q154" s="37"/>
    </row>
    <row r="155" spans="2:17"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37"/>
      <c r="P155" s="37"/>
      <c r="Q155" s="37"/>
    </row>
    <row r="156" spans="2:17"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37"/>
      <c r="P156" s="37"/>
      <c r="Q156" s="37"/>
    </row>
    <row r="157" spans="2:17"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37"/>
      <c r="P157" s="37"/>
      <c r="Q157" s="37"/>
    </row>
    <row r="158" spans="2:17"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37"/>
      <c r="P158" s="37"/>
      <c r="Q158" s="37"/>
    </row>
    <row r="159" spans="2:17"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37"/>
      <c r="P159" s="37"/>
      <c r="Q159" s="37"/>
    </row>
    <row r="160" spans="2:17"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37"/>
      <c r="P160" s="37"/>
      <c r="Q160" s="37"/>
    </row>
    <row r="161" spans="2:17"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37"/>
      <c r="P161" s="37"/>
      <c r="Q161" s="37"/>
    </row>
    <row r="162" spans="2:17"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37"/>
      <c r="P162" s="37"/>
      <c r="Q162" s="37"/>
    </row>
    <row r="163" spans="2:17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37"/>
      <c r="P163" s="37"/>
      <c r="Q163" s="37"/>
    </row>
    <row r="164" spans="2:17"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37"/>
      <c r="P164" s="37"/>
      <c r="Q164" s="37"/>
    </row>
    <row r="165" spans="2:17"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37"/>
      <c r="P165" s="37"/>
      <c r="Q165" s="37"/>
    </row>
    <row r="166" spans="2:17"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37"/>
      <c r="P166" s="37"/>
      <c r="Q166" s="37"/>
    </row>
    <row r="167" spans="2:17"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37"/>
      <c r="P167" s="37"/>
      <c r="Q167" s="37"/>
    </row>
    <row r="168" spans="2:17"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37"/>
      <c r="P168" s="37"/>
      <c r="Q168" s="37"/>
    </row>
    <row r="169" spans="2:17"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37"/>
      <c r="P169" s="37"/>
      <c r="Q169" s="37"/>
    </row>
    <row r="170" spans="2:17"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37"/>
      <c r="P170" s="37"/>
      <c r="Q170" s="37"/>
    </row>
    <row r="171" spans="2:17"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37"/>
      <c r="P171" s="37"/>
      <c r="Q171" s="37"/>
    </row>
    <row r="172" spans="2:17"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37"/>
      <c r="P172" s="37"/>
      <c r="Q172" s="37"/>
    </row>
    <row r="173" spans="2:17"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37"/>
      <c r="P173" s="37"/>
      <c r="Q173" s="37"/>
    </row>
    <row r="174" spans="2:17"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37"/>
      <c r="P174" s="37"/>
      <c r="Q174" s="37"/>
    </row>
    <row r="175" spans="2:17"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37"/>
      <c r="P175" s="37"/>
      <c r="Q175" s="37"/>
    </row>
    <row r="176" spans="2:17"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37"/>
      <c r="P176" s="37"/>
      <c r="Q176" s="37"/>
    </row>
    <row r="177" spans="2:17"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37"/>
      <c r="P177" s="37"/>
      <c r="Q177" s="37"/>
    </row>
    <row r="178" spans="2:17"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37"/>
      <c r="P178" s="37"/>
      <c r="Q178" s="37"/>
    </row>
    <row r="179" spans="2:17"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37"/>
      <c r="P179" s="37"/>
      <c r="Q179" s="37"/>
    </row>
    <row r="180" spans="2:17"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37"/>
      <c r="P180" s="37"/>
      <c r="Q180" s="37"/>
    </row>
  </sheetData>
  <mergeCells count="1">
    <mergeCell ref="A2:N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48" bestFit="1" customWidth="1"/>
    <col min="2" max="14" width="15.1640625" style="48" customWidth="1"/>
    <col min="15" max="16384" width="9.1640625" style="48"/>
  </cols>
  <sheetData>
    <row r="2" spans="1:17" ht="19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</row>
    <row r="3" spans="1:17">
      <c r="A3" s="55"/>
    </row>
    <row r="4" spans="1:17" s="49" customFormat="1">
      <c r="A4" s="142" t="str">
        <f>$A$2 &amp; " (" &amp;N4 &amp; ")"</f>
        <v>Державний та гарантований державою борг України за поточний рік (млрд. грн)</v>
      </c>
      <c r="N4" s="49" t="str">
        <f>VALUAH</f>
        <v>млрд. грн</v>
      </c>
    </row>
    <row r="5" spans="1:17" s="162" customFormat="1">
      <c r="A5" s="26"/>
      <c r="B5" s="253">
        <v>44196</v>
      </c>
      <c r="C5" s="253">
        <v>44227</v>
      </c>
      <c r="D5" s="253">
        <v>44255</v>
      </c>
      <c r="E5" s="253">
        <v>44286</v>
      </c>
      <c r="F5" s="253">
        <v>44316</v>
      </c>
      <c r="G5" s="253">
        <v>44347</v>
      </c>
      <c r="H5" s="253">
        <v>44377</v>
      </c>
      <c r="I5" s="253">
        <v>44408</v>
      </c>
      <c r="J5" s="253">
        <v>44439</v>
      </c>
      <c r="K5" s="253">
        <v>44469</v>
      </c>
      <c r="L5" s="253">
        <v>44500</v>
      </c>
      <c r="M5" s="253">
        <v>44530</v>
      </c>
      <c r="N5" s="22">
        <v>44561</v>
      </c>
    </row>
    <row r="6" spans="1:17" s="96" customFormat="1" ht="15">
      <c r="A6" s="35" t="s">
        <v>153</v>
      </c>
      <c r="B6" s="159">
        <f t="shared" ref="B6:N6" si="0">SUM(B7:B8)</f>
        <v>2551.8817251684204</v>
      </c>
      <c r="C6" s="159">
        <f t="shared" si="0"/>
        <v>2558.2994947371999</v>
      </c>
      <c r="D6" s="159">
        <f t="shared" si="0"/>
        <v>2553.0192269752497</v>
      </c>
      <c r="E6" s="159">
        <f t="shared" si="0"/>
        <v>2514.3770023014204</v>
      </c>
      <c r="F6" s="159">
        <f t="shared" si="0"/>
        <v>2534.2873508044599</v>
      </c>
      <c r="G6" s="159">
        <f t="shared" si="0"/>
        <v>2516.8364334975104</v>
      </c>
      <c r="H6" s="159">
        <f t="shared" si="0"/>
        <v>2514.4770282630898</v>
      </c>
      <c r="I6" s="159">
        <f t="shared" si="0"/>
        <v>2499.6300474700301</v>
      </c>
      <c r="J6" s="159">
        <f t="shared" si="0"/>
        <v>2485.3532822259203</v>
      </c>
      <c r="K6" s="159">
        <f t="shared" si="0"/>
        <v>2445.5398562119499</v>
      </c>
      <c r="L6" s="159">
        <f t="shared" si="0"/>
        <v>2438.6196614867404</v>
      </c>
      <c r="M6" s="159">
        <f t="shared" si="0"/>
        <v>2558.52447659157</v>
      </c>
      <c r="N6" s="159">
        <f t="shared" si="0"/>
        <v>2672.0173758691499</v>
      </c>
    </row>
    <row r="7" spans="1:17" s="63" customFormat="1">
      <c r="A7" s="11" t="s">
        <v>52</v>
      </c>
      <c r="B7" s="183">
        <v>1032.9472373353101</v>
      </c>
      <c r="C7" s="183">
        <v>1051.72200723794</v>
      </c>
      <c r="D7" s="183">
        <v>1063.9081396721499</v>
      </c>
      <c r="E7" s="183">
        <v>1064.53370817992</v>
      </c>
      <c r="F7" s="183">
        <v>1041.8152500195999</v>
      </c>
      <c r="G7" s="183">
        <v>1034.5626592347901</v>
      </c>
      <c r="H7" s="183">
        <v>1037.6683016340501</v>
      </c>
      <c r="I7" s="183">
        <v>1026.8856875269801</v>
      </c>
      <c r="J7" s="183">
        <v>1021.77726329241</v>
      </c>
      <c r="K7" s="183">
        <v>1032.08639126859</v>
      </c>
      <c r="L7" s="183">
        <v>1025.7535911637401</v>
      </c>
      <c r="M7" s="183">
        <v>1062.2566979150099</v>
      </c>
      <c r="N7" s="236">
        <v>1111.5978612510701</v>
      </c>
    </row>
    <row r="8" spans="1:17" s="63" customFormat="1">
      <c r="A8" s="11" t="s">
        <v>66</v>
      </c>
      <c r="B8" s="183">
        <v>1518.9344878331101</v>
      </c>
      <c r="C8" s="183">
        <v>1506.5774874992601</v>
      </c>
      <c r="D8" s="183">
        <v>1489.1110873031</v>
      </c>
      <c r="E8" s="183">
        <v>1449.8432941215001</v>
      </c>
      <c r="F8" s="183">
        <v>1492.47210078486</v>
      </c>
      <c r="G8" s="183">
        <v>1482.2737742627201</v>
      </c>
      <c r="H8" s="183">
        <v>1476.8087266290399</v>
      </c>
      <c r="I8" s="183">
        <v>1472.7443599430501</v>
      </c>
      <c r="J8" s="183">
        <v>1463.5760189335101</v>
      </c>
      <c r="K8" s="183">
        <v>1413.4534649433599</v>
      </c>
      <c r="L8" s="183">
        <v>1412.866070323</v>
      </c>
      <c r="M8" s="183">
        <v>1496.2677786765601</v>
      </c>
      <c r="N8" s="236">
        <v>1560.41951461808</v>
      </c>
    </row>
    <row r="9" spans="1:17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7">
      <c r="A10" s="142" t="str">
        <f>$A$2 &amp; " (" &amp;N10 &amp; ")"</f>
        <v>Державний та гарантований державою борг України за поточний рік (млрд. дол. США)</v>
      </c>
      <c r="B10" s="38"/>
      <c r="C10" s="38"/>
      <c r="D10" s="38"/>
      <c r="E10" s="38"/>
      <c r="F10" s="38"/>
      <c r="G10" s="38"/>
      <c r="H10" s="38"/>
      <c r="I10" s="38"/>
      <c r="J10" s="38"/>
      <c r="K10" s="16"/>
      <c r="L10" s="38"/>
      <c r="M10" s="38"/>
      <c r="N10" s="49" t="str">
        <f>VALUSD</f>
        <v>млрд. дол. США</v>
      </c>
      <c r="O10" s="38"/>
    </row>
    <row r="11" spans="1:17" s="30" customFormat="1">
      <c r="A11" s="26"/>
      <c r="B11" s="253">
        <v>44196</v>
      </c>
      <c r="C11" s="253">
        <v>44227</v>
      </c>
      <c r="D11" s="253">
        <v>44255</v>
      </c>
      <c r="E11" s="253">
        <v>44286</v>
      </c>
      <c r="F11" s="253">
        <v>44316</v>
      </c>
      <c r="G11" s="253">
        <v>44347</v>
      </c>
      <c r="H11" s="253">
        <v>44377</v>
      </c>
      <c r="I11" s="253">
        <v>44408</v>
      </c>
      <c r="J11" s="253">
        <v>44439</v>
      </c>
      <c r="K11" s="253">
        <v>44469</v>
      </c>
      <c r="L11" s="253">
        <v>44500</v>
      </c>
      <c r="M11" s="253">
        <v>44530</v>
      </c>
      <c r="N11" s="22">
        <v>44561</v>
      </c>
      <c r="O11" s="162"/>
      <c r="P11" s="162"/>
      <c r="Q11" s="162"/>
    </row>
    <row r="12" spans="1:17" s="234" customFormat="1" ht="15">
      <c r="A12" s="35" t="s">
        <v>153</v>
      </c>
      <c r="B12" s="159">
        <f t="shared" ref="B12:N12" si="1">SUM(B13:B14)</f>
        <v>90.253504033989998</v>
      </c>
      <c r="C12" s="159">
        <f t="shared" si="1"/>
        <v>90.742686801839994</v>
      </c>
      <c r="D12" s="159">
        <f t="shared" si="1"/>
        <v>91.407450276660001</v>
      </c>
      <c r="E12" s="159">
        <f t="shared" si="1"/>
        <v>90.168871024959998</v>
      </c>
      <c r="F12" s="159">
        <f t="shared" si="1"/>
        <v>91.325670299220008</v>
      </c>
      <c r="G12" s="159">
        <f t="shared" si="1"/>
        <v>91.519993654230007</v>
      </c>
      <c r="H12" s="159">
        <f t="shared" si="1"/>
        <v>92.524627277060006</v>
      </c>
      <c r="I12" s="159">
        <f t="shared" si="1"/>
        <v>92.969016185200005</v>
      </c>
      <c r="J12" s="159">
        <f t="shared" si="1"/>
        <v>92.529561775049999</v>
      </c>
      <c r="K12" s="159">
        <f t="shared" si="1"/>
        <v>92.020614698130004</v>
      </c>
      <c r="L12" s="159">
        <f t="shared" si="1"/>
        <v>92.629846788979989</v>
      </c>
      <c r="M12" s="159">
        <f t="shared" si="1"/>
        <v>94.153745932490011</v>
      </c>
      <c r="N12" s="159">
        <f t="shared" si="1"/>
        <v>97.954314282959999</v>
      </c>
      <c r="O12" s="224"/>
    </row>
    <row r="13" spans="1:17" s="168" customFormat="1">
      <c r="A13" s="171" t="s">
        <v>52</v>
      </c>
      <c r="B13" s="183">
        <v>36.532691437769998</v>
      </c>
      <c r="C13" s="183">
        <v>37.30449890701</v>
      </c>
      <c r="D13" s="183">
        <v>38.091812763619998</v>
      </c>
      <c r="E13" s="183">
        <v>38.175580888250003</v>
      </c>
      <c r="F13" s="183">
        <v>37.54289189256</v>
      </c>
      <c r="G13" s="183">
        <v>37.619913136839997</v>
      </c>
      <c r="H13" s="183">
        <v>38.182839519749997</v>
      </c>
      <c r="I13" s="183">
        <v>38.193072691140003</v>
      </c>
      <c r="J13" s="183">
        <v>38.040709576650002</v>
      </c>
      <c r="K13" s="183">
        <v>38.8352796235</v>
      </c>
      <c r="L13" s="183">
        <v>38.962778613479998</v>
      </c>
      <c r="M13" s="183">
        <v>39.091065247160003</v>
      </c>
      <c r="N13" s="236">
        <v>40.750410996870002</v>
      </c>
      <c r="O13" s="154"/>
    </row>
    <row r="14" spans="1:17" s="168" customFormat="1">
      <c r="A14" s="171" t="s">
        <v>66</v>
      </c>
      <c r="B14" s="183">
        <v>53.72081259622</v>
      </c>
      <c r="C14" s="183">
        <v>53.438187894830001</v>
      </c>
      <c r="D14" s="183">
        <v>53.315637513040002</v>
      </c>
      <c r="E14" s="183">
        <v>51.993290136710002</v>
      </c>
      <c r="F14" s="183">
        <v>53.78277840666</v>
      </c>
      <c r="G14" s="183">
        <v>53.900080517390002</v>
      </c>
      <c r="H14" s="183">
        <v>54.341787757310001</v>
      </c>
      <c r="I14" s="183">
        <v>54.775943494060002</v>
      </c>
      <c r="J14" s="183">
        <v>54.488852198399996</v>
      </c>
      <c r="K14" s="183">
        <v>53.185335074629997</v>
      </c>
      <c r="L14" s="183">
        <v>53.667068175499999</v>
      </c>
      <c r="M14" s="183">
        <v>55.062680685330001</v>
      </c>
      <c r="N14" s="236">
        <v>57.203903286089997</v>
      </c>
      <c r="O14" s="154"/>
    </row>
    <row r="15" spans="1:17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7" s="117" customFormat="1">
      <c r="B16" s="110"/>
      <c r="C16" s="110"/>
      <c r="D16" s="110"/>
      <c r="E16" s="110"/>
      <c r="F16" s="110"/>
      <c r="G16" s="110"/>
      <c r="H16" s="110"/>
      <c r="I16" s="110"/>
      <c r="J16" s="110"/>
      <c r="K16" s="16"/>
      <c r="L16" s="110"/>
      <c r="M16" s="110"/>
      <c r="N16" s="16" t="s">
        <v>43</v>
      </c>
      <c r="O16" s="110"/>
    </row>
    <row r="17" spans="1:17" s="30" customFormat="1">
      <c r="A17" s="189"/>
      <c r="B17" s="253">
        <v>44196</v>
      </c>
      <c r="C17" s="253">
        <v>44227</v>
      </c>
      <c r="D17" s="253">
        <v>44255</v>
      </c>
      <c r="E17" s="253">
        <v>44286</v>
      </c>
      <c r="F17" s="253">
        <v>44316</v>
      </c>
      <c r="G17" s="253">
        <v>44347</v>
      </c>
      <c r="H17" s="253">
        <v>44377</v>
      </c>
      <c r="I17" s="253">
        <v>44408</v>
      </c>
      <c r="J17" s="253">
        <v>44439</v>
      </c>
      <c r="K17" s="253">
        <v>44469</v>
      </c>
      <c r="L17" s="253">
        <v>44500</v>
      </c>
      <c r="M17" s="253">
        <v>44530</v>
      </c>
      <c r="N17" s="253">
        <v>44561</v>
      </c>
      <c r="O17" s="162"/>
      <c r="P17" s="162"/>
      <c r="Q17" s="162"/>
    </row>
    <row r="18" spans="1:17" s="234" customFormat="1">
      <c r="A18" s="182" t="s">
        <v>153</v>
      </c>
      <c r="B18" s="159">
        <f t="shared" ref="B18:N18" si="2">SUM(B19:B20)</f>
        <v>1</v>
      </c>
      <c r="C18" s="159">
        <f t="shared" si="2"/>
        <v>1</v>
      </c>
      <c r="D18" s="159">
        <f t="shared" si="2"/>
        <v>1</v>
      </c>
      <c r="E18" s="159">
        <f t="shared" si="2"/>
        <v>1</v>
      </c>
      <c r="F18" s="159">
        <f t="shared" si="2"/>
        <v>1</v>
      </c>
      <c r="G18" s="159">
        <f t="shared" si="2"/>
        <v>1</v>
      </c>
      <c r="H18" s="159">
        <f t="shared" si="2"/>
        <v>1</v>
      </c>
      <c r="I18" s="159">
        <f t="shared" si="2"/>
        <v>1</v>
      </c>
      <c r="J18" s="159">
        <f t="shared" si="2"/>
        <v>1</v>
      </c>
      <c r="K18" s="159">
        <f t="shared" si="2"/>
        <v>1</v>
      </c>
      <c r="L18" s="159">
        <f t="shared" si="2"/>
        <v>1</v>
      </c>
      <c r="M18" s="159">
        <f t="shared" si="2"/>
        <v>0.96377100000000004</v>
      </c>
      <c r="N18" s="159">
        <f t="shared" si="2"/>
        <v>1</v>
      </c>
      <c r="O18" s="224"/>
    </row>
    <row r="19" spans="1:17" s="168" customFormat="1">
      <c r="A19" s="171" t="s">
        <v>52</v>
      </c>
      <c r="B19" s="238">
        <v>0.404779</v>
      </c>
      <c r="C19" s="238">
        <v>0.41110200000000002</v>
      </c>
      <c r="D19" s="238">
        <v>0.41672500000000001</v>
      </c>
      <c r="E19" s="238">
        <v>0.42337900000000001</v>
      </c>
      <c r="F19" s="238">
        <v>0.41108800000000001</v>
      </c>
      <c r="G19" s="238">
        <v>0.41105700000000001</v>
      </c>
      <c r="H19" s="238">
        <v>0.41267799999999999</v>
      </c>
      <c r="I19" s="238">
        <v>0.41081499999999999</v>
      </c>
      <c r="J19" s="238">
        <v>0.41111999999999999</v>
      </c>
      <c r="K19" s="238">
        <v>0.42202800000000001</v>
      </c>
      <c r="L19" s="238">
        <v>0.42062899999999998</v>
      </c>
      <c r="M19" s="238">
        <v>0.396208</v>
      </c>
      <c r="N19" s="45">
        <v>0.41601399999999999</v>
      </c>
      <c r="O19" s="154"/>
    </row>
    <row r="20" spans="1:17" s="168" customFormat="1">
      <c r="A20" s="171" t="s">
        <v>66</v>
      </c>
      <c r="B20" s="238">
        <v>0.595221</v>
      </c>
      <c r="C20" s="238">
        <v>0.58889800000000003</v>
      </c>
      <c r="D20" s="238">
        <v>0.58327499999999999</v>
      </c>
      <c r="E20" s="238">
        <v>0.57662100000000005</v>
      </c>
      <c r="F20" s="238">
        <v>0.58891199999999999</v>
      </c>
      <c r="G20" s="238">
        <v>0.58894299999999999</v>
      </c>
      <c r="H20" s="238">
        <v>0.58732200000000001</v>
      </c>
      <c r="I20" s="238">
        <v>0.58918499999999996</v>
      </c>
      <c r="J20" s="238">
        <v>0.58887999999999996</v>
      </c>
      <c r="K20" s="238">
        <v>0.57797200000000004</v>
      </c>
      <c r="L20" s="238">
        <v>0.57937099999999997</v>
      </c>
      <c r="M20" s="238">
        <v>0.56756300000000004</v>
      </c>
      <c r="N20" s="45">
        <v>0.58398600000000001</v>
      </c>
      <c r="O20" s="154"/>
    </row>
    <row r="21" spans="1:17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7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7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7" s="117" customFormat="1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7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7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7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7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7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7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7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2: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2:1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2:1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2: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2:1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2:1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2:1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2: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1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2:1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1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1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1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2:1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2: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2: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2: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2:1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2:1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2:1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2: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2:1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2:1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2:1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2:1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2:1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2: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2: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2:1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2:1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2: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2:1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2:1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pans="2: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2:1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2:1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2:1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2:1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2:1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  <row r="87" spans="2:1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2:1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2:1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2:1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2:1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2:1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2:1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2:1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2:1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2:1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2:1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2:1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2:1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2:1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2:1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2:1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2:1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2:1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2:1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2:1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</row>
    <row r="107" spans="2:1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</row>
    <row r="108" spans="2:1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2:1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</row>
    <row r="110" spans="2:1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2:1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2:1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2:1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2:1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</row>
    <row r="115" spans="2:1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2:1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</row>
    <row r="117" spans="2:1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  <row r="118" spans="2:1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2:1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</row>
    <row r="120" spans="2:1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2:1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2:1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2:1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2:1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2:1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2:1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2:1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2:1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2:1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2:1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2:1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2:1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2:1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2:1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2:1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2:1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2:1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2:1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2:1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2:1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2:1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2:1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</row>
    <row r="143" spans="2:1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2:1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</row>
    <row r="145" spans="2:1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2:1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2:1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</row>
    <row r="148" spans="2:1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2:1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</row>
    <row r="150" spans="2:1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</row>
    <row r="151" spans="2:1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</row>
    <row r="152" spans="2:1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2:1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</row>
    <row r="154" spans="2:1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2:1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</row>
    <row r="156" spans="2:1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</row>
    <row r="157" spans="2:1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</row>
    <row r="158" spans="2:1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2:1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2:1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2:1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2:1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2:1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</row>
    <row r="164" spans="2:1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2:1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</row>
    <row r="166" spans="2:1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</row>
    <row r="167" spans="2:1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</row>
    <row r="168" spans="2:1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2:1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2:1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2:1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</row>
    <row r="172" spans="2:1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</row>
    <row r="173" spans="2:1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2:1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</row>
    <row r="175" spans="2:1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</row>
    <row r="176" spans="2:1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</row>
    <row r="177" spans="2:1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</row>
    <row r="178" spans="2:1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2:1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</row>
    <row r="180" spans="2:1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2:1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</row>
    <row r="182" spans="2:1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</row>
    <row r="183" spans="2:1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</row>
    <row r="184" spans="2:1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</row>
    <row r="185" spans="2:1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</row>
    <row r="186" spans="2:1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</row>
    <row r="187" spans="2:1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</row>
    <row r="188" spans="2:1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</row>
    <row r="189" spans="2:1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</row>
    <row r="190" spans="2:1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</row>
    <row r="191" spans="2:1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</row>
    <row r="192" spans="2:1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</row>
    <row r="193" spans="2:1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</row>
    <row r="194" spans="2:1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2:1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2:1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</row>
    <row r="197" spans="2:1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</row>
    <row r="198" spans="2:1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</row>
    <row r="199" spans="2:1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2:1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2:1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2:1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2:1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2:1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  <row r="205" spans="2:1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</row>
    <row r="206" spans="2:1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</row>
    <row r="207" spans="2:1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</row>
    <row r="208" spans="2:1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2:1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</row>
    <row r="210" spans="2:1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</row>
    <row r="211" spans="2:1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</row>
    <row r="212" spans="2:1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</row>
    <row r="213" spans="2:1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</row>
    <row r="214" spans="2:1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</row>
    <row r="215" spans="2:1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</row>
    <row r="216" spans="2:1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</row>
    <row r="217" spans="2:1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  <row r="218" spans="2:1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</row>
    <row r="219" spans="2:1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</row>
    <row r="220" spans="2:1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</row>
    <row r="221" spans="2:1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</row>
    <row r="222" spans="2:1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</row>
    <row r="223" spans="2:1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</row>
    <row r="224" spans="2:1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</row>
    <row r="225" spans="2:1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</row>
    <row r="226" spans="2:1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</row>
    <row r="227" spans="2:1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</row>
    <row r="228" spans="2:1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2:1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</row>
    <row r="230" spans="2:1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</row>
    <row r="231" spans="2:1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</row>
    <row r="232" spans="2:1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</row>
    <row r="233" spans="2:1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</row>
    <row r="234" spans="2:1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</row>
    <row r="235" spans="2:1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</row>
    <row r="236" spans="2:1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</row>
    <row r="237" spans="2:1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</row>
    <row r="238" spans="2:1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</row>
    <row r="239" spans="2:1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2:1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</row>
    <row r="241" spans="2:1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</row>
    <row r="242" spans="2:1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</row>
    <row r="243" spans="2:1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</row>
    <row r="244" spans="2:1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</row>
    <row r="245" spans="2:1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</row>
    <row r="246" spans="2:1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</row>
    <row r="247" spans="2:1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O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48" bestFit="1" customWidth="1"/>
    <col min="2" max="14" width="10.1640625" style="48" bestFit="1" customWidth="1"/>
    <col min="15" max="16384" width="9.1640625" style="48"/>
  </cols>
  <sheetData>
    <row r="2" spans="1:15" ht="19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>
      <c r="N4" s="16" t="s">
        <v>104</v>
      </c>
    </row>
    <row r="5" spans="1:15">
      <c r="A5" s="72"/>
      <c r="B5" s="164">
        <f>MT_ALL!B5</f>
        <v>44196</v>
      </c>
      <c r="C5" s="164">
        <f>MT_ALL!C5</f>
        <v>44227</v>
      </c>
      <c r="D5" s="164">
        <f>MT_ALL!D5</f>
        <v>44255</v>
      </c>
      <c r="E5" s="164">
        <f>MT_ALL!E5</f>
        <v>44286</v>
      </c>
      <c r="F5" s="164">
        <f>MT_ALL!F5</f>
        <v>44316</v>
      </c>
      <c r="G5" s="164">
        <f>MT_ALL!G5</f>
        <v>44347</v>
      </c>
      <c r="H5" s="164">
        <f>MT_ALL!H5</f>
        <v>44377</v>
      </c>
      <c r="I5" s="164">
        <f>MT_ALL!I5</f>
        <v>44408</v>
      </c>
      <c r="J5" s="164">
        <f>MT_ALL!J5</f>
        <v>44439</v>
      </c>
      <c r="K5" s="164">
        <f>MT_ALL!K5</f>
        <v>44469</v>
      </c>
      <c r="L5" s="164">
        <f>MT_ALL!L5</f>
        <v>44500</v>
      </c>
      <c r="M5" s="164">
        <f>MT_ALL!M5</f>
        <v>44530</v>
      </c>
      <c r="N5" s="164">
        <f>MT_ALL!N5</f>
        <v>44561</v>
      </c>
      <c r="O5" s="13"/>
    </row>
    <row r="6" spans="1:15">
      <c r="A6" s="191" t="str">
        <f>MT_ALL!A6</f>
        <v>Загальна сума державного та гарантованого державою боргу</v>
      </c>
      <c r="B6" s="135">
        <f t="shared" ref="B6:N6" si="0">SUM(B7:B8)</f>
        <v>2551.8817251684204</v>
      </c>
      <c r="C6" s="135">
        <f t="shared" si="0"/>
        <v>2558.2994947371999</v>
      </c>
      <c r="D6" s="135">
        <f t="shared" si="0"/>
        <v>2553.0192269752497</v>
      </c>
      <c r="E6" s="135">
        <f t="shared" si="0"/>
        <v>2514.3770023014204</v>
      </c>
      <c r="F6" s="135">
        <f t="shared" si="0"/>
        <v>2534.2873508044599</v>
      </c>
      <c r="G6" s="135">
        <f t="shared" si="0"/>
        <v>2516.8364334975104</v>
      </c>
      <c r="H6" s="135">
        <f t="shared" si="0"/>
        <v>2514.4770282630898</v>
      </c>
      <c r="I6" s="135">
        <f t="shared" si="0"/>
        <v>2499.6300474700301</v>
      </c>
      <c r="J6" s="135">
        <f t="shared" si="0"/>
        <v>2485.3532822259203</v>
      </c>
      <c r="K6" s="135">
        <f t="shared" si="0"/>
        <v>2445.5398562119499</v>
      </c>
      <c r="L6" s="135">
        <f t="shared" si="0"/>
        <v>2438.6196614867404</v>
      </c>
      <c r="M6" s="135">
        <f t="shared" si="0"/>
        <v>2558.52447659157</v>
      </c>
      <c r="N6" s="135">
        <f t="shared" si="0"/>
        <v>2672.0173758691499</v>
      </c>
    </row>
    <row r="7" spans="1:15">
      <c r="A7" s="175" t="str">
        <f>MT_ALL!A7</f>
        <v>Внутрішній борг</v>
      </c>
      <c r="B7" s="10">
        <f>MT_ALL!B7/DMLMLR</f>
        <v>1032.9472373353101</v>
      </c>
      <c r="C7" s="10">
        <f>MT_ALL!C7/DMLMLR</f>
        <v>1051.72200723794</v>
      </c>
      <c r="D7" s="10">
        <f>MT_ALL!D7/DMLMLR</f>
        <v>1063.9081396721499</v>
      </c>
      <c r="E7" s="10">
        <f>MT_ALL!E7/DMLMLR</f>
        <v>1064.53370817992</v>
      </c>
      <c r="F7" s="10">
        <f>MT_ALL!F7/DMLMLR</f>
        <v>1041.8152500195999</v>
      </c>
      <c r="G7" s="10">
        <f>MT_ALL!G7/DMLMLR</f>
        <v>1034.5626592347901</v>
      </c>
      <c r="H7" s="10">
        <f>MT_ALL!H7/DMLMLR</f>
        <v>1037.6683016340501</v>
      </c>
      <c r="I7" s="10">
        <f>MT_ALL!I7/DMLMLR</f>
        <v>1026.8856875269801</v>
      </c>
      <c r="J7" s="10">
        <f>MT_ALL!J7/DMLMLR</f>
        <v>1021.77726329241</v>
      </c>
      <c r="K7" s="10">
        <f>MT_ALL!K7/DMLMLR</f>
        <v>1032.08639126859</v>
      </c>
      <c r="L7" s="10">
        <f>MT_ALL!L7/DMLMLR</f>
        <v>1025.7535911637401</v>
      </c>
      <c r="M7" s="10">
        <f>MT_ALL!M7/DMLMLR</f>
        <v>1062.2566979150099</v>
      </c>
      <c r="N7" s="10">
        <f>MT_ALL!N7/DMLMLR</f>
        <v>1111.5978612510701</v>
      </c>
    </row>
    <row r="8" spans="1:15">
      <c r="A8" s="175" t="str">
        <f>MT_ALL!A8</f>
        <v>Зовнішній борг</v>
      </c>
      <c r="B8" s="10">
        <f>MT_ALL!B8/DMLMLR</f>
        <v>1518.9344878331101</v>
      </c>
      <c r="C8" s="10">
        <f>MT_ALL!C8/DMLMLR</f>
        <v>1506.5774874992601</v>
      </c>
      <c r="D8" s="10">
        <f>MT_ALL!D8/DMLMLR</f>
        <v>1489.1110873031</v>
      </c>
      <c r="E8" s="10">
        <f>MT_ALL!E8/DMLMLR</f>
        <v>1449.8432941215001</v>
      </c>
      <c r="F8" s="10">
        <f>MT_ALL!F8/DMLMLR</f>
        <v>1492.47210078486</v>
      </c>
      <c r="G8" s="10">
        <f>MT_ALL!G8/DMLMLR</f>
        <v>1482.2737742627201</v>
      </c>
      <c r="H8" s="10">
        <f>MT_ALL!H8/DMLMLR</f>
        <v>1476.8087266290399</v>
      </c>
      <c r="I8" s="10">
        <f>MT_ALL!I8/DMLMLR</f>
        <v>1472.7443599430501</v>
      </c>
      <c r="J8" s="10">
        <f>MT_ALL!J8/DMLMLR</f>
        <v>1463.5760189335101</v>
      </c>
      <c r="K8" s="10">
        <f>MT_ALL!K8/DMLMLR</f>
        <v>1413.4534649433599</v>
      </c>
      <c r="L8" s="10">
        <f>MT_ALL!L8/DMLMLR</f>
        <v>1412.866070323</v>
      </c>
      <c r="M8" s="10">
        <f>MT_ALL!M8/DMLMLR</f>
        <v>1496.2677786765601</v>
      </c>
      <c r="N8" s="10">
        <f>MT_ALL!N8/DMLMLR</f>
        <v>1560.41951461808</v>
      </c>
    </row>
    <row r="10" spans="1:15">
      <c r="N10" s="16" t="s">
        <v>101</v>
      </c>
    </row>
    <row r="11" spans="1:15">
      <c r="A11" s="72"/>
      <c r="B11" s="164">
        <f>MT_ALL!B11</f>
        <v>44196</v>
      </c>
      <c r="C11" s="164">
        <f>MT_ALL!C11</f>
        <v>44227</v>
      </c>
      <c r="D11" s="164">
        <f>MT_ALL!D11</f>
        <v>44255</v>
      </c>
      <c r="E11" s="164">
        <f>MT_ALL!E11</f>
        <v>44286</v>
      </c>
      <c r="F11" s="164">
        <f>MT_ALL!F11</f>
        <v>44316</v>
      </c>
      <c r="G11" s="164">
        <f>MT_ALL!G11</f>
        <v>44347</v>
      </c>
      <c r="H11" s="164">
        <f>MT_ALL!H11</f>
        <v>44377</v>
      </c>
      <c r="I11" s="164">
        <f>MT_ALL!I11</f>
        <v>44408</v>
      </c>
      <c r="J11" s="164">
        <f>MT_ALL!J11</f>
        <v>44439</v>
      </c>
      <c r="K11" s="164">
        <f>MT_ALL!K11</f>
        <v>44469</v>
      </c>
      <c r="L11" s="164">
        <f>MT_ALL!L11</f>
        <v>44500</v>
      </c>
      <c r="M11" s="164">
        <f>MT_ALL!M11</f>
        <v>44530</v>
      </c>
      <c r="N11" s="164">
        <f>MT_ALL!N11</f>
        <v>44561</v>
      </c>
    </row>
    <row r="12" spans="1:15">
      <c r="A12" s="191" t="str">
        <f>MT_ALL!A12</f>
        <v>Загальна сума державного та гарантованого державою боргу</v>
      </c>
      <c r="B12" s="135">
        <f t="shared" ref="B12:N12" si="1">SUM(B13:B14)</f>
        <v>90.253504033989998</v>
      </c>
      <c r="C12" s="135">
        <f t="shared" si="1"/>
        <v>90.742686801839994</v>
      </c>
      <c r="D12" s="135">
        <f t="shared" si="1"/>
        <v>91.407450276660001</v>
      </c>
      <c r="E12" s="135">
        <f t="shared" si="1"/>
        <v>90.168871024959998</v>
      </c>
      <c r="F12" s="135">
        <f t="shared" si="1"/>
        <v>91.325670299220008</v>
      </c>
      <c r="G12" s="135">
        <f t="shared" si="1"/>
        <v>91.519993654230007</v>
      </c>
      <c r="H12" s="135">
        <f t="shared" si="1"/>
        <v>92.524627277060006</v>
      </c>
      <c r="I12" s="135">
        <f t="shared" si="1"/>
        <v>92.969016185200005</v>
      </c>
      <c r="J12" s="135">
        <f t="shared" si="1"/>
        <v>92.529561775049999</v>
      </c>
      <c r="K12" s="135">
        <f t="shared" si="1"/>
        <v>92.020614698130004</v>
      </c>
      <c r="L12" s="135">
        <f t="shared" si="1"/>
        <v>92.629846788979989</v>
      </c>
      <c r="M12" s="135">
        <f t="shared" si="1"/>
        <v>94.153745932490011</v>
      </c>
      <c r="N12" s="135">
        <f t="shared" si="1"/>
        <v>97.954314282959999</v>
      </c>
    </row>
    <row r="13" spans="1:15">
      <c r="A13" s="175" t="str">
        <f>MT_ALL!A13</f>
        <v>Внутрішній борг</v>
      </c>
      <c r="B13" s="10">
        <f>MT_ALL!B13/DMLMLR</f>
        <v>36.532691437769998</v>
      </c>
      <c r="C13" s="10">
        <f>MT_ALL!C13/DMLMLR</f>
        <v>37.30449890701</v>
      </c>
      <c r="D13" s="10">
        <f>MT_ALL!D13/DMLMLR</f>
        <v>38.091812763619998</v>
      </c>
      <c r="E13" s="10">
        <f>MT_ALL!E13/DMLMLR</f>
        <v>38.175580888250003</v>
      </c>
      <c r="F13" s="10">
        <f>MT_ALL!F13/DMLMLR</f>
        <v>37.54289189256</v>
      </c>
      <c r="G13" s="10">
        <f>MT_ALL!G13/DMLMLR</f>
        <v>37.619913136839997</v>
      </c>
      <c r="H13" s="10">
        <f>MT_ALL!H13/DMLMLR</f>
        <v>38.182839519749997</v>
      </c>
      <c r="I13" s="10">
        <f>MT_ALL!I13/DMLMLR</f>
        <v>38.193072691140003</v>
      </c>
      <c r="J13" s="10">
        <f>MT_ALL!J13/DMLMLR</f>
        <v>38.040709576650002</v>
      </c>
      <c r="K13" s="10">
        <f>MT_ALL!K13/DMLMLR</f>
        <v>38.8352796235</v>
      </c>
      <c r="L13" s="10">
        <f>MT_ALL!L13/DMLMLR</f>
        <v>38.962778613479998</v>
      </c>
      <c r="M13" s="10">
        <f>MT_ALL!M13/DMLMLR</f>
        <v>39.091065247160003</v>
      </c>
      <c r="N13" s="10">
        <f>MT_ALL!N13/DMLMLR</f>
        <v>40.750410996870002</v>
      </c>
    </row>
    <row r="14" spans="1:15">
      <c r="A14" s="175" t="str">
        <f>MT_ALL!A14</f>
        <v>Зовнішній борг</v>
      </c>
      <c r="B14" s="10">
        <f>MT_ALL!B14/DMLMLR</f>
        <v>53.72081259622</v>
      </c>
      <c r="C14" s="10">
        <f>MT_ALL!C14/DMLMLR</f>
        <v>53.438187894830001</v>
      </c>
      <c r="D14" s="10">
        <f>MT_ALL!D14/DMLMLR</f>
        <v>53.315637513040002</v>
      </c>
      <c r="E14" s="10">
        <f>MT_ALL!E14/DMLMLR</f>
        <v>51.993290136710002</v>
      </c>
      <c r="F14" s="10">
        <f>MT_ALL!F14/DMLMLR</f>
        <v>53.78277840666</v>
      </c>
      <c r="G14" s="10">
        <f>MT_ALL!G14/DMLMLR</f>
        <v>53.900080517390002</v>
      </c>
      <c r="H14" s="10">
        <f>MT_ALL!H14/DMLMLR</f>
        <v>54.341787757310001</v>
      </c>
      <c r="I14" s="10">
        <f>MT_ALL!I14/DMLMLR</f>
        <v>54.775943494060002</v>
      </c>
      <c r="J14" s="10">
        <f>MT_ALL!J14/DMLMLR</f>
        <v>54.488852198399996</v>
      </c>
      <c r="K14" s="10">
        <f>MT_ALL!K14/DMLMLR</f>
        <v>53.185335074629997</v>
      </c>
      <c r="L14" s="10">
        <f>MT_ALL!L14/DMLMLR</f>
        <v>53.667068175499999</v>
      </c>
      <c r="M14" s="10">
        <f>MT_ALL!M14/DMLMLR</f>
        <v>55.062680685330001</v>
      </c>
      <c r="N14" s="10">
        <f>MT_ALL!N14/DMLMLR</f>
        <v>57.203903286089997</v>
      </c>
    </row>
    <row r="16" spans="1:15">
      <c r="N16" s="16" t="s">
        <v>43</v>
      </c>
    </row>
    <row r="17" spans="1:14">
      <c r="A17" s="72"/>
      <c r="B17" s="164">
        <f>MT_ALL!B17</f>
        <v>44196</v>
      </c>
      <c r="C17" s="164">
        <f>MT_ALL!C17</f>
        <v>44227</v>
      </c>
      <c r="D17" s="164">
        <f>MT_ALL!D17</f>
        <v>44255</v>
      </c>
      <c r="E17" s="164">
        <f>MT_ALL!E17</f>
        <v>44286</v>
      </c>
      <c r="F17" s="164">
        <f>MT_ALL!F17</f>
        <v>44316</v>
      </c>
      <c r="G17" s="164">
        <f>MT_ALL!G17</f>
        <v>44347</v>
      </c>
      <c r="H17" s="164">
        <f>MT_ALL!H17</f>
        <v>44377</v>
      </c>
      <c r="I17" s="164">
        <f>MT_ALL!I17</f>
        <v>44408</v>
      </c>
      <c r="J17" s="164">
        <f>MT_ALL!J17</f>
        <v>44439</v>
      </c>
      <c r="K17" s="164">
        <f>MT_ALL!K17</f>
        <v>44469</v>
      </c>
      <c r="L17" s="164">
        <f>MT_ALL!L17</f>
        <v>44500</v>
      </c>
      <c r="M17" s="164">
        <f>MT_ALL!M17</f>
        <v>44530</v>
      </c>
      <c r="N17" s="164">
        <f>MT_ALL!N17</f>
        <v>44561</v>
      </c>
    </row>
    <row r="18" spans="1:14">
      <c r="A18" s="191" t="str">
        <f>MT_ALL!A18</f>
        <v>Загальна сума державного та гарантованого державою боргу</v>
      </c>
      <c r="B18" s="135">
        <f t="shared" ref="B18:N18" si="2">SUM(B19:B20)</f>
        <v>1</v>
      </c>
      <c r="C18" s="135">
        <f t="shared" si="2"/>
        <v>1</v>
      </c>
      <c r="D18" s="135">
        <f t="shared" si="2"/>
        <v>1</v>
      </c>
      <c r="E18" s="135">
        <f t="shared" si="2"/>
        <v>1</v>
      </c>
      <c r="F18" s="135">
        <f t="shared" si="2"/>
        <v>1</v>
      </c>
      <c r="G18" s="135">
        <f t="shared" si="2"/>
        <v>1</v>
      </c>
      <c r="H18" s="135">
        <f t="shared" si="2"/>
        <v>1</v>
      </c>
      <c r="I18" s="135">
        <f t="shared" si="2"/>
        <v>1</v>
      </c>
      <c r="J18" s="135">
        <f t="shared" si="2"/>
        <v>1</v>
      </c>
      <c r="K18" s="135">
        <f t="shared" si="2"/>
        <v>1</v>
      </c>
      <c r="L18" s="135">
        <f t="shared" si="2"/>
        <v>1</v>
      </c>
      <c r="M18" s="135">
        <f t="shared" si="2"/>
        <v>0.96377100000000004</v>
      </c>
      <c r="N18" s="135">
        <f t="shared" si="2"/>
        <v>1</v>
      </c>
    </row>
    <row r="19" spans="1:14">
      <c r="A19" s="175" t="str">
        <f>MT_ALL!A19</f>
        <v>Внутрішній борг</v>
      </c>
      <c r="B19" s="59">
        <f>MT_ALL!B19</f>
        <v>0.404779</v>
      </c>
      <c r="C19" s="59">
        <f>MT_ALL!C19</f>
        <v>0.41110200000000002</v>
      </c>
      <c r="D19" s="59">
        <f>MT_ALL!D19</f>
        <v>0.41672500000000001</v>
      </c>
      <c r="E19" s="59">
        <f>MT_ALL!E19</f>
        <v>0.42337900000000001</v>
      </c>
      <c r="F19" s="59">
        <f>MT_ALL!F19</f>
        <v>0.41108800000000001</v>
      </c>
      <c r="G19" s="59">
        <f>MT_ALL!G19</f>
        <v>0.41105700000000001</v>
      </c>
      <c r="H19" s="59">
        <f>MT_ALL!H19</f>
        <v>0.41267799999999999</v>
      </c>
      <c r="I19" s="59">
        <f>MT_ALL!I19</f>
        <v>0.41081499999999999</v>
      </c>
      <c r="J19" s="59">
        <f>MT_ALL!J19</f>
        <v>0.41111999999999999</v>
      </c>
      <c r="K19" s="59">
        <f>MT_ALL!K19</f>
        <v>0.42202800000000001</v>
      </c>
      <c r="L19" s="59">
        <f>MT_ALL!L19</f>
        <v>0.42062899999999998</v>
      </c>
      <c r="M19" s="59">
        <f>MT_ALL!M19</f>
        <v>0.396208</v>
      </c>
      <c r="N19" s="59">
        <f>MT_ALL!N19</f>
        <v>0.41601399999999999</v>
      </c>
    </row>
    <row r="20" spans="1:14">
      <c r="A20" s="175" t="str">
        <f>MT_ALL!A20</f>
        <v>Зовнішній борг</v>
      </c>
      <c r="B20" s="59">
        <f>MT_ALL!B20</f>
        <v>0.595221</v>
      </c>
      <c r="C20" s="59">
        <f>MT_ALL!C20</f>
        <v>0.58889800000000003</v>
      </c>
      <c r="D20" s="59">
        <f>MT_ALL!D20</f>
        <v>0.58327499999999999</v>
      </c>
      <c r="E20" s="59">
        <f>MT_ALL!E20</f>
        <v>0.57662100000000005</v>
      </c>
      <c r="F20" s="59">
        <f>MT_ALL!F20</f>
        <v>0.58891199999999999</v>
      </c>
      <c r="G20" s="59">
        <f>MT_ALL!G20</f>
        <v>0.58894299999999999</v>
      </c>
      <c r="H20" s="59">
        <f>MT_ALL!H20</f>
        <v>0.58732200000000001</v>
      </c>
      <c r="I20" s="59">
        <f>MT_ALL!I20</f>
        <v>0.58918499999999996</v>
      </c>
      <c r="J20" s="59">
        <f>MT_ALL!J20</f>
        <v>0.58887999999999996</v>
      </c>
      <c r="K20" s="59">
        <f>MT_ALL!K20</f>
        <v>0.57797200000000004</v>
      </c>
      <c r="L20" s="59">
        <f>MT_ALL!L20</f>
        <v>0.57937099999999997</v>
      </c>
      <c r="M20" s="59">
        <f>MT_ALL!M20</f>
        <v>0.56756300000000004</v>
      </c>
      <c r="N20" s="59">
        <f>MT_ALL!N20</f>
        <v>0.58398600000000001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48" bestFit="1" customWidth="1"/>
    <col min="2" max="2" width="14.6640625" style="48" customWidth="1"/>
    <col min="3" max="10" width="14.5" style="48" bestFit="1" customWidth="1"/>
    <col min="11" max="11" width="13" style="48" customWidth="1"/>
    <col min="12" max="13" width="11.33203125" style="48" customWidth="1"/>
    <col min="14" max="14" width="13" style="48" customWidth="1"/>
    <col min="15" max="16384" width="9.1640625" style="48"/>
  </cols>
  <sheetData>
    <row r="2" spans="1:21" ht="19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</row>
    <row r="3" spans="1:21">
      <c r="A3" s="55"/>
    </row>
    <row r="4" spans="1:21" s="49" customFormat="1">
      <c r="A4" s="142" t="str">
        <f>$A$2 &amp; " (" &amp;N4 &amp; ")"</f>
        <v>Державний та гарантований державою борг України за поточний рік (млрд. грн)</v>
      </c>
      <c r="N4" s="49" t="str">
        <f>VALUAH</f>
        <v>млрд. грн</v>
      </c>
    </row>
    <row r="5" spans="1:21" s="162" customFormat="1">
      <c r="A5" s="104"/>
      <c r="B5" s="253">
        <v>44196</v>
      </c>
      <c r="C5" s="253">
        <v>44227</v>
      </c>
      <c r="D5" s="253">
        <v>44255</v>
      </c>
      <c r="E5" s="253">
        <v>44286</v>
      </c>
      <c r="F5" s="253">
        <v>44316</v>
      </c>
      <c r="G5" s="253">
        <v>44347</v>
      </c>
      <c r="H5" s="253">
        <v>44377</v>
      </c>
      <c r="I5" s="253">
        <v>44408</v>
      </c>
      <c r="J5" s="253">
        <v>44439</v>
      </c>
      <c r="K5" s="253">
        <v>44469</v>
      </c>
      <c r="L5" s="253">
        <v>44500</v>
      </c>
      <c r="M5" s="253">
        <v>44530</v>
      </c>
      <c r="N5" s="22">
        <v>44561</v>
      </c>
    </row>
    <row r="6" spans="1:21" s="96" customFormat="1">
      <c r="A6" s="182" t="s">
        <v>153</v>
      </c>
      <c r="B6" s="159">
        <f t="shared" ref="B6:N6" si="0">SUM(B7:B8)</f>
        <v>2551.88172516842</v>
      </c>
      <c r="C6" s="159">
        <f t="shared" si="0"/>
        <v>2558.2994947371999</v>
      </c>
      <c r="D6" s="159">
        <f t="shared" si="0"/>
        <v>2553.0192269752497</v>
      </c>
      <c r="E6" s="159">
        <f t="shared" si="0"/>
        <v>2514.3770023014199</v>
      </c>
      <c r="F6" s="159">
        <f t="shared" si="0"/>
        <v>2534.2873508044599</v>
      </c>
      <c r="G6" s="159">
        <f t="shared" si="0"/>
        <v>2516.8364334975104</v>
      </c>
      <c r="H6" s="159">
        <f t="shared" si="0"/>
        <v>2514.4770282630898</v>
      </c>
      <c r="I6" s="159">
        <f t="shared" si="0"/>
        <v>2499.6300474700301</v>
      </c>
      <c r="J6" s="159">
        <f t="shared" si="0"/>
        <v>2485.3532822259199</v>
      </c>
      <c r="K6" s="159">
        <f t="shared" si="0"/>
        <v>2445.5398562119499</v>
      </c>
      <c r="L6" s="159">
        <f t="shared" si="0"/>
        <v>2438.6196614867399</v>
      </c>
      <c r="M6" s="159">
        <f t="shared" si="0"/>
        <v>2558.52447659157</v>
      </c>
      <c r="N6" s="159">
        <f t="shared" si="0"/>
        <v>2672.0173758691499</v>
      </c>
    </row>
    <row r="7" spans="1:21" s="63" customFormat="1">
      <c r="A7" s="11" t="s">
        <v>71</v>
      </c>
      <c r="B7" s="41">
        <v>2259.2315015926201</v>
      </c>
      <c r="C7" s="41">
        <v>2263.7939052536699</v>
      </c>
      <c r="D7" s="41">
        <v>2263.7420933101398</v>
      </c>
      <c r="E7" s="41">
        <v>2234.8273380804098</v>
      </c>
      <c r="F7" s="41">
        <v>2258.0380348304798</v>
      </c>
      <c r="G7" s="41">
        <v>2241.1788284251102</v>
      </c>
      <c r="H7" s="41">
        <v>2224.8608661039498</v>
      </c>
      <c r="I7" s="41">
        <v>2214.26689422769</v>
      </c>
      <c r="J7" s="41">
        <v>2199.9677493872</v>
      </c>
      <c r="K7" s="41">
        <v>2168.81965922874</v>
      </c>
      <c r="L7" s="41">
        <v>2163.9377001405201</v>
      </c>
      <c r="M7" s="41">
        <v>2255.2834444404498</v>
      </c>
      <c r="N7" s="127">
        <v>2362.6826804546599</v>
      </c>
    </row>
    <row r="8" spans="1:21" s="63" customFormat="1">
      <c r="A8" s="11" t="s">
        <v>17</v>
      </c>
      <c r="B8" s="41">
        <v>292.6502235758</v>
      </c>
      <c r="C8" s="41">
        <v>294.50558948353</v>
      </c>
      <c r="D8" s="41">
        <v>289.27713366511</v>
      </c>
      <c r="E8" s="41">
        <v>279.54966422101</v>
      </c>
      <c r="F8" s="41">
        <v>276.24931597398</v>
      </c>
      <c r="G8" s="41">
        <v>275.65760507239997</v>
      </c>
      <c r="H8" s="41">
        <v>289.61616215914</v>
      </c>
      <c r="I8" s="41">
        <v>285.36315324233999</v>
      </c>
      <c r="J8" s="41">
        <v>285.38553283872</v>
      </c>
      <c r="K8" s="41">
        <v>276.72019698320997</v>
      </c>
      <c r="L8" s="41">
        <v>274.68196134622002</v>
      </c>
      <c r="M8" s="41">
        <v>303.24103215112001</v>
      </c>
      <c r="N8" s="127">
        <v>309.33469541449</v>
      </c>
    </row>
    <row r="9" spans="1:2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1">
      <c r="A10" s="142" t="str">
        <f>$A$2 &amp; " (" &amp;N10 &amp; ")"</f>
        <v>Державний та гарантований державою борг України за поточний рік (млрд. дол. США)</v>
      </c>
      <c r="B10" s="38"/>
      <c r="C10" s="38"/>
      <c r="D10" s="38"/>
      <c r="E10" s="38"/>
      <c r="F10" s="38"/>
      <c r="G10" s="38"/>
      <c r="H10" s="38"/>
      <c r="I10" s="38"/>
      <c r="J10" s="38"/>
      <c r="K10" s="16"/>
      <c r="L10" s="38"/>
      <c r="M10" s="38"/>
      <c r="N10" s="49" t="str">
        <f>VALUSD</f>
        <v>млрд. дол. США</v>
      </c>
      <c r="O10" s="38"/>
      <c r="P10" s="38"/>
      <c r="Q10" s="38"/>
      <c r="R10" s="38"/>
      <c r="S10" s="38"/>
    </row>
    <row r="11" spans="1:21" s="30" customFormat="1">
      <c r="A11" s="100"/>
      <c r="B11" s="253">
        <v>44196</v>
      </c>
      <c r="C11" s="253">
        <v>44227</v>
      </c>
      <c r="D11" s="253">
        <v>44255</v>
      </c>
      <c r="E11" s="253">
        <v>44286</v>
      </c>
      <c r="F11" s="253">
        <v>44316</v>
      </c>
      <c r="G11" s="253">
        <v>44347</v>
      </c>
      <c r="H11" s="253">
        <v>44377</v>
      </c>
      <c r="I11" s="253">
        <v>44408</v>
      </c>
      <c r="J11" s="253">
        <v>44439</v>
      </c>
      <c r="K11" s="253">
        <v>44469</v>
      </c>
      <c r="L11" s="253">
        <v>44500</v>
      </c>
      <c r="M11" s="253">
        <v>44530</v>
      </c>
      <c r="N11" s="22">
        <v>44561</v>
      </c>
      <c r="O11" s="162"/>
      <c r="P11" s="162"/>
      <c r="Q11" s="162"/>
      <c r="R11" s="162"/>
      <c r="S11" s="162"/>
      <c r="T11" s="162"/>
      <c r="U11" s="162"/>
    </row>
    <row r="12" spans="1:21" s="234" customFormat="1">
      <c r="A12" s="182" t="s">
        <v>153</v>
      </c>
      <c r="B12" s="159">
        <f t="shared" ref="B12:N12" si="1">SUM(B13:B14)</f>
        <v>90.253504033989998</v>
      </c>
      <c r="C12" s="159">
        <f t="shared" si="1"/>
        <v>90.742686801840009</v>
      </c>
      <c r="D12" s="159">
        <f t="shared" si="1"/>
        <v>91.407450276660001</v>
      </c>
      <c r="E12" s="159">
        <f t="shared" si="1"/>
        <v>90.168871024959998</v>
      </c>
      <c r="F12" s="159">
        <f t="shared" si="1"/>
        <v>91.325670299220008</v>
      </c>
      <c r="G12" s="159">
        <f t="shared" si="1"/>
        <v>91.519993654230007</v>
      </c>
      <c r="H12" s="159">
        <f t="shared" si="1"/>
        <v>92.524627277060006</v>
      </c>
      <c r="I12" s="159">
        <f t="shared" si="1"/>
        <v>92.969016185200005</v>
      </c>
      <c r="J12" s="159">
        <f t="shared" si="1"/>
        <v>92.529561775049999</v>
      </c>
      <c r="K12" s="159">
        <f t="shared" si="1"/>
        <v>92.020614698130004</v>
      </c>
      <c r="L12" s="159">
        <f t="shared" si="1"/>
        <v>92.629846788980004</v>
      </c>
      <c r="M12" s="159">
        <f t="shared" si="1"/>
        <v>94.153745932489997</v>
      </c>
      <c r="N12" s="159">
        <f t="shared" si="1"/>
        <v>97.954314282960013</v>
      </c>
      <c r="O12" s="224"/>
      <c r="P12" s="224"/>
      <c r="Q12" s="224"/>
      <c r="R12" s="224"/>
      <c r="S12" s="224"/>
    </row>
    <row r="13" spans="1:21" s="168" customFormat="1">
      <c r="A13" s="171" t="s">
        <v>71</v>
      </c>
      <c r="B13" s="41">
        <v>79.903217077660003</v>
      </c>
      <c r="C13" s="41">
        <v>80.296596137760005</v>
      </c>
      <c r="D13" s="41">
        <v>81.050268108840001</v>
      </c>
      <c r="E13" s="183">
        <v>80.143851867150005</v>
      </c>
      <c r="F13" s="183">
        <v>81.370739993870004</v>
      </c>
      <c r="G13" s="183">
        <v>81.496226542759999</v>
      </c>
      <c r="H13" s="183">
        <v>81.867688615109998</v>
      </c>
      <c r="I13" s="183">
        <v>82.355472937330006</v>
      </c>
      <c r="J13" s="183">
        <v>81.904674569139999</v>
      </c>
      <c r="K13" s="183">
        <v>81.608205118680004</v>
      </c>
      <c r="L13" s="183">
        <v>82.196178760690003</v>
      </c>
      <c r="M13" s="183">
        <v>82.994470592889996</v>
      </c>
      <c r="N13" s="236">
        <v>86.614317677070005</v>
      </c>
      <c r="O13" s="154"/>
      <c r="P13" s="154"/>
      <c r="Q13" s="154"/>
      <c r="R13" s="154"/>
      <c r="S13" s="154"/>
    </row>
    <row r="14" spans="1:21" s="168" customFormat="1">
      <c r="A14" s="171" t="s">
        <v>17</v>
      </c>
      <c r="B14" s="41">
        <v>10.350286956330001</v>
      </c>
      <c r="C14" s="41">
        <v>10.44609066408</v>
      </c>
      <c r="D14" s="41">
        <v>10.35718216782</v>
      </c>
      <c r="E14" s="183">
        <v>10.02501915781</v>
      </c>
      <c r="F14" s="183">
        <v>9.9549303053500005</v>
      </c>
      <c r="G14" s="183">
        <v>10.023767111470001</v>
      </c>
      <c r="H14" s="183">
        <v>10.656938661950001</v>
      </c>
      <c r="I14" s="183">
        <v>10.61354324787</v>
      </c>
      <c r="J14" s="183">
        <v>10.624887205909999</v>
      </c>
      <c r="K14" s="183">
        <v>10.412409579449999</v>
      </c>
      <c r="L14" s="183">
        <v>10.433668028290001</v>
      </c>
      <c r="M14" s="183">
        <v>11.159275339600001</v>
      </c>
      <c r="N14" s="236">
        <v>11.339996605890001</v>
      </c>
      <c r="O14" s="154"/>
      <c r="P14" s="154"/>
      <c r="Q14" s="154"/>
      <c r="R14" s="154"/>
      <c r="S14" s="154"/>
    </row>
    <row r="15" spans="1:21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1" s="49" customFormat="1">
      <c r="A16" s="117"/>
      <c r="B16" s="110"/>
      <c r="C16" s="110"/>
      <c r="D16" s="110"/>
      <c r="E16" s="110"/>
      <c r="F16" s="110"/>
      <c r="G16" s="110"/>
      <c r="H16" s="110"/>
      <c r="I16" s="110"/>
      <c r="J16" s="110"/>
      <c r="K16" s="16"/>
      <c r="L16" s="110"/>
      <c r="M16" s="110"/>
      <c r="N16" s="16" t="s">
        <v>43</v>
      </c>
    </row>
    <row r="17" spans="1:21" s="30" customFormat="1">
      <c r="A17" s="189"/>
      <c r="B17" s="253">
        <v>44196</v>
      </c>
      <c r="C17" s="253">
        <v>44227</v>
      </c>
      <c r="D17" s="253">
        <v>44255</v>
      </c>
      <c r="E17" s="253">
        <v>44286</v>
      </c>
      <c r="F17" s="253">
        <v>44316</v>
      </c>
      <c r="G17" s="253">
        <v>44347</v>
      </c>
      <c r="H17" s="253">
        <v>44377</v>
      </c>
      <c r="I17" s="253">
        <v>44408</v>
      </c>
      <c r="J17" s="253">
        <v>44439</v>
      </c>
      <c r="K17" s="253">
        <v>44469</v>
      </c>
      <c r="L17" s="253">
        <v>44500</v>
      </c>
      <c r="M17" s="253">
        <v>44530</v>
      </c>
      <c r="N17" s="253">
        <v>44561</v>
      </c>
      <c r="O17" s="162"/>
      <c r="P17" s="162"/>
      <c r="Q17" s="162"/>
      <c r="R17" s="162"/>
      <c r="S17" s="162"/>
      <c r="T17" s="162"/>
      <c r="U17" s="162"/>
    </row>
    <row r="18" spans="1:21" s="234" customFormat="1">
      <c r="A18" s="182" t="s">
        <v>153</v>
      </c>
      <c r="B18" s="159">
        <f t="shared" ref="B18:N18" si="2">SUM(B19:B20)</f>
        <v>1</v>
      </c>
      <c r="C18" s="159">
        <f t="shared" si="2"/>
        <v>1</v>
      </c>
      <c r="D18" s="159">
        <f t="shared" si="2"/>
        <v>1</v>
      </c>
      <c r="E18" s="159">
        <f t="shared" si="2"/>
        <v>1</v>
      </c>
      <c r="F18" s="159">
        <f t="shared" si="2"/>
        <v>1</v>
      </c>
      <c r="G18" s="159">
        <f t="shared" si="2"/>
        <v>1</v>
      </c>
      <c r="H18" s="159">
        <f t="shared" si="2"/>
        <v>1</v>
      </c>
      <c r="I18" s="159">
        <f t="shared" si="2"/>
        <v>1</v>
      </c>
      <c r="J18" s="159">
        <f t="shared" si="2"/>
        <v>1</v>
      </c>
      <c r="K18" s="159">
        <f t="shared" si="2"/>
        <v>1</v>
      </c>
      <c r="L18" s="159">
        <f t="shared" si="2"/>
        <v>1</v>
      </c>
      <c r="M18" s="159">
        <f t="shared" si="2"/>
        <v>0.96377100000000004</v>
      </c>
      <c r="N18" s="159">
        <f t="shared" si="2"/>
        <v>1</v>
      </c>
      <c r="O18" s="224"/>
      <c r="P18" s="224"/>
      <c r="Q18" s="224"/>
      <c r="R18" s="224"/>
      <c r="S18" s="224"/>
    </row>
    <row r="19" spans="1:21" s="168" customFormat="1">
      <c r="A19" s="171" t="s">
        <v>71</v>
      </c>
      <c r="B19" s="238">
        <v>0.88532</v>
      </c>
      <c r="C19" s="238">
        <v>0.88488199999999995</v>
      </c>
      <c r="D19" s="238">
        <v>0.88669200000000004</v>
      </c>
      <c r="E19" s="238">
        <v>0.88882000000000005</v>
      </c>
      <c r="F19" s="238">
        <v>0.89099499999999998</v>
      </c>
      <c r="G19" s="238">
        <v>0.89047500000000002</v>
      </c>
      <c r="H19" s="238">
        <v>0.88482099999999997</v>
      </c>
      <c r="I19" s="238">
        <v>0.88583800000000001</v>
      </c>
      <c r="J19" s="238">
        <v>0.88517299999999999</v>
      </c>
      <c r="K19" s="238">
        <v>0.88684700000000005</v>
      </c>
      <c r="L19" s="238">
        <v>0.88736199999999998</v>
      </c>
      <c r="M19" s="238">
        <v>0.85282400000000003</v>
      </c>
      <c r="N19" s="45">
        <v>0.88423200000000002</v>
      </c>
      <c r="O19" s="154"/>
      <c r="P19" s="154"/>
      <c r="Q19" s="154"/>
      <c r="R19" s="154"/>
      <c r="S19" s="154"/>
    </row>
    <row r="20" spans="1:21" s="168" customFormat="1">
      <c r="A20" s="171" t="s">
        <v>17</v>
      </c>
      <c r="B20" s="238">
        <v>0.11468</v>
      </c>
      <c r="C20" s="238">
        <v>0.115118</v>
      </c>
      <c r="D20" s="238">
        <v>0.11330800000000001</v>
      </c>
      <c r="E20" s="238">
        <v>0.11118</v>
      </c>
      <c r="F20" s="238">
        <v>0.109005</v>
      </c>
      <c r="G20" s="238">
        <v>0.109525</v>
      </c>
      <c r="H20" s="238">
        <v>0.115179</v>
      </c>
      <c r="I20" s="238">
        <v>0.114162</v>
      </c>
      <c r="J20" s="238">
        <v>0.114827</v>
      </c>
      <c r="K20" s="238">
        <v>0.113153</v>
      </c>
      <c r="L20" s="238">
        <v>0.112638</v>
      </c>
      <c r="M20" s="238">
        <v>0.110947</v>
      </c>
      <c r="N20" s="45">
        <v>0.115768</v>
      </c>
      <c r="O20" s="154"/>
      <c r="P20" s="154"/>
      <c r="Q20" s="154"/>
      <c r="R20" s="154"/>
      <c r="S20" s="154"/>
    </row>
    <row r="21" spans="1:21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21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2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21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21" s="117" customFormat="1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1:21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2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2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2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21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2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2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2:19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2:19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2:19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2:19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2:19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2:19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2:19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2:19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2:19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2:19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2:19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2:19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2:19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2:19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2:19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2:19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2:19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2:19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2:19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2:19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2:19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2:19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2:19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2:19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2:19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2:19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2:19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2:19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2:19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2:19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2:19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2:19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2:19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2:19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2:19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2:19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2:19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2:19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2:19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2:19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2:19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2:19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2:19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2:19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2:19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2:19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2:19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2:19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2:19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2:19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2:19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2:19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2:19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2:19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2:19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2:19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2:19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2:19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1" spans="2:19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2:19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2:19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2:19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2:19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2:19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2:19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2:19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2:19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2:19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2:19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2:19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2:19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2:19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2:19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2:19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2:19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2:19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2:19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2:19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2:19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2:19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2:19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2:19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2:19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2:19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2:19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2:19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2:19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2:19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2:19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2:19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2:19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2:19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2:19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2:19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2:19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2:19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2:19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2:19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2:19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2:19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2:19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2:19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</row>
    <row r="135" spans="2:19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</row>
    <row r="136" spans="2:19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</row>
    <row r="137" spans="2:19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</row>
    <row r="138" spans="2:19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</row>
    <row r="139" spans="2:19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2:19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2:19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</row>
    <row r="142" spans="2:19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2:19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2:19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2:19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2:19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2:19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2:19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2:19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2:19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2:19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2:19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2:19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2:19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2:19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2:19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2:19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2:19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2:19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2:19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2:19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2:19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2:19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2:19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</row>
    <row r="165" spans="2:19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</row>
    <row r="166" spans="2:19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  <row r="167" spans="2:19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</row>
    <row r="168" spans="2:19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2:19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2:19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2:19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2:19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</row>
    <row r="173" spans="2:19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2:19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</row>
    <row r="175" spans="2:19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</row>
    <row r="176" spans="2:19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</row>
    <row r="177" spans="2:19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</row>
    <row r="178" spans="2:19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</row>
    <row r="179" spans="2:19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</row>
    <row r="180" spans="2:19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</row>
    <row r="181" spans="2:19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</row>
    <row r="182" spans="2:19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</row>
    <row r="183" spans="2:19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</row>
    <row r="184" spans="2:19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</row>
    <row r="185" spans="2:19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2:19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</row>
    <row r="187" spans="2:19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</row>
    <row r="188" spans="2:19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</row>
    <row r="189" spans="2:19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</row>
    <row r="190" spans="2:19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</row>
    <row r="191" spans="2:19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</row>
    <row r="192" spans="2:19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2:19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2:19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2:19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2:19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2:19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2:19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2:19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2:19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</row>
    <row r="201" spans="2:19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</row>
    <row r="202" spans="2:19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</row>
    <row r="203" spans="2:19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</row>
    <row r="204" spans="2:19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</row>
    <row r="205" spans="2:19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</row>
    <row r="206" spans="2:19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</row>
    <row r="207" spans="2:19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</row>
    <row r="208" spans="2:19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2:19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</row>
    <row r="210" spans="2:19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</row>
    <row r="211" spans="2:19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</row>
    <row r="212" spans="2:19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</row>
    <row r="213" spans="2:19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2:19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</row>
    <row r="215" spans="2:19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</row>
    <row r="216" spans="2:19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</row>
    <row r="217" spans="2:19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</row>
    <row r="218" spans="2:19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</row>
    <row r="219" spans="2:19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</row>
    <row r="220" spans="2:19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</row>
    <row r="221" spans="2:19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</row>
    <row r="222" spans="2:19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</row>
    <row r="223" spans="2:19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</row>
    <row r="224" spans="2:19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</row>
    <row r="225" spans="2:19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</row>
    <row r="226" spans="2:19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</row>
    <row r="227" spans="2:19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</row>
    <row r="228" spans="2:19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</row>
    <row r="229" spans="2:19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</row>
    <row r="230" spans="2:19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</row>
    <row r="231" spans="2:19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</row>
    <row r="232" spans="2:19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</row>
    <row r="233" spans="2:19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</row>
    <row r="234" spans="2:19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</row>
    <row r="235" spans="2:19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</row>
    <row r="236" spans="2:19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</row>
    <row r="237" spans="2:19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</row>
    <row r="238" spans="2:19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</row>
    <row r="239" spans="2:19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</row>
    <row r="240" spans="2:19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</row>
    <row r="241" spans="2:19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</row>
    <row r="242" spans="2:19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</row>
    <row r="243" spans="2:19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</row>
    <row r="244" spans="2:19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</row>
    <row r="245" spans="2:19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</row>
    <row r="246" spans="2:19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</row>
    <row r="247" spans="2:19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48" bestFit="1" customWidth="1"/>
    <col min="2" max="2" width="20" style="48" customWidth="1"/>
    <col min="3" max="3" width="20.83203125" style="48" customWidth="1"/>
    <col min="4" max="4" width="11.5" style="48" bestFit="1" customWidth="1"/>
    <col min="5" max="16384" width="9.1640625" style="4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31.12.2021 
(за видами відсоткових ставок)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2"/>
      <c r="B3" s="2"/>
      <c r="C3" s="2"/>
      <c r="D3" s="2"/>
    </row>
    <row r="4" spans="1:19" s="49" customFormat="1">
      <c r="D4" s="49" t="str">
        <f>VALVAL</f>
        <v>млрд. одиниць</v>
      </c>
    </row>
    <row r="5" spans="1:19" s="162" customFormat="1">
      <c r="A5" s="26"/>
      <c r="B5" s="172" t="s">
        <v>168</v>
      </c>
      <c r="C5" s="172" t="s">
        <v>171</v>
      </c>
      <c r="D5" s="172" t="s">
        <v>192</v>
      </c>
    </row>
    <row r="6" spans="1:19" s="212" customFormat="1" ht="16">
      <c r="A6" s="246" t="s">
        <v>153</v>
      </c>
      <c r="B6" s="231">
        <f t="shared" ref="B6:D6" si="0">SUM(B$7+ B$8)</f>
        <v>97.954314282959999</v>
      </c>
      <c r="C6" s="231">
        <f t="shared" si="0"/>
        <v>2672.0173758691499</v>
      </c>
      <c r="D6" s="24">
        <f t="shared" si="0"/>
        <v>1</v>
      </c>
    </row>
    <row r="7" spans="1:19" s="63" customFormat="1" ht="15">
      <c r="A7" s="109" t="s">
        <v>49</v>
      </c>
      <c r="B7" s="119">
        <v>30.479155926299999</v>
      </c>
      <c r="C7" s="119">
        <v>831.41651118658001</v>
      </c>
      <c r="D7" s="181">
        <v>0.31115700000000002</v>
      </c>
    </row>
    <row r="8" spans="1:19" s="63" customFormat="1" ht="15">
      <c r="A8" s="109" t="s">
        <v>111</v>
      </c>
      <c r="B8" s="119">
        <v>67.475158356660003</v>
      </c>
      <c r="C8" s="119">
        <v>1840.6008646825701</v>
      </c>
      <c r="D8" s="181">
        <v>0.68884299999999998</v>
      </c>
    </row>
    <row r="9" spans="1:19">
      <c r="B9" s="192"/>
      <c r="C9" s="192"/>
      <c r="D9" s="192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192"/>
      <c r="C10" s="192"/>
      <c r="D10" s="192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>
      <c r="B11" s="192"/>
      <c r="C11" s="192"/>
      <c r="D11" s="192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48" bestFit="1" customWidth="1"/>
    <col min="2" max="2" width="18" style="48" customWidth="1"/>
    <col min="3" max="3" width="19.83203125" style="48" customWidth="1"/>
    <col min="4" max="4" width="11.5" style="48" bestFit="1" customWidth="1"/>
    <col min="5" max="16384" width="9.1640625" style="4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89</v>
      </c>
      <c r="B3" s="1"/>
      <c r="C3" s="1"/>
      <c r="D3" s="1"/>
    </row>
    <row r="4" spans="1:19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D5" s="49" t="str">
        <f>VALVAL</f>
        <v>млрд. одиниць</v>
      </c>
    </row>
    <row r="6" spans="1:19" s="162" customFormat="1">
      <c r="A6" s="230"/>
      <c r="B6" s="172" t="s">
        <v>168</v>
      </c>
      <c r="C6" s="172" t="s">
        <v>171</v>
      </c>
      <c r="D6" s="172" t="s">
        <v>192</v>
      </c>
    </row>
    <row r="7" spans="1:19" s="212" customFormat="1" ht="16">
      <c r="A7" s="246" t="s">
        <v>153</v>
      </c>
      <c r="B7" s="201">
        <f t="shared" ref="B7:D7" si="0">SUM(B$8+ B$9)</f>
        <v>97.954314282959999</v>
      </c>
      <c r="C7" s="201">
        <f t="shared" si="0"/>
        <v>2672.0173758691499</v>
      </c>
      <c r="D7" s="202">
        <f t="shared" si="0"/>
        <v>1</v>
      </c>
    </row>
    <row r="8" spans="1:19" s="63" customFormat="1" ht="15">
      <c r="A8" s="187" t="str">
        <f>SRATE_M!A7</f>
        <v>Борг, по якому сплата відсотків здійснюється за плаваючими процентними ставками</v>
      </c>
      <c r="B8" s="119">
        <f>SRATE_M!B7</f>
        <v>30.479155926299999</v>
      </c>
      <c r="C8" s="119">
        <f>SRATE_M!C7</f>
        <v>831.41651118658001</v>
      </c>
      <c r="D8" s="181">
        <f>SRATE_M!D7</f>
        <v>0.31115700000000002</v>
      </c>
    </row>
    <row r="9" spans="1:19" s="63" customFormat="1" ht="15">
      <c r="A9" s="187" t="str">
        <f>SRATE_M!A8</f>
        <v>Борг, по якому сплата відсотків здійснюється за фіксованими процентними ставками</v>
      </c>
      <c r="B9" s="119">
        <f>SRATE_M!B8</f>
        <v>67.475158356660003</v>
      </c>
      <c r="C9" s="119">
        <f>SRATE_M!C8</f>
        <v>1840.6008646825701</v>
      </c>
      <c r="D9" s="181">
        <f>SRATE_M!D8</f>
        <v>0.68884299999999998</v>
      </c>
    </row>
    <row r="10" spans="1:19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>
      <c r="A11" s="13" t="s">
        <v>164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B12" s="38"/>
      <c r="C12" s="38"/>
      <c r="D12" s="49" t="str">
        <f>VALVAL</f>
        <v>млрд. одиниць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s="30" customFormat="1">
      <c r="A13" s="26"/>
      <c r="B13" s="172" t="s">
        <v>168</v>
      </c>
      <c r="C13" s="172" t="s">
        <v>171</v>
      </c>
      <c r="D13" s="172" t="s">
        <v>192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</row>
    <row r="14" spans="1:19" s="56" customFormat="1" ht="15">
      <c r="A14" s="115" t="s">
        <v>153</v>
      </c>
      <c r="B14" s="70">
        <f t="shared" ref="B14:C14" si="1">B$15+B$18</f>
        <v>97.954314282960013</v>
      </c>
      <c r="C14" s="70">
        <f t="shared" si="1"/>
        <v>2672.0173758691499</v>
      </c>
      <c r="D14" s="69">
        <v>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9" s="9" customFormat="1" ht="15">
      <c r="A15" s="248" t="s">
        <v>71</v>
      </c>
      <c r="B15" s="237">
        <f t="shared" ref="B15:C15" si="2">SUM(B$16:B$17)</f>
        <v>86.614317677070005</v>
      </c>
      <c r="C15" s="237">
        <f t="shared" si="2"/>
        <v>2362.6826804546599</v>
      </c>
      <c r="D15" s="52">
        <v>1.107693</v>
      </c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</row>
    <row r="16" spans="1:19" s="168" customFormat="1" outlineLevel="1">
      <c r="A16" s="112" t="s">
        <v>49</v>
      </c>
      <c r="B16" s="183">
        <v>21.888971968749999</v>
      </c>
      <c r="C16" s="183">
        <v>597.09175515575998</v>
      </c>
      <c r="D16" s="238">
        <v>0.22346099999999999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</row>
    <row r="17" spans="1:17" s="168" customFormat="1" outlineLevel="1">
      <c r="A17" s="112" t="s">
        <v>111</v>
      </c>
      <c r="B17" s="183">
        <v>64.725345708320006</v>
      </c>
      <c r="C17" s="183">
        <v>1765.5909252988999</v>
      </c>
      <c r="D17" s="238">
        <v>0.660771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</row>
    <row r="18" spans="1:17" s="9" customFormat="1" ht="15">
      <c r="A18" s="248" t="s">
        <v>17</v>
      </c>
      <c r="B18" s="237">
        <f t="shared" ref="B18:C18" si="3">SUM(B$19:B$20)</f>
        <v>11.339996605890001</v>
      </c>
      <c r="C18" s="237">
        <f t="shared" si="3"/>
        <v>309.33469541449</v>
      </c>
      <c r="D18" s="52">
        <v>0.20346400000000001</v>
      </c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</row>
    <row r="19" spans="1:17" s="168" customFormat="1" outlineLevel="1">
      <c r="A19" s="112" t="s">
        <v>49</v>
      </c>
      <c r="B19" s="183">
        <v>8.5901839575499999</v>
      </c>
      <c r="C19" s="183">
        <v>234.32475603082</v>
      </c>
      <c r="D19" s="238">
        <v>8.7695999999999996E-2</v>
      </c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7" s="168" customFormat="1" outlineLevel="1">
      <c r="A20" s="112" t="s">
        <v>111</v>
      </c>
      <c r="B20" s="183">
        <v>2.7498126483399998</v>
      </c>
      <c r="C20" s="183">
        <v>75.009939383670002</v>
      </c>
      <c r="D20" s="238">
        <v>2.8072E-2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</row>
    <row r="21" spans="1:17">
      <c r="B21" s="192"/>
      <c r="C21" s="192"/>
      <c r="D21" s="2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B22" s="192"/>
      <c r="C22" s="192"/>
      <c r="D22" s="24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B23" s="192"/>
      <c r="C23" s="192"/>
      <c r="D23" s="24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B24" s="192"/>
      <c r="C24" s="192"/>
      <c r="D24" s="2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B25" s="192"/>
      <c r="C25" s="192"/>
      <c r="D25" s="24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>
      <c r="B26" s="192"/>
      <c r="C26" s="192"/>
      <c r="D26" s="24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>
      <c r="B27" s="192"/>
      <c r="C27" s="192"/>
      <c r="D27" s="24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2"/>
      <c r="C39" s="192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48" bestFit="1" customWidth="1"/>
    <col min="2" max="2" width="18" style="205" customWidth="1"/>
    <col min="3" max="3" width="17.5" style="205" customWidth="1"/>
    <col min="4" max="4" width="11.5" style="250" bestFit="1" customWidth="1"/>
    <col min="5" max="16384" width="9.1640625" style="4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49" t="str">
        <f>VALVAL</f>
        <v>млрд. одиниць</v>
      </c>
    </row>
    <row r="6" spans="1:19" s="214" customFormat="1">
      <c r="A6" s="26"/>
      <c r="B6" s="81" t="str">
        <f>IF(REPORT_LANG="UKR","дол.США","USD")</f>
        <v>дол.США</v>
      </c>
      <c r="C6" s="81" t="str">
        <f>IF(REPORT_LANG="UKR","грн.","UAH")</f>
        <v>грн.</v>
      </c>
      <c r="D6" s="177" t="s">
        <v>192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19" s="249" customFormat="1" ht="16">
      <c r="A7" s="1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1">
        <f t="shared" ref="B7:D7" si="0">SUM(B8:B19)</f>
        <v>97.954314282960013</v>
      </c>
      <c r="C7" s="201">
        <f t="shared" si="0"/>
        <v>2672.0173758691499</v>
      </c>
      <c r="D7" s="202">
        <f t="shared" si="0"/>
        <v>0.99999899999999986</v>
      </c>
    </row>
    <row r="8" spans="1:19" s="98" customFormat="1">
      <c r="A8" s="171" t="s">
        <v>212</v>
      </c>
      <c r="B8" s="183">
        <v>0.11990627454</v>
      </c>
      <c r="C8" s="183">
        <v>3.2708273383500002</v>
      </c>
      <c r="D8" s="238">
        <v>1.224E-3</v>
      </c>
    </row>
    <row r="9" spans="1:19" s="98" customFormat="1">
      <c r="A9" s="171" t="s">
        <v>163</v>
      </c>
      <c r="B9" s="183">
        <v>9.4546819199299996</v>
      </c>
      <c r="C9" s="183">
        <v>257.90670434756998</v>
      </c>
      <c r="D9" s="238">
        <v>9.6520999999999996E-2</v>
      </c>
    </row>
    <row r="10" spans="1:19" s="98" customFormat="1">
      <c r="A10" s="171" t="s">
        <v>182</v>
      </c>
      <c r="B10" s="183">
        <v>5.3219396808499999</v>
      </c>
      <c r="C10" s="183">
        <v>145.172935</v>
      </c>
      <c r="D10" s="238">
        <v>5.4330999999999997E-2</v>
      </c>
    </row>
    <row r="11" spans="1:19">
      <c r="A11" s="213" t="s">
        <v>219</v>
      </c>
      <c r="B11" s="236">
        <v>0.82509138011000005</v>
      </c>
      <c r="C11" s="236">
        <v>22.507007685080001</v>
      </c>
      <c r="D11" s="45">
        <v>8.4229999999999999E-3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213" t="s">
        <v>121</v>
      </c>
      <c r="B12" s="236">
        <v>14.5052050852</v>
      </c>
      <c r="C12" s="236">
        <v>395.67588535532002</v>
      </c>
      <c r="D12" s="45">
        <v>0.14808099999999999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213" t="s">
        <v>53</v>
      </c>
      <c r="B13" s="236">
        <v>3.3158567E-4</v>
      </c>
      <c r="C13" s="236">
        <v>9.0450602599999996E-3</v>
      </c>
      <c r="D13" s="45">
        <v>3.0000000000000001E-6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213" t="s">
        <v>100</v>
      </c>
      <c r="B14" s="236">
        <v>0.252</v>
      </c>
      <c r="C14" s="236">
        <v>6.8741063999999996</v>
      </c>
      <c r="D14" s="45">
        <v>2.5730000000000002E-3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213" t="s">
        <v>158</v>
      </c>
      <c r="B15" s="236">
        <v>67.475158356660003</v>
      </c>
      <c r="C15" s="236">
        <v>1840.6008646825701</v>
      </c>
      <c r="D15" s="45">
        <v>0.68884299999999998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192"/>
      <c r="C17" s="192"/>
      <c r="D17" s="2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192"/>
      <c r="C18" s="192"/>
      <c r="D18" s="24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192"/>
      <c r="C19" s="192"/>
      <c r="D19" s="2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192"/>
      <c r="C20" s="192"/>
      <c r="D20" s="2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192"/>
      <c r="C21" s="192"/>
      <c r="D21" s="2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192"/>
      <c r="C22" s="192"/>
      <c r="D22" s="24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192"/>
      <c r="C23" s="192"/>
      <c r="D23" s="24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192"/>
      <c r="C24" s="192"/>
      <c r="D24" s="2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192"/>
      <c r="C25" s="192"/>
      <c r="D25" s="24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192"/>
      <c r="C26" s="192"/>
      <c r="D26" s="24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192"/>
      <c r="C27" s="192"/>
      <c r="D27" s="24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2"/>
      <c r="C239" s="192"/>
      <c r="D239" s="24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2"/>
      <c r="C240" s="192"/>
      <c r="D240" s="24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2"/>
      <c r="C241" s="192"/>
      <c r="D241" s="24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2"/>
      <c r="C242" s="192"/>
      <c r="D242" s="24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2"/>
      <c r="C243" s="192"/>
      <c r="D243" s="24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2"/>
      <c r="C244" s="192"/>
      <c r="D244" s="24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2"/>
      <c r="C245" s="192"/>
      <c r="D245" s="24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F18" sqref="F18"/>
    </sheetView>
  </sheetViews>
  <sheetFormatPr baseColWidth="10" defaultColWidth="9.1640625" defaultRowHeight="14" outlineLevelRow="1"/>
  <cols>
    <col min="1" max="1" width="66" style="48" bestFit="1" customWidth="1"/>
    <col min="2" max="2" width="17.6640625" style="205" customWidth="1"/>
    <col min="3" max="3" width="17.83203125" style="205" customWidth="1"/>
    <col min="4" max="4" width="11.5" style="250" bestFit="1" customWidth="1"/>
    <col min="5" max="16384" width="9.1640625" style="48"/>
  </cols>
  <sheetData>
    <row r="2" spans="1:19" ht="19">
      <c r="A2" s="4" t="s">
        <v>323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324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A5" s="6"/>
      <c r="B5" s="226"/>
      <c r="C5" s="226"/>
      <c r="D5" s="49" t="s">
        <v>325</v>
      </c>
    </row>
    <row r="6" spans="1:19" s="162" customFormat="1">
      <c r="A6" s="132"/>
      <c r="B6" s="95" t="s">
        <v>60</v>
      </c>
      <c r="C6" s="95" t="s">
        <v>76</v>
      </c>
      <c r="D6" s="177" t="s">
        <v>192</v>
      </c>
    </row>
    <row r="7" spans="1:19" s="212" customFormat="1" ht="16">
      <c r="A7" s="246" t="s">
        <v>153</v>
      </c>
      <c r="B7" s="201">
        <f t="shared" ref="B7:D7" si="0">SUM(B8:B18)</f>
        <v>97.954314282960013</v>
      </c>
      <c r="C7" s="201">
        <f t="shared" si="0"/>
        <v>2672.0173758691499</v>
      </c>
      <c r="D7" s="202">
        <f t="shared" si="0"/>
        <v>0.99999899999999986</v>
      </c>
    </row>
    <row r="8" spans="1:19" s="63" customFormat="1">
      <c r="A8" s="11" t="s">
        <v>212</v>
      </c>
      <c r="B8" s="41">
        <v>0.11990627454</v>
      </c>
      <c r="C8" s="41">
        <v>3.2708273383500002</v>
      </c>
      <c r="D8" s="82">
        <v>1.224E-3</v>
      </c>
    </row>
    <row r="9" spans="1:19" s="63" customFormat="1">
      <c r="A9" s="11" t="s">
        <v>163</v>
      </c>
      <c r="B9" s="41">
        <v>9.4546819199299996</v>
      </c>
      <c r="C9" s="41">
        <v>257.90670434756998</v>
      </c>
      <c r="D9" s="82">
        <v>9.6520999999999996E-2</v>
      </c>
    </row>
    <row r="10" spans="1:19" s="63" customFormat="1">
      <c r="A10" s="11" t="s">
        <v>326</v>
      </c>
      <c r="B10" s="41">
        <v>5.3219396808499999</v>
      </c>
      <c r="C10" s="41">
        <v>145.172935</v>
      </c>
      <c r="D10" s="82">
        <v>5.4330999999999997E-2</v>
      </c>
    </row>
    <row r="11" spans="1:19">
      <c r="A11" s="213" t="s">
        <v>327</v>
      </c>
      <c r="B11" s="236">
        <v>0.82509138011000005</v>
      </c>
      <c r="C11" s="236">
        <v>22.507007685080001</v>
      </c>
      <c r="D11" s="45">
        <v>8.4229999999999999E-3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213" t="s">
        <v>328</v>
      </c>
      <c r="B12" s="236">
        <v>14.5052050852</v>
      </c>
      <c r="C12" s="236">
        <v>395.67588535532002</v>
      </c>
      <c r="D12" s="45">
        <v>0.14808099999999999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213" t="s">
        <v>329</v>
      </c>
      <c r="B13" s="236">
        <v>3.3158567E-4</v>
      </c>
      <c r="C13" s="236">
        <v>9.0450602599999996E-3</v>
      </c>
      <c r="D13" s="45">
        <v>3.0000000000000001E-6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213" t="s">
        <v>331</v>
      </c>
      <c r="B14" s="236">
        <v>0.252</v>
      </c>
      <c r="C14" s="236">
        <v>6.8741063999999996</v>
      </c>
      <c r="D14" s="45">
        <v>2.5730000000000002E-3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213" t="s">
        <v>330</v>
      </c>
      <c r="B15" s="236">
        <v>67.475158356660003</v>
      </c>
      <c r="C15" s="236">
        <v>1840.6008646825701</v>
      </c>
      <c r="D15" s="45">
        <v>0.68884299999999998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A16" s="200"/>
      <c r="B16" s="192"/>
      <c r="C16" s="192"/>
      <c r="D16" s="2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A17" s="200"/>
      <c r="B17" s="192"/>
      <c r="C17" s="192"/>
      <c r="D17" s="2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A18" s="200"/>
      <c r="B18" s="192"/>
      <c r="C18" s="192"/>
      <c r="D18" s="24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9">
      <c r="A19" s="157" t="s">
        <v>332</v>
      </c>
      <c r="B19" s="192"/>
      <c r="C19" s="192"/>
      <c r="D19" s="2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9">
      <c r="B20" s="108" t="str">
        <f>"Державний борг України за станом на " &amp; TEXT(DREPORTDATE,"dd.MM.yyyy")</f>
        <v>Державний борг України за станом на 31.12.2021</v>
      </c>
      <c r="C20" s="192"/>
      <c r="D20" s="49" t="s">
        <v>325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9" s="30" customFormat="1">
      <c r="A21" s="132"/>
      <c r="B21" s="95" t="s">
        <v>60</v>
      </c>
      <c r="C21" s="95" t="s">
        <v>76</v>
      </c>
      <c r="D21" s="177" t="s">
        <v>192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1:19" s="56" customFormat="1" ht="15">
      <c r="A22" s="271" t="s">
        <v>224</v>
      </c>
      <c r="B22" s="70">
        <f t="shared" ref="B22:C22" si="1">B$23+B$30</f>
        <v>97.954314282960013</v>
      </c>
      <c r="C22" s="70">
        <f t="shared" si="1"/>
        <v>2672.0173758691499</v>
      </c>
      <c r="D22" s="69">
        <v>0.99999899999999997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9" s="168" customFormat="1" ht="15">
      <c r="A23" s="248" t="s">
        <v>225</v>
      </c>
      <c r="B23" s="237">
        <f t="shared" ref="B23:C23" si="2">SUM(B$24:B$29)</f>
        <v>86.614317677070005</v>
      </c>
      <c r="C23" s="237">
        <f t="shared" si="2"/>
        <v>2362.6826804546599</v>
      </c>
      <c r="D23" s="52">
        <v>0.88423099999999999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</row>
    <row r="24" spans="1:19" s="168" customFormat="1" outlineLevel="1">
      <c r="A24" s="11" t="s">
        <v>212</v>
      </c>
      <c r="B24" s="183">
        <v>0.11990627454</v>
      </c>
      <c r="C24" s="183">
        <v>3.2708273383500002</v>
      </c>
      <c r="D24" s="238">
        <v>1.224E-3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</row>
    <row r="25" spans="1:19" s="168" customFormat="1" outlineLevel="1">
      <c r="A25" s="11" t="s">
        <v>163</v>
      </c>
      <c r="B25" s="148">
        <v>7.6668077153</v>
      </c>
      <c r="C25" s="148">
        <v>209.13671421897999</v>
      </c>
      <c r="D25" s="66">
        <v>7.8269000000000005E-2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</row>
    <row r="26" spans="1:19" s="168" customFormat="1" outlineLevel="1">
      <c r="A26" s="11" t="s">
        <v>326</v>
      </c>
      <c r="B26" s="236">
        <v>5.3219396808499999</v>
      </c>
      <c r="C26" s="236">
        <v>145.172935</v>
      </c>
      <c r="D26" s="45">
        <v>5.4330999999999997E-2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</row>
    <row r="27" spans="1:19" s="168" customFormat="1" outlineLevel="1">
      <c r="A27" s="213" t="s">
        <v>328</v>
      </c>
      <c r="B27" s="236">
        <v>8.7799867123900004</v>
      </c>
      <c r="C27" s="236">
        <v>239.50223353817</v>
      </c>
      <c r="D27" s="45">
        <v>8.9633000000000004E-2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</row>
    <row r="28" spans="1:19" s="9" customFormat="1" outlineLevel="1">
      <c r="A28" s="213" t="s">
        <v>329</v>
      </c>
      <c r="B28" s="236">
        <v>3.3158567E-4</v>
      </c>
      <c r="C28" s="236">
        <v>9.0450602599999996E-3</v>
      </c>
      <c r="D28" s="45">
        <v>3.0000000000000001E-6</v>
      </c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</row>
    <row r="29" spans="1:19" s="168" customFormat="1" outlineLevel="1">
      <c r="A29" s="213" t="s">
        <v>330</v>
      </c>
      <c r="B29" s="236">
        <v>64.725345708320006</v>
      </c>
      <c r="C29" s="236">
        <v>1765.5909252988999</v>
      </c>
      <c r="D29" s="45">
        <v>0.660771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</row>
    <row r="30" spans="1:19" s="168" customFormat="1" ht="15">
      <c r="A30" s="194" t="s">
        <v>333</v>
      </c>
      <c r="B30" s="222">
        <f t="shared" ref="B30:C30" si="3">SUM(B$31:B$35)</f>
        <v>11.339996605890001</v>
      </c>
      <c r="C30" s="222">
        <f t="shared" si="3"/>
        <v>309.33469541449</v>
      </c>
      <c r="D30" s="33">
        <v>0.115768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</row>
    <row r="31" spans="1:19" s="168" customFormat="1" outlineLevel="1">
      <c r="A31" s="151" t="s">
        <v>163</v>
      </c>
      <c r="B31" s="236">
        <v>1.78787420463</v>
      </c>
      <c r="C31" s="236">
        <v>48.769990128590003</v>
      </c>
      <c r="D31" s="45">
        <v>1.8252000000000001E-2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</row>
    <row r="32" spans="1:19" s="168" customFormat="1" outlineLevel="1">
      <c r="A32" s="151" t="s">
        <v>327</v>
      </c>
      <c r="B32" s="236">
        <v>0.82509138011000005</v>
      </c>
      <c r="C32" s="236">
        <v>22.507007685080001</v>
      </c>
      <c r="D32" s="45">
        <v>8.4229999999999999E-3</v>
      </c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</row>
    <row r="33" spans="1:17" outlineLevel="1">
      <c r="A33" s="151" t="s">
        <v>328</v>
      </c>
      <c r="B33" s="236">
        <v>5.7252183728099997</v>
      </c>
      <c r="C33" s="236">
        <v>156.17365181714999</v>
      </c>
      <c r="D33" s="45">
        <v>5.8448E-2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1">
      <c r="A34" s="151" t="s">
        <v>331</v>
      </c>
      <c r="B34" s="236">
        <v>0.252</v>
      </c>
      <c r="C34" s="236">
        <v>6.8741063999999996</v>
      </c>
      <c r="D34" s="45">
        <v>2.5730000000000002E-3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1">
      <c r="A35" s="151" t="s">
        <v>330</v>
      </c>
      <c r="B35" s="236">
        <v>2.7498126483399998</v>
      </c>
      <c r="C35" s="236">
        <v>75.009939383670002</v>
      </c>
      <c r="D35" s="45">
        <v>2.8072E-2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A36" s="200"/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A37" s="200"/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A38" s="200"/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2"/>
      <c r="C239" s="192"/>
      <c r="D239" s="24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2"/>
      <c r="C240" s="192"/>
      <c r="D240" s="24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2"/>
      <c r="C241" s="192"/>
      <c r="D241" s="24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2"/>
      <c r="C242" s="192"/>
      <c r="D242" s="24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2"/>
      <c r="C243" s="192"/>
      <c r="D243" s="24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2:17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2:17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2:17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48" bestFit="1" customWidth="1"/>
    <col min="2" max="2" width="17.5" style="205" customWidth="1"/>
    <col min="3" max="3" width="18.1640625" style="205" customWidth="1"/>
    <col min="4" max="4" width="11.5" style="250" bestFit="1" customWidth="1"/>
    <col min="5" max="5" width="17.1640625" style="205" customWidth="1"/>
    <col min="6" max="6" width="17.5" style="205" customWidth="1"/>
    <col min="7" max="7" width="11.5" style="250" bestFit="1" customWidth="1"/>
    <col min="8" max="8" width="16.1640625" style="205" bestFit="1" customWidth="1"/>
    <col min="9" max="16384" width="9.1640625" style="48"/>
  </cols>
  <sheetData>
    <row r="2" spans="1:19" ht="19">
      <c r="A2" s="5" t="s">
        <v>208</v>
      </c>
      <c r="B2" s="3"/>
      <c r="C2" s="3"/>
      <c r="D2" s="3"/>
      <c r="E2" s="3"/>
      <c r="F2" s="3"/>
      <c r="G2" s="3"/>
      <c r="H2" s="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 s="49" customFormat="1">
      <c r="B4" s="226"/>
      <c r="C4" s="226"/>
      <c r="D4" s="20"/>
      <c r="E4" s="226"/>
      <c r="F4" s="226"/>
      <c r="G4" s="20"/>
      <c r="H4" s="49" t="str">
        <f>VALVAL</f>
        <v>млрд. одиниць</v>
      </c>
    </row>
    <row r="5" spans="1:19" s="199" customFormat="1">
      <c r="A5" s="255"/>
      <c r="B5" s="261">
        <v>44196</v>
      </c>
      <c r="C5" s="262"/>
      <c r="D5" s="263"/>
      <c r="E5" s="261">
        <v>44561</v>
      </c>
      <c r="F5" s="262"/>
      <c r="G5" s="263"/>
      <c r="H5" s="193"/>
    </row>
    <row r="6" spans="1:19" s="28" customFormat="1">
      <c r="A6" s="26"/>
      <c r="B6" s="95" t="s">
        <v>168</v>
      </c>
      <c r="C6" s="95" t="s">
        <v>171</v>
      </c>
      <c r="D6" s="177" t="s">
        <v>192</v>
      </c>
      <c r="E6" s="95" t="s">
        <v>168</v>
      </c>
      <c r="F6" s="95" t="s">
        <v>171</v>
      </c>
      <c r="G6" s="177" t="s">
        <v>192</v>
      </c>
      <c r="H6" s="95" t="s">
        <v>69</v>
      </c>
    </row>
    <row r="7" spans="1:19" s="212" customFormat="1" ht="16">
      <c r="A7" s="246" t="s">
        <v>153</v>
      </c>
      <c r="B7" s="231">
        <f t="shared" ref="B7:H7" si="0">SUM(B8:B15)</f>
        <v>90.253504033989998</v>
      </c>
      <c r="C7" s="231">
        <f t="shared" si="0"/>
        <v>2551.88172516842</v>
      </c>
      <c r="D7" s="24">
        <f t="shared" si="0"/>
        <v>1</v>
      </c>
      <c r="E7" s="231">
        <f t="shared" si="0"/>
        <v>97.954314282960013</v>
      </c>
      <c r="F7" s="231">
        <f t="shared" si="0"/>
        <v>2672.0173758691499</v>
      </c>
      <c r="G7" s="24">
        <f t="shared" si="0"/>
        <v>0.99999899999999986</v>
      </c>
      <c r="H7" s="231">
        <f t="shared" si="0"/>
        <v>-9.9999999999926537E-7</v>
      </c>
    </row>
    <row r="8" spans="1:19" s="63" customFormat="1">
      <c r="A8" s="11" t="s">
        <v>212</v>
      </c>
      <c r="B8" s="41">
        <v>0.13971279736</v>
      </c>
      <c r="C8" s="41">
        <v>3.9503234602199999</v>
      </c>
      <c r="D8" s="82">
        <v>1.5479999999999999E-3</v>
      </c>
      <c r="E8" s="41">
        <v>0.11990627454</v>
      </c>
      <c r="F8" s="41">
        <v>3.2708273383500002</v>
      </c>
      <c r="G8" s="82">
        <v>1.224E-3</v>
      </c>
      <c r="H8" s="41">
        <v>-3.2400000000000001E-4</v>
      </c>
    </row>
    <row r="9" spans="1:19" s="63" customFormat="1">
      <c r="A9" s="11" t="s">
        <v>163</v>
      </c>
      <c r="B9" s="41">
        <v>8.8122920684599997</v>
      </c>
      <c r="C9" s="41">
        <v>249.16403331942999</v>
      </c>
      <c r="D9" s="82">
        <v>9.7639000000000004E-2</v>
      </c>
      <c r="E9" s="41">
        <v>9.4546819199299996</v>
      </c>
      <c r="F9" s="41">
        <v>257.90670434756998</v>
      </c>
      <c r="G9" s="82">
        <v>9.6520999999999996E-2</v>
      </c>
      <c r="H9" s="41">
        <v>-1.1180000000000001E-3</v>
      </c>
    </row>
    <row r="10" spans="1:19" s="63" customFormat="1">
      <c r="A10" s="11" t="s">
        <v>182</v>
      </c>
      <c r="B10" s="41">
        <v>5.1343939436500001</v>
      </c>
      <c r="C10" s="41">
        <v>145.172935</v>
      </c>
      <c r="D10" s="82">
        <v>5.6889000000000002E-2</v>
      </c>
      <c r="E10" s="41">
        <v>5.3219396808499999</v>
      </c>
      <c r="F10" s="41">
        <v>145.172935</v>
      </c>
      <c r="G10" s="82">
        <v>5.4330999999999997E-2</v>
      </c>
      <c r="H10" s="41">
        <v>-2.5579999999999999E-3</v>
      </c>
    </row>
    <row r="11" spans="1:19" s="63" customFormat="1">
      <c r="A11" s="11" t="s">
        <v>219</v>
      </c>
      <c r="B11" s="41">
        <v>0.16622536792000001</v>
      </c>
      <c r="C11" s="41">
        <v>4.6999557881499996</v>
      </c>
      <c r="D11" s="82">
        <v>1.8420000000000001E-3</v>
      </c>
      <c r="E11" s="41">
        <v>0.82509138011000005</v>
      </c>
      <c r="F11" s="41">
        <v>22.507007685080001</v>
      </c>
      <c r="G11" s="82">
        <v>8.4229999999999999E-3</v>
      </c>
      <c r="H11" s="41">
        <v>6.581E-3</v>
      </c>
    </row>
    <row r="12" spans="1:19" s="63" customFormat="1">
      <c r="A12" s="11" t="s">
        <v>121</v>
      </c>
      <c r="B12" s="41">
        <v>12.824419451260001</v>
      </c>
      <c r="C12" s="41">
        <v>362.60533021653998</v>
      </c>
      <c r="D12" s="82">
        <v>0.142093</v>
      </c>
      <c r="E12" s="41">
        <v>14.5052050852</v>
      </c>
      <c r="F12" s="41">
        <v>395.67588535532002</v>
      </c>
      <c r="G12" s="82">
        <v>0.14808099999999999</v>
      </c>
      <c r="H12" s="41">
        <v>5.9880000000000003E-3</v>
      </c>
    </row>
    <row r="13" spans="1:19" s="63" customFormat="1">
      <c r="A13" s="11" t="s">
        <v>53</v>
      </c>
      <c r="B13" s="41">
        <v>0</v>
      </c>
      <c r="C13" s="41">
        <v>0</v>
      </c>
      <c r="D13" s="82">
        <v>0</v>
      </c>
      <c r="E13" s="41">
        <v>3.3158567E-4</v>
      </c>
      <c r="F13" s="41">
        <v>9.0450602599999996E-3</v>
      </c>
      <c r="G13" s="82">
        <v>3.0000000000000001E-6</v>
      </c>
      <c r="H13" s="41">
        <v>3.0000000000000001E-6</v>
      </c>
    </row>
    <row r="14" spans="1:19">
      <c r="A14" s="213" t="s">
        <v>100</v>
      </c>
      <c r="B14" s="236">
        <v>0</v>
      </c>
      <c r="C14" s="236">
        <v>0</v>
      </c>
      <c r="D14" s="45">
        <v>0</v>
      </c>
      <c r="E14" s="236">
        <v>0.252</v>
      </c>
      <c r="F14" s="236">
        <v>6.8741063999999996</v>
      </c>
      <c r="G14" s="45">
        <v>2.5730000000000002E-3</v>
      </c>
      <c r="H14" s="41">
        <v>2.5730000000000002E-3</v>
      </c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213" t="s">
        <v>158</v>
      </c>
      <c r="B15" s="236">
        <v>63.176460405340002</v>
      </c>
      <c r="C15" s="236">
        <v>1786.28914738408</v>
      </c>
      <c r="D15" s="45">
        <v>0.69998899999999997</v>
      </c>
      <c r="E15" s="236">
        <v>67.475158356660003</v>
      </c>
      <c r="F15" s="236">
        <v>1840.6008646825701</v>
      </c>
      <c r="G15" s="45">
        <v>0.68884299999999998</v>
      </c>
      <c r="H15" s="41">
        <v>-1.1146E-2</v>
      </c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192"/>
      <c r="F16" s="192"/>
      <c r="G16" s="244"/>
      <c r="H16" s="146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B17" s="192"/>
      <c r="C17" s="192"/>
      <c r="D17" s="244"/>
      <c r="E17" s="192"/>
      <c r="F17" s="192"/>
      <c r="G17" s="244"/>
      <c r="H17" s="49" t="str">
        <f>VALVAL</f>
        <v>млрд. одиниць</v>
      </c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A18" s="255"/>
      <c r="B18" s="261">
        <v>44196</v>
      </c>
      <c r="C18" s="262"/>
      <c r="D18" s="263"/>
      <c r="E18" s="261">
        <v>44561</v>
      </c>
      <c r="F18" s="262"/>
      <c r="G18" s="263"/>
      <c r="H18" s="193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143" customFormat="1">
      <c r="A19" s="133"/>
      <c r="B19" s="223" t="s">
        <v>168</v>
      </c>
      <c r="C19" s="223" t="s">
        <v>171</v>
      </c>
      <c r="D19" s="18" t="s">
        <v>192</v>
      </c>
      <c r="E19" s="223" t="s">
        <v>168</v>
      </c>
      <c r="F19" s="223" t="s">
        <v>171</v>
      </c>
      <c r="G19" s="18" t="s">
        <v>192</v>
      </c>
      <c r="H19" s="223" t="s">
        <v>69</v>
      </c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9" s="56" customFormat="1" ht="15">
      <c r="A20" s="115" t="s">
        <v>153</v>
      </c>
      <c r="B20" s="93">
        <f t="shared" ref="B20:G20" si="1">B$21+B$28</f>
        <v>90.253504033989998</v>
      </c>
      <c r="C20" s="93">
        <f t="shared" si="1"/>
        <v>2551.88172516842</v>
      </c>
      <c r="D20" s="150">
        <f t="shared" si="1"/>
        <v>0.99999999999999989</v>
      </c>
      <c r="E20" s="93">
        <f t="shared" si="1"/>
        <v>97.954314282960013</v>
      </c>
      <c r="F20" s="93">
        <f t="shared" si="1"/>
        <v>2672.0173758691499</v>
      </c>
      <c r="G20" s="150">
        <f t="shared" si="1"/>
        <v>0.99999899999999997</v>
      </c>
      <c r="H20" s="93">
        <v>-9.9999999999999995E-7</v>
      </c>
      <c r="I20" s="44"/>
      <c r="J20" s="44"/>
      <c r="K20" s="44"/>
      <c r="L20" s="44"/>
      <c r="M20" s="44"/>
      <c r="N20" s="44"/>
      <c r="O20" s="44"/>
      <c r="P20" s="44"/>
      <c r="Q20" s="44"/>
    </row>
    <row r="21" spans="1:19" s="9" customFormat="1" ht="15">
      <c r="A21" s="248" t="s">
        <v>71</v>
      </c>
      <c r="B21" s="7">
        <f t="shared" ref="B21:G21" si="2">SUM(B$22:B$27)</f>
        <v>79.903217077660003</v>
      </c>
      <c r="C21" s="7">
        <f t="shared" si="2"/>
        <v>2259.2315015926201</v>
      </c>
      <c r="D21" s="57">
        <f t="shared" si="2"/>
        <v>0.88531999999999988</v>
      </c>
      <c r="E21" s="7">
        <f t="shared" si="2"/>
        <v>86.614317677070005</v>
      </c>
      <c r="F21" s="7">
        <f t="shared" si="2"/>
        <v>2362.6826804546599</v>
      </c>
      <c r="G21" s="57">
        <f t="shared" si="2"/>
        <v>0.88423099999999999</v>
      </c>
      <c r="H21" s="7">
        <v>-1.088E-3</v>
      </c>
      <c r="I21" s="251"/>
      <c r="J21" s="251"/>
      <c r="K21" s="251"/>
      <c r="L21" s="251"/>
      <c r="M21" s="251"/>
      <c r="N21" s="251"/>
      <c r="O21" s="251"/>
      <c r="P21" s="251"/>
      <c r="Q21" s="251"/>
    </row>
    <row r="22" spans="1:19" s="168" customFormat="1" outlineLevel="1">
      <c r="A22" s="112" t="s">
        <v>212</v>
      </c>
      <c r="B22" s="183">
        <v>0.13971279736</v>
      </c>
      <c r="C22" s="183">
        <v>3.9503234602199999</v>
      </c>
      <c r="D22" s="238">
        <v>1.5479999999999999E-3</v>
      </c>
      <c r="E22" s="183">
        <v>0.11990627454</v>
      </c>
      <c r="F22" s="183">
        <v>3.2708273383500002</v>
      </c>
      <c r="G22" s="238">
        <v>1.224E-3</v>
      </c>
      <c r="H22" s="183">
        <v>-3.2400000000000001E-4</v>
      </c>
      <c r="I22" s="154"/>
      <c r="J22" s="154"/>
      <c r="K22" s="154"/>
      <c r="L22" s="154"/>
      <c r="M22" s="154"/>
      <c r="N22" s="154"/>
      <c r="O22" s="154"/>
      <c r="P22" s="154"/>
      <c r="Q22" s="154"/>
    </row>
    <row r="23" spans="1:19" outlineLevel="1">
      <c r="A23" s="151" t="s">
        <v>163</v>
      </c>
      <c r="B23" s="236">
        <v>6.8493824077300003</v>
      </c>
      <c r="C23" s="236">
        <v>193.66354782612001</v>
      </c>
      <c r="D23" s="45">
        <v>7.5889999999999999E-2</v>
      </c>
      <c r="E23" s="236">
        <v>7.6668077153</v>
      </c>
      <c r="F23" s="236">
        <v>209.13671421897999</v>
      </c>
      <c r="G23" s="45">
        <v>7.8269000000000005E-2</v>
      </c>
      <c r="H23" s="236">
        <v>2.379E-3</v>
      </c>
      <c r="I23" s="38"/>
      <c r="J23" s="38"/>
      <c r="K23" s="38"/>
      <c r="L23" s="38"/>
      <c r="M23" s="38"/>
      <c r="N23" s="38"/>
      <c r="O23" s="38"/>
      <c r="P23" s="38"/>
      <c r="Q23" s="38"/>
    </row>
    <row r="24" spans="1:19" outlineLevel="1">
      <c r="A24" s="151" t="s">
        <v>182</v>
      </c>
      <c r="B24" s="236">
        <v>5.1343939436500001</v>
      </c>
      <c r="C24" s="236">
        <v>145.172935</v>
      </c>
      <c r="D24" s="45">
        <v>5.6889000000000002E-2</v>
      </c>
      <c r="E24" s="236">
        <v>5.3219396808499999</v>
      </c>
      <c r="F24" s="236">
        <v>145.172935</v>
      </c>
      <c r="G24" s="45">
        <v>5.4330999999999997E-2</v>
      </c>
      <c r="H24" s="236">
        <v>-2.5579999999999999E-3</v>
      </c>
      <c r="I24" s="38"/>
      <c r="J24" s="38"/>
      <c r="K24" s="38"/>
      <c r="L24" s="38"/>
      <c r="M24" s="38"/>
      <c r="N24" s="38"/>
      <c r="O24" s="38"/>
      <c r="P24" s="38"/>
      <c r="Q24" s="38"/>
    </row>
    <row r="25" spans="1:19" outlineLevel="1">
      <c r="A25" s="151" t="s">
        <v>121</v>
      </c>
      <c r="B25" s="236">
        <v>5.9975191700100003</v>
      </c>
      <c r="C25" s="236">
        <v>169.57745552429</v>
      </c>
      <c r="D25" s="45">
        <v>6.6451999999999997E-2</v>
      </c>
      <c r="E25" s="236">
        <v>8.7799867123900004</v>
      </c>
      <c r="F25" s="236">
        <v>239.50223353817</v>
      </c>
      <c r="G25" s="45">
        <v>8.9633000000000004E-2</v>
      </c>
      <c r="H25" s="236">
        <v>2.3182000000000001E-2</v>
      </c>
      <c r="I25" s="38"/>
      <c r="J25" s="38"/>
      <c r="K25" s="38"/>
      <c r="L25" s="38"/>
      <c r="M25" s="38"/>
      <c r="N25" s="38"/>
      <c r="O25" s="38"/>
      <c r="P25" s="38"/>
      <c r="Q25" s="38"/>
    </row>
    <row r="26" spans="1:19" outlineLevel="1">
      <c r="A26" s="151" t="s">
        <v>53</v>
      </c>
      <c r="B26" s="236">
        <v>0</v>
      </c>
      <c r="C26" s="236">
        <v>0</v>
      </c>
      <c r="D26" s="45">
        <v>0</v>
      </c>
      <c r="E26" s="236">
        <v>3.3158567E-4</v>
      </c>
      <c r="F26" s="236">
        <v>9.0450602599999996E-3</v>
      </c>
      <c r="G26" s="45">
        <v>3.0000000000000001E-6</v>
      </c>
      <c r="H26" s="236">
        <v>3.0000000000000001E-6</v>
      </c>
      <c r="I26" s="38"/>
      <c r="J26" s="38"/>
      <c r="K26" s="38"/>
      <c r="L26" s="38"/>
      <c r="M26" s="38"/>
      <c r="N26" s="38"/>
      <c r="O26" s="38"/>
      <c r="P26" s="38"/>
      <c r="Q26" s="38"/>
    </row>
    <row r="27" spans="1:19" outlineLevel="1">
      <c r="A27" s="151" t="s">
        <v>158</v>
      </c>
      <c r="B27" s="236">
        <v>61.782208758910002</v>
      </c>
      <c r="C27" s="236">
        <v>1746.8672397819901</v>
      </c>
      <c r="D27" s="45">
        <v>0.68454099999999996</v>
      </c>
      <c r="E27" s="236">
        <v>64.725345708320006</v>
      </c>
      <c r="F27" s="236">
        <v>1765.5909252988999</v>
      </c>
      <c r="G27" s="45">
        <v>0.660771</v>
      </c>
      <c r="H27" s="236">
        <v>-2.3769999999999999E-2</v>
      </c>
      <c r="I27" s="38"/>
      <c r="J27" s="38"/>
      <c r="K27" s="38"/>
      <c r="L27" s="38"/>
      <c r="M27" s="38"/>
      <c r="N27" s="38"/>
      <c r="O27" s="38"/>
      <c r="P27" s="38"/>
      <c r="Q27" s="38"/>
    </row>
    <row r="28" spans="1:19" ht="15">
      <c r="A28" s="194" t="s">
        <v>17</v>
      </c>
      <c r="B28" s="222">
        <f t="shared" ref="B28:G28" si="3">SUM(B$29:B$33)</f>
        <v>10.350286956330001</v>
      </c>
      <c r="C28" s="222">
        <f t="shared" si="3"/>
        <v>292.6502235758</v>
      </c>
      <c r="D28" s="33">
        <f t="shared" si="3"/>
        <v>0.11468</v>
      </c>
      <c r="E28" s="222">
        <f t="shared" si="3"/>
        <v>11.339996605890001</v>
      </c>
      <c r="F28" s="222">
        <f t="shared" si="3"/>
        <v>309.33469541449</v>
      </c>
      <c r="G28" s="33">
        <f t="shared" si="3"/>
        <v>0.11576800000000001</v>
      </c>
      <c r="H28" s="222">
        <v>1.0870000000000001E-3</v>
      </c>
      <c r="I28" s="38"/>
      <c r="J28" s="38"/>
      <c r="K28" s="38"/>
      <c r="L28" s="38"/>
      <c r="M28" s="38"/>
      <c r="N28" s="38"/>
      <c r="O28" s="38"/>
      <c r="P28" s="38"/>
      <c r="Q28" s="38"/>
    </row>
    <row r="29" spans="1:19" outlineLevel="1">
      <c r="A29" s="151" t="s">
        <v>163</v>
      </c>
      <c r="B29" s="236">
        <v>1.9629096607300001</v>
      </c>
      <c r="C29" s="236">
        <v>55.500485493310002</v>
      </c>
      <c r="D29" s="45">
        <v>2.1749000000000001E-2</v>
      </c>
      <c r="E29" s="236">
        <v>1.78787420463</v>
      </c>
      <c r="F29" s="236">
        <v>48.769990128590003</v>
      </c>
      <c r="G29" s="45">
        <v>1.8252000000000001E-2</v>
      </c>
      <c r="H29" s="236">
        <v>-3.4970000000000001E-3</v>
      </c>
      <c r="I29" s="38"/>
      <c r="J29" s="38"/>
      <c r="K29" s="38"/>
      <c r="L29" s="38"/>
      <c r="M29" s="38"/>
      <c r="N29" s="38"/>
      <c r="O29" s="38"/>
      <c r="P29" s="38"/>
      <c r="Q29" s="38"/>
    </row>
    <row r="30" spans="1:19" outlineLevel="1">
      <c r="A30" s="151" t="s">
        <v>219</v>
      </c>
      <c r="B30" s="236">
        <v>0.16622536792000001</v>
      </c>
      <c r="C30" s="236">
        <v>4.6999557881499996</v>
      </c>
      <c r="D30" s="45">
        <v>1.8420000000000001E-3</v>
      </c>
      <c r="E30" s="236">
        <v>0.82509138011000005</v>
      </c>
      <c r="F30" s="236">
        <v>22.507007685080001</v>
      </c>
      <c r="G30" s="45">
        <v>8.4229999999999999E-3</v>
      </c>
      <c r="H30" s="236">
        <v>6.581E-3</v>
      </c>
      <c r="I30" s="38"/>
      <c r="J30" s="38"/>
      <c r="K30" s="38"/>
      <c r="L30" s="38"/>
      <c r="M30" s="38"/>
      <c r="N30" s="38"/>
      <c r="O30" s="38"/>
      <c r="P30" s="38"/>
      <c r="Q30" s="38"/>
    </row>
    <row r="31" spans="1:19" outlineLevel="1">
      <c r="A31" s="151" t="s">
        <v>121</v>
      </c>
      <c r="B31" s="236">
        <v>6.8269002812500004</v>
      </c>
      <c r="C31" s="236">
        <v>193.02787469225001</v>
      </c>
      <c r="D31" s="45">
        <v>7.5641E-2</v>
      </c>
      <c r="E31" s="236">
        <v>5.7252183728099997</v>
      </c>
      <c r="F31" s="236">
        <v>156.17365181714999</v>
      </c>
      <c r="G31" s="45">
        <v>5.8448E-2</v>
      </c>
      <c r="H31" s="236">
        <v>-1.7194000000000001E-2</v>
      </c>
      <c r="I31" s="38"/>
      <c r="J31" s="38"/>
      <c r="K31" s="38"/>
      <c r="L31" s="38"/>
      <c r="M31" s="38"/>
      <c r="N31" s="38"/>
      <c r="O31" s="38"/>
      <c r="P31" s="38"/>
      <c r="Q31" s="38"/>
    </row>
    <row r="32" spans="1:19" outlineLevel="1">
      <c r="A32" s="151" t="s">
        <v>100</v>
      </c>
      <c r="B32" s="236">
        <v>0</v>
      </c>
      <c r="C32" s="236">
        <v>0</v>
      </c>
      <c r="D32" s="45">
        <v>0</v>
      </c>
      <c r="E32" s="236">
        <v>0.252</v>
      </c>
      <c r="F32" s="236">
        <v>6.8741063999999996</v>
      </c>
      <c r="G32" s="45">
        <v>2.5730000000000002E-3</v>
      </c>
      <c r="H32" s="236">
        <v>2.5730000000000002E-3</v>
      </c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1">
      <c r="A33" s="151" t="s">
        <v>158</v>
      </c>
      <c r="B33" s="236">
        <v>1.3942516464300001</v>
      </c>
      <c r="C33" s="236">
        <v>39.421907602090002</v>
      </c>
      <c r="D33" s="45">
        <v>1.5448E-2</v>
      </c>
      <c r="E33" s="236">
        <v>2.7498126483399998</v>
      </c>
      <c r="F33" s="236">
        <v>75.009939383670002</v>
      </c>
      <c r="G33" s="45">
        <v>2.8072E-2</v>
      </c>
      <c r="H33" s="236">
        <v>1.2624E-2</v>
      </c>
      <c r="I33" s="38"/>
      <c r="J33" s="38"/>
      <c r="K33" s="38"/>
      <c r="L33" s="38"/>
      <c r="M33" s="38"/>
      <c r="N33" s="38"/>
      <c r="O33" s="38"/>
      <c r="P33" s="38"/>
      <c r="Q33" s="38"/>
    </row>
    <row r="34" spans="1:17">
      <c r="B34" s="192"/>
      <c r="C34" s="192"/>
      <c r="D34" s="244"/>
      <c r="E34" s="192"/>
      <c r="F34" s="192"/>
      <c r="G34" s="244"/>
      <c r="H34" s="192"/>
      <c r="I34" s="38"/>
      <c r="J34" s="38"/>
      <c r="K34" s="38"/>
      <c r="L34" s="38"/>
      <c r="M34" s="38"/>
      <c r="N34" s="38"/>
      <c r="O34" s="38"/>
      <c r="P34" s="38"/>
      <c r="Q34" s="38"/>
    </row>
    <row r="35" spans="1:17">
      <c r="B35" s="192"/>
      <c r="C35" s="192"/>
      <c r="D35" s="244"/>
      <c r="E35" s="192"/>
      <c r="F35" s="192"/>
      <c r="G35" s="244"/>
      <c r="H35" s="192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B36" s="192"/>
      <c r="C36" s="192"/>
      <c r="D36" s="244"/>
      <c r="E36" s="192"/>
      <c r="F36" s="192"/>
      <c r="G36" s="244"/>
      <c r="H36" s="192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B37" s="192"/>
      <c r="C37" s="192"/>
      <c r="D37" s="244"/>
      <c r="E37" s="192"/>
      <c r="F37" s="192"/>
      <c r="G37" s="244"/>
      <c r="H37" s="192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B38" s="192"/>
      <c r="C38" s="192"/>
      <c r="D38" s="244"/>
      <c r="E38" s="192"/>
      <c r="F38" s="192"/>
      <c r="G38" s="244"/>
      <c r="H38" s="192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2"/>
      <c r="C39" s="192"/>
      <c r="D39" s="244"/>
      <c r="E39" s="192"/>
      <c r="F39" s="192"/>
      <c r="G39" s="244"/>
      <c r="H39" s="192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2"/>
      <c r="C40" s="192"/>
      <c r="D40" s="244"/>
      <c r="E40" s="192"/>
      <c r="F40" s="192"/>
      <c r="G40" s="244"/>
      <c r="H40" s="192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2"/>
      <c r="C41" s="192"/>
      <c r="D41" s="244"/>
      <c r="E41" s="192"/>
      <c r="F41" s="192"/>
      <c r="G41" s="244"/>
      <c r="H41" s="192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2"/>
      <c r="C42" s="192"/>
      <c r="D42" s="244"/>
      <c r="E42" s="192"/>
      <c r="F42" s="192"/>
      <c r="G42" s="244"/>
      <c r="H42" s="192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2"/>
      <c r="C43" s="192"/>
      <c r="D43" s="244"/>
      <c r="E43" s="192"/>
      <c r="F43" s="192"/>
      <c r="G43" s="244"/>
      <c r="H43" s="192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2"/>
      <c r="C44" s="192"/>
      <c r="D44" s="244"/>
      <c r="E44" s="192"/>
      <c r="F44" s="192"/>
      <c r="G44" s="244"/>
      <c r="H44" s="192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2"/>
      <c r="C45" s="192"/>
      <c r="D45" s="244"/>
      <c r="E45" s="192"/>
      <c r="F45" s="192"/>
      <c r="G45" s="244"/>
      <c r="H45" s="192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2"/>
      <c r="C46" s="192"/>
      <c r="D46" s="244"/>
      <c r="E46" s="192"/>
      <c r="F46" s="192"/>
      <c r="G46" s="244"/>
      <c r="H46" s="192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2"/>
      <c r="C47" s="192"/>
      <c r="D47" s="244"/>
      <c r="E47" s="192"/>
      <c r="F47" s="192"/>
      <c r="G47" s="244"/>
      <c r="H47" s="192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2"/>
      <c r="C48" s="192"/>
      <c r="D48" s="244"/>
      <c r="E48" s="192"/>
      <c r="F48" s="192"/>
      <c r="G48" s="244"/>
      <c r="H48" s="192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192"/>
      <c r="F49" s="192"/>
      <c r="G49" s="244"/>
      <c r="H49" s="192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192"/>
      <c r="F50" s="192"/>
      <c r="G50" s="244"/>
      <c r="H50" s="192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192"/>
      <c r="F51" s="192"/>
      <c r="G51" s="244"/>
      <c r="H51" s="192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192"/>
      <c r="F52" s="192"/>
      <c r="G52" s="244"/>
      <c r="H52" s="192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192"/>
      <c r="F53" s="192"/>
      <c r="G53" s="244"/>
      <c r="H53" s="192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192"/>
      <c r="F54" s="192"/>
      <c r="G54" s="244"/>
      <c r="H54" s="192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192"/>
      <c r="F55" s="192"/>
      <c r="G55" s="244"/>
      <c r="H55" s="192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192"/>
      <c r="F56" s="192"/>
      <c r="G56" s="244"/>
      <c r="H56" s="192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192"/>
      <c r="F57" s="192"/>
      <c r="G57" s="244"/>
      <c r="H57" s="192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192"/>
      <c r="F58" s="192"/>
      <c r="G58" s="244"/>
      <c r="H58" s="192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192"/>
      <c r="F59" s="192"/>
      <c r="G59" s="244"/>
      <c r="H59" s="192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192"/>
      <c r="F60" s="192"/>
      <c r="G60" s="244"/>
      <c r="H60" s="192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192"/>
      <c r="F61" s="192"/>
      <c r="G61" s="244"/>
      <c r="H61" s="192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192"/>
      <c r="F62" s="192"/>
      <c r="G62" s="244"/>
      <c r="H62" s="192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192"/>
      <c r="F63" s="192"/>
      <c r="G63" s="244"/>
      <c r="H63" s="192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192"/>
      <c r="F64" s="192"/>
      <c r="G64" s="244"/>
      <c r="H64" s="192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192"/>
      <c r="F65" s="192"/>
      <c r="G65" s="244"/>
      <c r="H65" s="192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192"/>
      <c r="F66" s="192"/>
      <c r="G66" s="244"/>
      <c r="H66" s="192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192"/>
      <c r="F67" s="192"/>
      <c r="G67" s="244"/>
      <c r="H67" s="192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192"/>
      <c r="F68" s="192"/>
      <c r="G68" s="244"/>
      <c r="H68" s="192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192"/>
      <c r="F69" s="192"/>
      <c r="G69" s="244"/>
      <c r="H69" s="192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192"/>
      <c r="F70" s="192"/>
      <c r="G70" s="244"/>
      <c r="H70" s="192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192"/>
      <c r="F71" s="192"/>
      <c r="G71" s="244"/>
      <c r="H71" s="192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192"/>
      <c r="F72" s="192"/>
      <c r="G72" s="244"/>
      <c r="H72" s="192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192"/>
      <c r="F73" s="192"/>
      <c r="G73" s="244"/>
      <c r="H73" s="192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192"/>
      <c r="F74" s="192"/>
      <c r="G74" s="244"/>
      <c r="H74" s="192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192"/>
      <c r="F75" s="192"/>
      <c r="G75" s="244"/>
      <c r="H75" s="192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192"/>
      <c r="F76" s="192"/>
      <c r="G76" s="244"/>
      <c r="H76" s="192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192"/>
      <c r="F77" s="192"/>
      <c r="G77" s="244"/>
      <c r="H77" s="192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192"/>
      <c r="F78" s="192"/>
      <c r="G78" s="244"/>
      <c r="H78" s="192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192"/>
      <c r="F79" s="192"/>
      <c r="G79" s="244"/>
      <c r="H79" s="192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192"/>
      <c r="F80" s="192"/>
      <c r="G80" s="244"/>
      <c r="H80" s="192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192"/>
      <c r="F81" s="192"/>
      <c r="G81" s="244"/>
      <c r="H81" s="192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192"/>
      <c r="F82" s="192"/>
      <c r="G82" s="244"/>
      <c r="H82" s="192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192"/>
      <c r="F83" s="192"/>
      <c r="G83" s="244"/>
      <c r="H83" s="192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192"/>
      <c r="F84" s="192"/>
      <c r="G84" s="244"/>
      <c r="H84" s="192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192"/>
      <c r="F85" s="192"/>
      <c r="G85" s="244"/>
      <c r="H85" s="192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192"/>
      <c r="F86" s="192"/>
      <c r="G86" s="244"/>
      <c r="H86" s="192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192"/>
      <c r="F87" s="192"/>
      <c r="G87" s="244"/>
      <c r="H87" s="192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192"/>
      <c r="F88" s="192"/>
      <c r="G88" s="244"/>
      <c r="H88" s="192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192"/>
      <c r="F89" s="192"/>
      <c r="G89" s="244"/>
      <c r="H89" s="192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192"/>
      <c r="F90" s="192"/>
      <c r="G90" s="244"/>
      <c r="H90" s="192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192"/>
      <c r="F91" s="192"/>
      <c r="G91" s="244"/>
      <c r="H91" s="192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192"/>
      <c r="F92" s="192"/>
      <c r="G92" s="244"/>
      <c r="H92" s="192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192"/>
      <c r="F93" s="192"/>
      <c r="G93" s="244"/>
      <c r="H93" s="192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192"/>
      <c r="F94" s="192"/>
      <c r="G94" s="244"/>
      <c r="H94" s="192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192"/>
      <c r="F95" s="192"/>
      <c r="G95" s="244"/>
      <c r="H95" s="192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192"/>
      <c r="F96" s="192"/>
      <c r="G96" s="244"/>
      <c r="H96" s="192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192"/>
      <c r="F97" s="192"/>
      <c r="G97" s="244"/>
      <c r="H97" s="192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192"/>
      <c r="F98" s="192"/>
      <c r="G98" s="244"/>
      <c r="H98" s="192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192"/>
      <c r="F99" s="192"/>
      <c r="G99" s="244"/>
      <c r="H99" s="192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192"/>
      <c r="F100" s="192"/>
      <c r="G100" s="244"/>
      <c r="H100" s="192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192"/>
      <c r="F101" s="192"/>
      <c r="G101" s="244"/>
      <c r="H101" s="192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192"/>
      <c r="F102" s="192"/>
      <c r="G102" s="244"/>
      <c r="H102" s="192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192"/>
      <c r="F103" s="192"/>
      <c r="G103" s="244"/>
      <c r="H103" s="192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192"/>
      <c r="F104" s="192"/>
      <c r="G104" s="244"/>
      <c r="H104" s="192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192"/>
      <c r="F105" s="192"/>
      <c r="G105" s="244"/>
      <c r="H105" s="192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192"/>
      <c r="F106" s="192"/>
      <c r="G106" s="244"/>
      <c r="H106" s="192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192"/>
      <c r="F107" s="192"/>
      <c r="G107" s="244"/>
      <c r="H107" s="192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192"/>
      <c r="F108" s="192"/>
      <c r="G108" s="244"/>
      <c r="H108" s="192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192"/>
      <c r="F109" s="192"/>
      <c r="G109" s="244"/>
      <c r="H109" s="192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192"/>
      <c r="F110" s="192"/>
      <c r="G110" s="244"/>
      <c r="H110" s="192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192"/>
      <c r="F111" s="192"/>
      <c r="G111" s="244"/>
      <c r="H111" s="192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192"/>
      <c r="F112" s="192"/>
      <c r="G112" s="244"/>
      <c r="H112" s="192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192"/>
      <c r="F113" s="192"/>
      <c r="G113" s="244"/>
      <c r="H113" s="192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192"/>
      <c r="F114" s="192"/>
      <c r="G114" s="244"/>
      <c r="H114" s="192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192"/>
      <c r="F115" s="192"/>
      <c r="G115" s="244"/>
      <c r="H115" s="192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192"/>
      <c r="F116" s="192"/>
      <c r="G116" s="244"/>
      <c r="H116" s="192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192"/>
      <c r="F117" s="192"/>
      <c r="G117" s="244"/>
      <c r="H117" s="192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192"/>
      <c r="F118" s="192"/>
      <c r="G118" s="244"/>
      <c r="H118" s="192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192"/>
      <c r="F119" s="192"/>
      <c r="G119" s="244"/>
      <c r="H119" s="192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192"/>
      <c r="F120" s="192"/>
      <c r="G120" s="244"/>
      <c r="H120" s="192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192"/>
      <c r="F121" s="192"/>
      <c r="G121" s="244"/>
      <c r="H121" s="192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192"/>
      <c r="F122" s="192"/>
      <c r="G122" s="244"/>
      <c r="H122" s="192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192"/>
      <c r="F123" s="192"/>
      <c r="G123" s="244"/>
      <c r="H123" s="192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192"/>
      <c r="F124" s="192"/>
      <c r="G124" s="244"/>
      <c r="H124" s="192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192"/>
      <c r="F125" s="192"/>
      <c r="G125" s="244"/>
      <c r="H125" s="192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192"/>
      <c r="F126" s="192"/>
      <c r="G126" s="244"/>
      <c r="H126" s="192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192"/>
      <c r="F127" s="192"/>
      <c r="G127" s="244"/>
      <c r="H127" s="192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192"/>
      <c r="F128" s="192"/>
      <c r="G128" s="244"/>
      <c r="H128" s="192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192"/>
      <c r="F129" s="192"/>
      <c r="G129" s="244"/>
      <c r="H129" s="192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192"/>
      <c r="F130" s="192"/>
      <c r="G130" s="244"/>
      <c r="H130" s="192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192"/>
      <c r="F131" s="192"/>
      <c r="G131" s="244"/>
      <c r="H131" s="192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192"/>
      <c r="F132" s="192"/>
      <c r="G132" s="244"/>
      <c r="H132" s="192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192"/>
      <c r="F133" s="192"/>
      <c r="G133" s="244"/>
      <c r="H133" s="192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192"/>
      <c r="F134" s="192"/>
      <c r="G134" s="244"/>
      <c r="H134" s="192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192"/>
      <c r="F135" s="192"/>
      <c r="G135" s="244"/>
      <c r="H135" s="192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192"/>
      <c r="F136" s="192"/>
      <c r="G136" s="244"/>
      <c r="H136" s="192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192"/>
      <c r="F137" s="192"/>
      <c r="G137" s="244"/>
      <c r="H137" s="192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192"/>
      <c r="F138" s="192"/>
      <c r="G138" s="244"/>
      <c r="H138" s="192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192"/>
      <c r="F139" s="192"/>
      <c r="G139" s="244"/>
      <c r="H139" s="192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192"/>
      <c r="F140" s="192"/>
      <c r="G140" s="244"/>
      <c r="H140" s="192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192"/>
      <c r="F141" s="192"/>
      <c r="G141" s="244"/>
      <c r="H141" s="192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192"/>
      <c r="F142" s="192"/>
      <c r="G142" s="244"/>
      <c r="H142" s="192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192"/>
      <c r="F143" s="192"/>
      <c r="G143" s="244"/>
      <c r="H143" s="192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192"/>
      <c r="F144" s="192"/>
      <c r="G144" s="244"/>
      <c r="H144" s="192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192"/>
      <c r="F145" s="192"/>
      <c r="G145" s="244"/>
      <c r="H145" s="192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192"/>
      <c r="F146" s="192"/>
      <c r="G146" s="244"/>
      <c r="H146" s="192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192"/>
      <c r="F147" s="192"/>
      <c r="G147" s="244"/>
      <c r="H147" s="192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192"/>
      <c r="F148" s="192"/>
      <c r="G148" s="244"/>
      <c r="H148" s="192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192"/>
      <c r="F149" s="192"/>
      <c r="G149" s="244"/>
      <c r="H149" s="192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192"/>
      <c r="F150" s="192"/>
      <c r="G150" s="244"/>
      <c r="H150" s="192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192"/>
      <c r="F151" s="192"/>
      <c r="G151" s="244"/>
      <c r="H151" s="192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192"/>
      <c r="F152" s="192"/>
      <c r="G152" s="244"/>
      <c r="H152" s="192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192"/>
      <c r="F153" s="192"/>
      <c r="G153" s="244"/>
      <c r="H153" s="192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192"/>
      <c r="F154" s="192"/>
      <c r="G154" s="244"/>
      <c r="H154" s="192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192"/>
      <c r="F155" s="192"/>
      <c r="G155" s="244"/>
      <c r="H155" s="192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192"/>
      <c r="F156" s="192"/>
      <c r="G156" s="244"/>
      <c r="H156" s="192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192"/>
      <c r="F157" s="192"/>
      <c r="G157" s="244"/>
      <c r="H157" s="192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192"/>
      <c r="F158" s="192"/>
      <c r="G158" s="244"/>
      <c r="H158" s="192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192"/>
      <c r="F159" s="192"/>
      <c r="G159" s="244"/>
      <c r="H159" s="192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192"/>
      <c r="F160" s="192"/>
      <c r="G160" s="244"/>
      <c r="H160" s="192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192"/>
      <c r="F161" s="192"/>
      <c r="G161" s="244"/>
      <c r="H161" s="192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192"/>
      <c r="F162" s="192"/>
      <c r="G162" s="244"/>
      <c r="H162" s="192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192"/>
      <c r="F163" s="192"/>
      <c r="G163" s="244"/>
      <c r="H163" s="192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192"/>
      <c r="F164" s="192"/>
      <c r="G164" s="244"/>
      <c r="H164" s="192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192"/>
      <c r="F165" s="192"/>
      <c r="G165" s="244"/>
      <c r="H165" s="192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192"/>
      <c r="F166" s="192"/>
      <c r="G166" s="244"/>
      <c r="H166" s="192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192"/>
      <c r="F167" s="192"/>
      <c r="G167" s="244"/>
      <c r="H167" s="192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192"/>
      <c r="F168" s="192"/>
      <c r="G168" s="244"/>
      <c r="H168" s="192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192"/>
      <c r="F169" s="192"/>
      <c r="G169" s="244"/>
      <c r="H169" s="192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192"/>
      <c r="F170" s="192"/>
      <c r="G170" s="244"/>
      <c r="H170" s="192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192"/>
      <c r="F171" s="192"/>
      <c r="G171" s="244"/>
      <c r="H171" s="192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192"/>
      <c r="F172" s="192"/>
      <c r="G172" s="244"/>
      <c r="H172" s="192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192"/>
      <c r="F173" s="192"/>
      <c r="G173" s="244"/>
      <c r="H173" s="192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192"/>
      <c r="F174" s="192"/>
      <c r="G174" s="244"/>
      <c r="H174" s="192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192"/>
      <c r="F175" s="192"/>
      <c r="G175" s="244"/>
      <c r="H175" s="192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192"/>
      <c r="F176" s="192"/>
      <c r="G176" s="244"/>
      <c r="H176" s="192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192"/>
      <c r="F177" s="192"/>
      <c r="G177" s="244"/>
      <c r="H177" s="192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192"/>
      <c r="F178" s="192"/>
      <c r="G178" s="244"/>
      <c r="H178" s="192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192"/>
      <c r="F179" s="192"/>
      <c r="G179" s="244"/>
      <c r="H179" s="192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192"/>
      <c r="F180" s="192"/>
      <c r="G180" s="244"/>
      <c r="H180" s="192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192"/>
      <c r="F181" s="192"/>
      <c r="G181" s="244"/>
      <c r="H181" s="192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192"/>
      <c r="F182" s="192"/>
      <c r="G182" s="244"/>
      <c r="H182" s="192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192"/>
      <c r="F183" s="192"/>
      <c r="G183" s="244"/>
      <c r="H183" s="192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192"/>
      <c r="F184" s="192"/>
      <c r="G184" s="244"/>
      <c r="H184" s="192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192"/>
      <c r="F185" s="192"/>
      <c r="G185" s="244"/>
      <c r="H185" s="192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192"/>
      <c r="F186" s="192"/>
      <c r="G186" s="244"/>
      <c r="H186" s="192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192"/>
      <c r="F187" s="192"/>
      <c r="G187" s="244"/>
      <c r="H187" s="192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192"/>
      <c r="F188" s="192"/>
      <c r="G188" s="244"/>
      <c r="H188" s="192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192"/>
      <c r="F189" s="192"/>
      <c r="G189" s="244"/>
      <c r="H189" s="192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192"/>
      <c r="F190" s="192"/>
      <c r="G190" s="244"/>
      <c r="H190" s="192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192"/>
      <c r="F191" s="192"/>
      <c r="G191" s="244"/>
      <c r="H191" s="192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192"/>
      <c r="F192" s="192"/>
      <c r="G192" s="244"/>
      <c r="H192" s="192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192"/>
      <c r="F193" s="192"/>
      <c r="G193" s="244"/>
      <c r="H193" s="192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192"/>
      <c r="F194" s="192"/>
      <c r="G194" s="244"/>
      <c r="H194" s="192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192"/>
      <c r="F195" s="192"/>
      <c r="G195" s="244"/>
      <c r="H195" s="192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192"/>
      <c r="F196" s="192"/>
      <c r="G196" s="244"/>
      <c r="H196" s="192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192"/>
      <c r="F197" s="192"/>
      <c r="G197" s="244"/>
      <c r="H197" s="192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192"/>
      <c r="F198" s="192"/>
      <c r="G198" s="244"/>
      <c r="H198" s="192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192"/>
      <c r="F199" s="192"/>
      <c r="G199" s="244"/>
      <c r="H199" s="192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192"/>
      <c r="F200" s="192"/>
      <c r="G200" s="244"/>
      <c r="H200" s="192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192"/>
      <c r="F201" s="192"/>
      <c r="G201" s="244"/>
      <c r="H201" s="192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192"/>
      <c r="F202" s="192"/>
      <c r="G202" s="244"/>
      <c r="H202" s="192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192"/>
      <c r="F203" s="192"/>
      <c r="G203" s="244"/>
      <c r="H203" s="192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192"/>
      <c r="F204" s="192"/>
      <c r="G204" s="244"/>
      <c r="H204" s="192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192"/>
      <c r="F205" s="192"/>
      <c r="G205" s="244"/>
      <c r="H205" s="192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192"/>
      <c r="F206" s="192"/>
      <c r="G206" s="244"/>
      <c r="H206" s="192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192"/>
      <c r="F207" s="192"/>
      <c r="G207" s="244"/>
      <c r="H207" s="192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192"/>
      <c r="F208" s="192"/>
      <c r="G208" s="244"/>
      <c r="H208" s="192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192"/>
      <c r="F209" s="192"/>
      <c r="G209" s="244"/>
      <c r="H209" s="192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192"/>
      <c r="F210" s="192"/>
      <c r="G210" s="244"/>
      <c r="H210" s="192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192"/>
      <c r="F211" s="192"/>
      <c r="G211" s="244"/>
      <c r="H211" s="192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192"/>
      <c r="F212" s="192"/>
      <c r="G212" s="244"/>
      <c r="H212" s="192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192"/>
      <c r="F213" s="192"/>
      <c r="G213" s="244"/>
      <c r="H213" s="192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192"/>
      <c r="F214" s="192"/>
      <c r="G214" s="244"/>
      <c r="H214" s="192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192"/>
      <c r="F215" s="192"/>
      <c r="G215" s="244"/>
      <c r="H215" s="192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192"/>
      <c r="F216" s="192"/>
      <c r="G216" s="244"/>
      <c r="H216" s="192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192"/>
      <c r="F217" s="192"/>
      <c r="G217" s="244"/>
      <c r="H217" s="192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192"/>
      <c r="F218" s="192"/>
      <c r="G218" s="244"/>
      <c r="H218" s="192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192"/>
      <c r="F219" s="192"/>
      <c r="G219" s="244"/>
      <c r="H219" s="192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192"/>
      <c r="F220" s="192"/>
      <c r="G220" s="244"/>
      <c r="H220" s="192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192"/>
      <c r="F221" s="192"/>
      <c r="G221" s="244"/>
      <c r="H221" s="192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192"/>
      <c r="F222" s="192"/>
      <c r="G222" s="244"/>
      <c r="H222" s="192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192"/>
      <c r="F223" s="192"/>
      <c r="G223" s="244"/>
      <c r="H223" s="192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192"/>
      <c r="F224" s="192"/>
      <c r="G224" s="244"/>
      <c r="H224" s="192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192"/>
      <c r="F225" s="192"/>
      <c r="G225" s="244"/>
      <c r="H225" s="192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192"/>
      <c r="F226" s="192"/>
      <c r="G226" s="244"/>
      <c r="H226" s="192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192"/>
      <c r="F227" s="192"/>
      <c r="G227" s="244"/>
      <c r="H227" s="192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192"/>
      <c r="F228" s="192"/>
      <c r="G228" s="244"/>
      <c r="H228" s="192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192"/>
      <c r="F229" s="192"/>
      <c r="G229" s="244"/>
      <c r="H229" s="192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192"/>
      <c r="F230" s="192"/>
      <c r="G230" s="244"/>
      <c r="H230" s="192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192"/>
      <c r="F231" s="192"/>
      <c r="G231" s="244"/>
      <c r="H231" s="192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192"/>
      <c r="F232" s="192"/>
      <c r="G232" s="244"/>
      <c r="H232" s="192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192"/>
      <c r="F233" s="192"/>
      <c r="G233" s="244"/>
      <c r="H233" s="192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192"/>
      <c r="F234" s="192"/>
      <c r="G234" s="244"/>
      <c r="H234" s="192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192"/>
      <c r="F235" s="192"/>
      <c r="G235" s="244"/>
      <c r="H235" s="192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192"/>
      <c r="F236" s="192"/>
      <c r="G236" s="244"/>
      <c r="H236" s="192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192"/>
      <c r="F237" s="192"/>
      <c r="G237" s="244"/>
      <c r="H237" s="192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192"/>
      <c r="F238" s="192"/>
      <c r="G238" s="244"/>
      <c r="H238" s="192"/>
      <c r="I238" s="38"/>
      <c r="J238" s="38"/>
      <c r="K238" s="38"/>
      <c r="L238" s="38"/>
      <c r="M238" s="38"/>
      <c r="N238" s="38"/>
      <c r="O238" s="38"/>
      <c r="P238" s="38"/>
      <c r="Q238" s="3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48" bestFit="1" customWidth="1"/>
    <col min="2" max="2" width="17" style="205" customWidth="1"/>
    <col min="3" max="3" width="18.33203125" style="205" customWidth="1"/>
    <col min="4" max="4" width="11.5" style="250" bestFit="1" customWidth="1"/>
    <col min="5" max="16384" width="9.1640625" style="4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49" t="str">
        <f>VALVAL</f>
        <v>млрд. одиниць</v>
      </c>
    </row>
    <row r="6" spans="1:19" s="162" customFormat="1">
      <c r="A6" s="26"/>
      <c r="B6" s="81" t="str">
        <f>IF(REPORT_LANG="UKR","дол.США","USD")</f>
        <v>дол.США</v>
      </c>
      <c r="C6" s="81" t="str">
        <f>IF(REPORT_LANG="UKR","грн.","UAH")</f>
        <v>грн.</v>
      </c>
      <c r="D6" s="177" t="s">
        <v>192</v>
      </c>
    </row>
    <row r="7" spans="1:19" s="96" customFormat="1" ht="16">
      <c r="A7" s="25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50">
        <f t="shared" ref="B7:D7" si="0">SUM(B8:B26)</f>
        <v>97.954314282959984</v>
      </c>
      <c r="C7" s="50">
        <f t="shared" si="0"/>
        <v>2672.0173758691499</v>
      </c>
      <c r="D7" s="197">
        <f t="shared" si="0"/>
        <v>0.99999899999999997</v>
      </c>
    </row>
    <row r="8" spans="1:19" s="63" customFormat="1">
      <c r="A8" s="11" t="s">
        <v>29</v>
      </c>
      <c r="B8" s="41">
        <v>2.0492385960000001E-2</v>
      </c>
      <c r="C8" s="41">
        <v>0.55899540264000003</v>
      </c>
      <c r="D8" s="82">
        <v>2.0900000000000001E-4</v>
      </c>
    </row>
    <row r="9" spans="1:19" s="63" customFormat="1">
      <c r="A9" s="11" t="s">
        <v>123</v>
      </c>
      <c r="B9" s="41">
        <v>33.730609348919998</v>
      </c>
      <c r="C9" s="41">
        <v>920.11030794174997</v>
      </c>
      <c r="D9" s="82">
        <v>0.34434999999999999</v>
      </c>
    </row>
    <row r="10" spans="1:19" s="63" customFormat="1">
      <c r="A10" s="11" t="s">
        <v>4</v>
      </c>
      <c r="B10" s="41">
        <v>13.17347995884</v>
      </c>
      <c r="C10" s="41">
        <v>359.34882101289998</v>
      </c>
      <c r="D10" s="82">
        <v>0.13448599999999999</v>
      </c>
    </row>
    <row r="11" spans="1:19" s="63" customFormat="1">
      <c r="A11" s="11" t="s">
        <v>18</v>
      </c>
      <c r="B11" s="41">
        <v>14.5052050852</v>
      </c>
      <c r="C11" s="41">
        <v>395.67588535532002</v>
      </c>
      <c r="D11" s="82">
        <v>0.14808099999999999</v>
      </c>
    </row>
    <row r="12" spans="1:19" s="63" customFormat="1">
      <c r="A12" s="11" t="s">
        <v>19</v>
      </c>
      <c r="B12" s="41">
        <v>36.025715465269997</v>
      </c>
      <c r="C12" s="41">
        <v>982.71667160058996</v>
      </c>
      <c r="D12" s="82">
        <v>0.36778100000000002</v>
      </c>
    </row>
    <row r="13" spans="1:19">
      <c r="A13" s="213" t="s">
        <v>106</v>
      </c>
      <c r="B13" s="236">
        <v>0.49881203877000002</v>
      </c>
      <c r="C13" s="236">
        <v>13.60669455595</v>
      </c>
      <c r="D13" s="45">
        <v>5.0920000000000002E-3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B14" s="192"/>
      <c r="C14" s="192"/>
      <c r="D14" s="24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192"/>
      <c r="C15" s="192"/>
      <c r="D15" s="24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192"/>
      <c r="C17" s="192"/>
      <c r="D17" s="2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192"/>
      <c r="C18" s="192"/>
      <c r="D18" s="24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192"/>
      <c r="C19" s="192"/>
      <c r="D19" s="2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192"/>
      <c r="C20" s="192"/>
      <c r="D20" s="2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192"/>
      <c r="C21" s="192"/>
      <c r="D21" s="2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192"/>
      <c r="C22" s="192"/>
      <c r="D22" s="24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192"/>
      <c r="C23" s="192"/>
      <c r="D23" s="24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192"/>
      <c r="C24" s="192"/>
      <c r="D24" s="2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192"/>
      <c r="C25" s="192"/>
      <c r="D25" s="24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192"/>
      <c r="C26" s="192"/>
      <c r="D26" s="24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192"/>
      <c r="C27" s="192"/>
      <c r="D27" s="24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2"/>
      <c r="C239" s="192"/>
      <c r="D239" s="24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2"/>
      <c r="C240" s="192"/>
      <c r="D240" s="24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2"/>
      <c r="C241" s="192"/>
      <c r="D241" s="24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2"/>
      <c r="C242" s="192"/>
      <c r="D242" s="24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2"/>
      <c r="C243" s="192"/>
      <c r="D243" s="24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2"/>
      <c r="C244" s="192"/>
      <c r="D244" s="24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2"/>
      <c r="C245" s="192"/>
      <c r="D245" s="24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192"/>
      <c r="C246" s="192"/>
      <c r="D246" s="244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192"/>
      <c r="C247" s="192"/>
      <c r="D247" s="244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>
      <c r="B248" s="192"/>
      <c r="C248" s="192"/>
      <c r="D248" s="244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E31" sqref="E31"/>
    </sheetView>
  </sheetViews>
  <sheetFormatPr baseColWidth="10" defaultColWidth="9.1640625" defaultRowHeight="14" outlineLevelRow="1"/>
  <cols>
    <col min="1" max="1" width="66" style="48" bestFit="1" customWidth="1"/>
    <col min="2" max="2" width="14.5" style="205" bestFit="1" customWidth="1"/>
    <col min="3" max="3" width="16" style="205" bestFit="1" customWidth="1"/>
    <col min="4" max="4" width="11.5" style="250" bestFit="1" customWidth="1"/>
    <col min="5" max="16384" width="9.1640625" style="48"/>
  </cols>
  <sheetData>
    <row r="2" spans="1:19" ht="19">
      <c r="A2" s="4" t="s">
        <v>334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335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49" t="s">
        <v>325</v>
      </c>
    </row>
    <row r="6" spans="1:19" s="162" customFormat="1">
      <c r="A6" s="26"/>
      <c r="B6" s="95" t="s">
        <v>60</v>
      </c>
      <c r="C6" s="95" t="s">
        <v>76</v>
      </c>
      <c r="D6" s="177" t="s">
        <v>192</v>
      </c>
    </row>
    <row r="7" spans="1:19" s="96" customFormat="1" ht="16">
      <c r="A7" s="87" t="s">
        <v>224</v>
      </c>
      <c r="B7" s="50">
        <f t="shared" ref="B7:D7" si="0">SUM(B8:B18)</f>
        <v>97.954314282959984</v>
      </c>
      <c r="C7" s="50">
        <f t="shared" si="0"/>
        <v>2672.0173758691499</v>
      </c>
      <c r="D7" s="197">
        <f t="shared" si="0"/>
        <v>0.99999899999999997</v>
      </c>
    </row>
    <row r="8" spans="1:19" s="63" customFormat="1">
      <c r="A8" s="11" t="s">
        <v>336</v>
      </c>
      <c r="B8" s="41">
        <v>2.0492385960000001E-2</v>
      </c>
      <c r="C8" s="41">
        <v>0.55899540264000003</v>
      </c>
      <c r="D8" s="82">
        <v>2.0900000000000001E-4</v>
      </c>
    </row>
    <row r="9" spans="1:19" s="63" customFormat="1">
      <c r="A9" s="11" t="s">
        <v>60</v>
      </c>
      <c r="B9" s="41">
        <v>33.730609348919998</v>
      </c>
      <c r="C9" s="41">
        <v>920.11030794174997</v>
      </c>
      <c r="D9" s="82">
        <v>0.34434999999999999</v>
      </c>
    </row>
    <row r="10" spans="1:19" s="63" customFormat="1">
      <c r="A10" s="11" t="s">
        <v>337</v>
      </c>
      <c r="B10" s="41">
        <v>13.17347995884</v>
      </c>
      <c r="C10" s="41">
        <v>359.34882101289998</v>
      </c>
      <c r="D10" s="82">
        <v>0.13448599999999999</v>
      </c>
    </row>
    <row r="11" spans="1:19" s="63" customFormat="1">
      <c r="A11" s="11" t="s">
        <v>338</v>
      </c>
      <c r="B11" s="41">
        <v>14.5052050852</v>
      </c>
      <c r="C11" s="41">
        <v>395.67588535532002</v>
      </c>
      <c r="D11" s="82">
        <v>0.14808099999999999</v>
      </c>
    </row>
    <row r="12" spans="1:19" s="63" customFormat="1">
      <c r="A12" s="11" t="s">
        <v>76</v>
      </c>
      <c r="B12" s="41">
        <v>36.025715465269997</v>
      </c>
      <c r="C12" s="41">
        <v>982.71667160058996</v>
      </c>
      <c r="D12" s="82">
        <v>0.36778100000000002</v>
      </c>
    </row>
    <row r="13" spans="1:19">
      <c r="A13" s="11" t="s">
        <v>339</v>
      </c>
      <c r="B13" s="236">
        <v>0.49881203877000002</v>
      </c>
      <c r="C13" s="236">
        <v>13.60669455595</v>
      </c>
      <c r="D13" s="45">
        <v>5.0920000000000002E-3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B14" s="192"/>
      <c r="C14" s="192"/>
      <c r="D14" s="24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192"/>
      <c r="C15" s="192"/>
      <c r="D15" s="24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B17" s="192"/>
      <c r="C17" s="192"/>
      <c r="D17" s="2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B18" s="192"/>
      <c r="C18" s="192"/>
      <c r="D18" s="24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9">
      <c r="B19" s="192"/>
      <c r="C19" s="192"/>
      <c r="D19" s="2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9">
      <c r="A20" s="13" t="s">
        <v>332</v>
      </c>
      <c r="B20" s="192"/>
      <c r="C20" s="192"/>
      <c r="D20" s="2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9">
      <c r="B21" s="108" t="str">
        <f>"Державний борг України за станом на " &amp; TEXT(DREPORTDATE,"dd.MM.yyyy")</f>
        <v>Державний борг України за станом на 31.12.2021</v>
      </c>
      <c r="C21" s="192"/>
      <c r="D21" s="49" t="s">
        <v>325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 s="30" customFormat="1">
      <c r="A22" s="26"/>
      <c r="B22" s="95" t="s">
        <v>60</v>
      </c>
      <c r="C22" s="95" t="s">
        <v>76</v>
      </c>
      <c r="D22" s="177" t="s">
        <v>192</v>
      </c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</row>
    <row r="23" spans="1:19" s="234" customFormat="1" ht="15">
      <c r="A23" s="76" t="s">
        <v>224</v>
      </c>
      <c r="B23" s="36">
        <f t="shared" ref="B23:C23" si="1">B$24+B$31</f>
        <v>97.954314282959984</v>
      </c>
      <c r="C23" s="36">
        <f t="shared" si="1"/>
        <v>2672.0173758691503</v>
      </c>
      <c r="D23" s="169">
        <v>0.99999800000000005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spans="1:19" s="9" customFormat="1" ht="15">
      <c r="A24" s="136" t="s">
        <v>225</v>
      </c>
      <c r="B24" s="140">
        <f t="shared" ref="B24:C24" si="2">SUM(B$25:B$30)</f>
        <v>86.614317677069991</v>
      </c>
      <c r="C24" s="140">
        <f t="shared" si="2"/>
        <v>2362.6826804546604</v>
      </c>
      <c r="D24" s="52">
        <v>0.88422999999999996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</row>
    <row r="25" spans="1:19" s="168" customFormat="1" outlineLevel="1">
      <c r="A25" s="112" t="s">
        <v>336</v>
      </c>
      <c r="B25" s="183">
        <v>2.0492385960000001E-2</v>
      </c>
      <c r="C25" s="183">
        <v>0.55899540264000003</v>
      </c>
      <c r="D25" s="238">
        <v>2.0900000000000001E-4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</row>
    <row r="26" spans="1:19" outlineLevel="1">
      <c r="A26" s="112" t="s">
        <v>60</v>
      </c>
      <c r="B26" s="236">
        <v>30.29759824484</v>
      </c>
      <c r="C26" s="236">
        <v>826.46394444243003</v>
      </c>
      <c r="D26" s="45">
        <v>0.30930299999999999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 outlineLevel="1">
      <c r="A27" s="112" t="s">
        <v>337</v>
      </c>
      <c r="B27" s="236">
        <v>12.403086281369999</v>
      </c>
      <c r="C27" s="236">
        <v>338.33386820024998</v>
      </c>
      <c r="D27" s="45">
        <v>0.12662100000000001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 outlineLevel="1">
      <c r="A28" s="151" t="s">
        <v>338</v>
      </c>
      <c r="B28" s="236">
        <v>8.7799867123900004</v>
      </c>
      <c r="C28" s="236">
        <v>239.50223353817</v>
      </c>
      <c r="D28" s="45">
        <v>8.9633000000000004E-2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 outlineLevel="1">
      <c r="A29" s="151" t="s">
        <v>76</v>
      </c>
      <c r="B29" s="236">
        <v>34.61434201374</v>
      </c>
      <c r="C29" s="236">
        <v>944.21694431521996</v>
      </c>
      <c r="D29" s="45">
        <v>0.35337200000000002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 outlineLevel="1">
      <c r="A30" s="151" t="s">
        <v>339</v>
      </c>
      <c r="B30" s="236">
        <v>0.49881203877000002</v>
      </c>
      <c r="C30" s="236">
        <v>13.60669455595</v>
      </c>
      <c r="D30" s="45">
        <v>5.0920000000000002E-3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 ht="15">
      <c r="A31" s="194" t="s">
        <v>340</v>
      </c>
      <c r="B31" s="222">
        <f t="shared" ref="B31:C31" si="3">SUM(B$32:B$35)</f>
        <v>11.339996605890001</v>
      </c>
      <c r="C31" s="222">
        <f t="shared" si="3"/>
        <v>309.33469541449</v>
      </c>
      <c r="D31" s="33">
        <v>0.115768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 outlineLevel="1">
      <c r="A32" s="151" t="s">
        <v>60</v>
      </c>
      <c r="B32" s="236">
        <v>3.4330111040800002</v>
      </c>
      <c r="C32" s="236">
        <v>93.646363499320003</v>
      </c>
      <c r="D32" s="45">
        <v>3.5047000000000002E-2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1">
      <c r="A33" s="151" t="s">
        <v>337</v>
      </c>
      <c r="B33" s="236">
        <v>0.77039367746999998</v>
      </c>
      <c r="C33" s="236">
        <v>21.014952812650002</v>
      </c>
      <c r="D33" s="45">
        <v>7.8650000000000005E-3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1">
      <c r="A34" s="151" t="s">
        <v>338</v>
      </c>
      <c r="B34" s="236">
        <v>5.7252183728099997</v>
      </c>
      <c r="C34" s="236">
        <v>156.17365181714999</v>
      </c>
      <c r="D34" s="45">
        <v>5.8448E-2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1">
      <c r="A35" s="151" t="s">
        <v>76</v>
      </c>
      <c r="B35" s="236">
        <v>1.41137345153</v>
      </c>
      <c r="C35" s="236">
        <v>38.49972728537</v>
      </c>
      <c r="D35" s="45">
        <v>1.4408000000000001E-2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2"/>
      <c r="C239" s="192"/>
      <c r="D239" s="24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2"/>
      <c r="C240" s="192"/>
      <c r="D240" s="24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2"/>
      <c r="C241" s="192"/>
      <c r="D241" s="24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2"/>
      <c r="C242" s="192"/>
      <c r="D242" s="24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2"/>
      <c r="C243" s="192"/>
      <c r="D243" s="24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2"/>
      <c r="C244" s="192"/>
      <c r="D244" s="24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2"/>
      <c r="C245" s="192"/>
      <c r="D245" s="24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48" bestFit="1" customWidth="1"/>
    <col min="2" max="2" width="19" style="205" customWidth="1"/>
    <col min="3" max="3" width="19.5" style="205" customWidth="1"/>
    <col min="4" max="4" width="9.83203125" style="250" customWidth="1"/>
    <col min="5" max="5" width="18.5" style="205" customWidth="1"/>
    <col min="6" max="6" width="17.6640625" style="205" customWidth="1"/>
    <col min="7" max="7" width="9.1640625" style="250" customWidth="1"/>
    <col min="8" max="8" width="16" style="205" bestFit="1" customWidth="1"/>
    <col min="9" max="16384" width="9.1640625" style="48"/>
  </cols>
  <sheetData>
    <row r="2" spans="1:19" ht="19">
      <c r="A2" s="5" t="s">
        <v>74</v>
      </c>
      <c r="B2" s="3"/>
      <c r="C2" s="3"/>
      <c r="D2" s="3"/>
      <c r="E2" s="3"/>
      <c r="F2" s="3"/>
      <c r="G2" s="3"/>
      <c r="H2" s="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>
      <c r="B4" s="192"/>
      <c r="C4" s="192"/>
      <c r="D4" s="244"/>
      <c r="E4" s="192"/>
      <c r="F4" s="192"/>
      <c r="G4" s="244"/>
      <c r="H4" s="192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20"/>
      <c r="E5" s="226"/>
      <c r="F5" s="226"/>
      <c r="G5" s="20"/>
      <c r="H5" s="49" t="str">
        <f>VALVAL</f>
        <v>млрд. одиниць</v>
      </c>
    </row>
    <row r="6" spans="1:19" s="199" customFormat="1">
      <c r="A6" s="255"/>
      <c r="B6" s="261">
        <v>44196</v>
      </c>
      <c r="C6" s="262"/>
      <c r="D6" s="263"/>
      <c r="E6" s="261">
        <v>44561</v>
      </c>
      <c r="F6" s="262"/>
      <c r="G6" s="263"/>
      <c r="H6" s="193"/>
    </row>
    <row r="7" spans="1:19" s="28" customFormat="1">
      <c r="A7" s="26"/>
      <c r="B7" s="95" t="s">
        <v>168</v>
      </c>
      <c r="C7" s="95" t="s">
        <v>171</v>
      </c>
      <c r="D7" s="177" t="s">
        <v>192</v>
      </c>
      <c r="E7" s="95" t="s">
        <v>168</v>
      </c>
      <c r="F7" s="95" t="s">
        <v>171</v>
      </c>
      <c r="G7" s="177" t="s">
        <v>192</v>
      </c>
      <c r="H7" s="95" t="s">
        <v>69</v>
      </c>
    </row>
    <row r="8" spans="1:19" s="96" customFormat="1" ht="16">
      <c r="A8" s="87" t="s">
        <v>153</v>
      </c>
      <c r="B8" s="50">
        <f t="shared" ref="B8:H8" si="0">SUM(B9:B18)</f>
        <v>90.253504033989998</v>
      </c>
      <c r="C8" s="50">
        <f t="shared" si="0"/>
        <v>2551.8817251684204</v>
      </c>
      <c r="D8" s="197">
        <f t="shared" si="0"/>
        <v>0.99999999999999989</v>
      </c>
      <c r="E8" s="50">
        <f t="shared" si="0"/>
        <v>97.954314282959984</v>
      </c>
      <c r="F8" s="50">
        <f t="shared" si="0"/>
        <v>2672.0173758691499</v>
      </c>
      <c r="G8" s="197">
        <f t="shared" si="0"/>
        <v>0.99999899999999997</v>
      </c>
      <c r="H8" s="71">
        <f t="shared" si="0"/>
        <v>0</v>
      </c>
    </row>
    <row r="9" spans="1:19" s="63" customFormat="1">
      <c r="A9" s="11" t="s">
        <v>29</v>
      </c>
      <c r="B9" s="41">
        <v>0</v>
      </c>
      <c r="C9" s="41">
        <v>0</v>
      </c>
      <c r="D9" s="82">
        <v>0</v>
      </c>
      <c r="E9" s="41">
        <v>2.0492385960000001E-2</v>
      </c>
      <c r="F9" s="41">
        <v>0.55899540264000003</v>
      </c>
      <c r="G9" s="82">
        <v>2.0900000000000001E-4</v>
      </c>
      <c r="H9" s="41">
        <v>2.0900000000000001E-4</v>
      </c>
    </row>
    <row r="10" spans="1:19">
      <c r="A10" s="213" t="s">
        <v>123</v>
      </c>
      <c r="B10" s="236">
        <v>32.631661221930003</v>
      </c>
      <c r="C10" s="236">
        <v>922.64716838557001</v>
      </c>
      <c r="D10" s="45">
        <v>0.36155599999999999</v>
      </c>
      <c r="E10" s="236">
        <v>33.730609348919998</v>
      </c>
      <c r="F10" s="236">
        <v>920.11030794174997</v>
      </c>
      <c r="G10" s="45">
        <v>0.34434999999999999</v>
      </c>
      <c r="H10" s="236">
        <v>-1.7205000000000002E-2</v>
      </c>
      <c r="I10" s="38"/>
      <c r="J10" s="38"/>
      <c r="K10" s="38"/>
      <c r="L10" s="38"/>
      <c r="M10" s="38"/>
      <c r="N10" s="38"/>
      <c r="O10" s="38"/>
      <c r="P10" s="38"/>
      <c r="Q10" s="38"/>
    </row>
    <row r="11" spans="1:19">
      <c r="A11" s="213" t="s">
        <v>4</v>
      </c>
      <c r="B11" s="236">
        <v>12.584535162690001</v>
      </c>
      <c r="C11" s="236">
        <v>355.82269791083002</v>
      </c>
      <c r="D11" s="45">
        <v>0.139435</v>
      </c>
      <c r="E11" s="236">
        <v>13.17347995884</v>
      </c>
      <c r="F11" s="236">
        <v>359.34882101289998</v>
      </c>
      <c r="G11" s="45">
        <v>0.13448599999999999</v>
      </c>
      <c r="H11" s="236">
        <v>-4.9490000000000003E-3</v>
      </c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213" t="s">
        <v>18</v>
      </c>
      <c r="B12" s="236">
        <v>12.824419451260001</v>
      </c>
      <c r="C12" s="236">
        <v>362.60533021653998</v>
      </c>
      <c r="D12" s="45">
        <v>0.142093</v>
      </c>
      <c r="E12" s="236">
        <v>14.5052050852</v>
      </c>
      <c r="F12" s="236">
        <v>395.67588535532002</v>
      </c>
      <c r="G12" s="45">
        <v>0.14808099999999999</v>
      </c>
      <c r="H12" s="236">
        <v>5.9880000000000003E-3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213" t="s">
        <v>19</v>
      </c>
      <c r="B13" s="236">
        <v>31.628314814260001</v>
      </c>
      <c r="C13" s="236">
        <v>894.27795005642997</v>
      </c>
      <c r="D13" s="45">
        <v>0.350439</v>
      </c>
      <c r="E13" s="236">
        <v>36.025715465269997</v>
      </c>
      <c r="F13" s="236">
        <v>982.71667160058996</v>
      </c>
      <c r="G13" s="45">
        <v>0.36778100000000002</v>
      </c>
      <c r="H13" s="236">
        <v>1.7342E-2</v>
      </c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213" t="s">
        <v>106</v>
      </c>
      <c r="B14" s="236">
        <v>0.58457338385000002</v>
      </c>
      <c r="C14" s="236">
        <v>16.52857859905</v>
      </c>
      <c r="D14" s="45">
        <v>6.4770000000000001E-3</v>
      </c>
      <c r="E14" s="236">
        <v>0.49881203877000002</v>
      </c>
      <c r="F14" s="236">
        <v>13.60669455595</v>
      </c>
      <c r="G14" s="45">
        <v>5.0920000000000002E-3</v>
      </c>
      <c r="H14" s="236">
        <v>-1.3849999999999999E-3</v>
      </c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192"/>
      <c r="C15" s="192"/>
      <c r="D15" s="244"/>
      <c r="E15" s="192"/>
      <c r="F15" s="192"/>
      <c r="G15" s="244"/>
      <c r="H15" s="192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192"/>
      <c r="F16" s="192"/>
      <c r="G16" s="244"/>
      <c r="H16" s="192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B17" s="192"/>
      <c r="C17" s="192"/>
      <c r="D17" s="244"/>
      <c r="E17" s="192"/>
      <c r="F17" s="192"/>
      <c r="G17" s="244"/>
      <c r="H17" s="192"/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B18" s="192"/>
      <c r="C18" s="192"/>
      <c r="D18" s="244"/>
      <c r="E18" s="192"/>
      <c r="F18" s="192"/>
      <c r="G18" s="244"/>
      <c r="H18" s="192"/>
      <c r="I18" s="38"/>
      <c r="J18" s="38"/>
      <c r="K18" s="38"/>
      <c r="L18" s="38"/>
      <c r="M18" s="38"/>
      <c r="N18" s="38"/>
      <c r="O18" s="38"/>
      <c r="P18" s="38"/>
      <c r="Q18" s="38"/>
    </row>
    <row r="19" spans="1:19">
      <c r="B19" s="192"/>
      <c r="C19" s="192"/>
      <c r="D19" s="244"/>
      <c r="E19" s="192"/>
      <c r="F19" s="192"/>
      <c r="G19" s="244"/>
      <c r="H19" s="192"/>
      <c r="I19" s="38"/>
      <c r="J19" s="38"/>
      <c r="K19" s="38"/>
      <c r="L19" s="38"/>
      <c r="M19" s="38"/>
      <c r="N19" s="38"/>
      <c r="O19" s="38"/>
      <c r="P19" s="38"/>
      <c r="Q19" s="38"/>
    </row>
    <row r="20" spans="1:19">
      <c r="B20" s="192"/>
      <c r="C20" s="192"/>
      <c r="D20" s="244"/>
      <c r="E20" s="192"/>
      <c r="F20" s="192"/>
      <c r="G20" s="244"/>
      <c r="H20" s="192"/>
      <c r="I20" s="38"/>
      <c r="J20" s="38"/>
      <c r="K20" s="38"/>
      <c r="L20" s="38"/>
      <c r="M20" s="38"/>
      <c r="N20" s="38"/>
      <c r="O20" s="38"/>
      <c r="P20" s="38"/>
      <c r="Q20" s="38"/>
    </row>
    <row r="21" spans="1:19">
      <c r="B21" s="192"/>
      <c r="C21" s="192"/>
      <c r="D21" s="244"/>
      <c r="E21" s="192"/>
      <c r="F21" s="192"/>
      <c r="G21" s="244"/>
      <c r="H21" s="49" t="str">
        <f>VALVAL</f>
        <v>млрд. одиниць</v>
      </c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A22" s="255"/>
      <c r="B22" s="261">
        <v>44196</v>
      </c>
      <c r="C22" s="262"/>
      <c r="D22" s="263"/>
      <c r="E22" s="261">
        <v>44561</v>
      </c>
      <c r="F22" s="262"/>
      <c r="G22" s="263"/>
      <c r="H22" s="193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143" customFormat="1">
      <c r="A23" s="133"/>
      <c r="B23" s="12" t="s">
        <v>168</v>
      </c>
      <c r="C23" s="12" t="s">
        <v>171</v>
      </c>
      <c r="D23" s="61" t="s">
        <v>192</v>
      </c>
      <c r="E23" s="12" t="s">
        <v>168</v>
      </c>
      <c r="F23" s="12" t="s">
        <v>171</v>
      </c>
      <c r="G23" s="61" t="s">
        <v>192</v>
      </c>
      <c r="H23" s="12" t="s">
        <v>69</v>
      </c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9" s="234" customFormat="1" ht="15">
      <c r="A24" s="76" t="s">
        <v>153</v>
      </c>
      <c r="B24" s="36">
        <f t="shared" ref="B24:G24" si="1">B$25+B$32</f>
        <v>90.253504033989998</v>
      </c>
      <c r="C24" s="36">
        <f t="shared" si="1"/>
        <v>2551.8817251684195</v>
      </c>
      <c r="D24" s="169">
        <f t="shared" si="1"/>
        <v>0.99999899999999997</v>
      </c>
      <c r="E24" s="36">
        <f t="shared" si="1"/>
        <v>97.954314282959984</v>
      </c>
      <c r="F24" s="36">
        <f t="shared" si="1"/>
        <v>2672.0173758691503</v>
      </c>
      <c r="G24" s="169">
        <f t="shared" si="1"/>
        <v>0.99999799999999994</v>
      </c>
      <c r="H24" s="211">
        <v>0</v>
      </c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9" s="9" customFormat="1" ht="15">
      <c r="A25" s="136" t="s">
        <v>71</v>
      </c>
      <c r="B25" s="140">
        <f t="shared" ref="B25:G25" si="2">SUM(B$26:B$31)</f>
        <v>79.903217077660003</v>
      </c>
      <c r="C25" s="140">
        <f t="shared" si="2"/>
        <v>2259.2315015926197</v>
      </c>
      <c r="D25" s="52">
        <f t="shared" si="2"/>
        <v>0.88531899999999997</v>
      </c>
      <c r="E25" s="140">
        <f t="shared" si="2"/>
        <v>86.614317677069991</v>
      </c>
      <c r="F25" s="140">
        <f t="shared" si="2"/>
        <v>2362.6826804546604</v>
      </c>
      <c r="G25" s="52">
        <f t="shared" si="2"/>
        <v>0.88422999999999996</v>
      </c>
      <c r="H25" s="153">
        <v>-1.088E-3</v>
      </c>
      <c r="I25" s="251"/>
      <c r="J25" s="251"/>
      <c r="K25" s="251"/>
      <c r="L25" s="251"/>
      <c r="M25" s="251"/>
      <c r="N25" s="251"/>
      <c r="O25" s="251"/>
      <c r="P25" s="251"/>
      <c r="Q25" s="251"/>
    </row>
    <row r="26" spans="1:19" s="168" customFormat="1" outlineLevel="1">
      <c r="A26" s="112" t="s">
        <v>29</v>
      </c>
      <c r="B26" s="183">
        <v>0</v>
      </c>
      <c r="C26" s="183">
        <v>0</v>
      </c>
      <c r="D26" s="238">
        <v>0</v>
      </c>
      <c r="E26" s="183">
        <v>2.0492385960000001E-2</v>
      </c>
      <c r="F26" s="183">
        <v>0.55899540264000003</v>
      </c>
      <c r="G26" s="238">
        <v>2.0900000000000001E-4</v>
      </c>
      <c r="H26" s="183">
        <v>2.0900000000000001E-4</v>
      </c>
      <c r="I26" s="154"/>
      <c r="J26" s="154"/>
      <c r="K26" s="154"/>
      <c r="L26" s="154"/>
      <c r="M26" s="154"/>
      <c r="N26" s="154"/>
      <c r="O26" s="154"/>
      <c r="P26" s="154"/>
      <c r="Q26" s="154"/>
    </row>
    <row r="27" spans="1:19" outlineLevel="1">
      <c r="A27" s="151" t="s">
        <v>123</v>
      </c>
      <c r="B27" s="236">
        <v>30.95239057022</v>
      </c>
      <c r="C27" s="236">
        <v>875.16646241673004</v>
      </c>
      <c r="D27" s="45">
        <v>0.342949</v>
      </c>
      <c r="E27" s="236">
        <v>30.29759824484</v>
      </c>
      <c r="F27" s="236">
        <v>826.46394444243003</v>
      </c>
      <c r="G27" s="45">
        <v>0.30930299999999999</v>
      </c>
      <c r="H27" s="236">
        <v>-3.3646000000000002E-2</v>
      </c>
      <c r="I27" s="38"/>
      <c r="J27" s="38"/>
      <c r="K27" s="38"/>
      <c r="L27" s="38"/>
      <c r="M27" s="38"/>
      <c r="N27" s="38"/>
      <c r="O27" s="38"/>
      <c r="P27" s="38"/>
      <c r="Q27" s="38"/>
    </row>
    <row r="28" spans="1:19" outlineLevel="1">
      <c r="A28" s="151" t="s">
        <v>4</v>
      </c>
      <c r="B28" s="236">
        <v>11.84896423699</v>
      </c>
      <c r="C28" s="236">
        <v>335.02472421484998</v>
      </c>
      <c r="D28" s="45">
        <v>0.13128500000000001</v>
      </c>
      <c r="E28" s="236">
        <v>12.403086281369999</v>
      </c>
      <c r="F28" s="236">
        <v>338.33386820024998</v>
      </c>
      <c r="G28" s="45">
        <v>0.12662100000000001</v>
      </c>
      <c r="H28" s="236">
        <v>-4.6639999999999997E-3</v>
      </c>
      <c r="I28" s="38"/>
      <c r="J28" s="38"/>
      <c r="K28" s="38"/>
      <c r="L28" s="38"/>
      <c r="M28" s="38"/>
      <c r="N28" s="38"/>
      <c r="O28" s="38"/>
      <c r="P28" s="38"/>
      <c r="Q28" s="38"/>
    </row>
    <row r="29" spans="1:19" outlineLevel="1">
      <c r="A29" s="151" t="s">
        <v>18</v>
      </c>
      <c r="B29" s="236">
        <v>5.9975191700100003</v>
      </c>
      <c r="C29" s="236">
        <v>169.57745552429</v>
      </c>
      <c r="D29" s="45">
        <v>6.6451999999999997E-2</v>
      </c>
      <c r="E29" s="236">
        <v>8.7799867123900004</v>
      </c>
      <c r="F29" s="236">
        <v>239.50223353817</v>
      </c>
      <c r="G29" s="45">
        <v>8.9633000000000004E-2</v>
      </c>
      <c r="H29" s="236">
        <v>2.3182000000000001E-2</v>
      </c>
      <c r="I29" s="38"/>
      <c r="J29" s="38"/>
      <c r="K29" s="38"/>
      <c r="L29" s="38"/>
      <c r="M29" s="38"/>
      <c r="N29" s="38"/>
      <c r="O29" s="38"/>
      <c r="P29" s="38"/>
      <c r="Q29" s="38"/>
    </row>
    <row r="30" spans="1:19" outlineLevel="1">
      <c r="A30" s="151" t="s">
        <v>19</v>
      </c>
      <c r="B30" s="236">
        <v>30.519769716590002</v>
      </c>
      <c r="C30" s="236">
        <v>862.93428083770004</v>
      </c>
      <c r="D30" s="45">
        <v>0.33815600000000001</v>
      </c>
      <c r="E30" s="236">
        <v>34.61434201374</v>
      </c>
      <c r="F30" s="236">
        <v>944.21694431521996</v>
      </c>
      <c r="G30" s="45">
        <v>0.35337200000000002</v>
      </c>
      <c r="H30" s="236">
        <v>1.5216E-2</v>
      </c>
      <c r="I30" s="38"/>
      <c r="J30" s="38"/>
      <c r="K30" s="38"/>
      <c r="L30" s="38"/>
      <c r="M30" s="38"/>
      <c r="N30" s="38"/>
      <c r="O30" s="38"/>
      <c r="P30" s="38"/>
      <c r="Q30" s="38"/>
    </row>
    <row r="31" spans="1:19" outlineLevel="1">
      <c r="A31" s="151" t="s">
        <v>106</v>
      </c>
      <c r="B31" s="236">
        <v>0.58457338385000002</v>
      </c>
      <c r="C31" s="236">
        <v>16.52857859905</v>
      </c>
      <c r="D31" s="45">
        <v>6.4770000000000001E-3</v>
      </c>
      <c r="E31" s="236">
        <v>0.49881203877000002</v>
      </c>
      <c r="F31" s="236">
        <v>13.60669455595</v>
      </c>
      <c r="G31" s="45">
        <v>5.0920000000000002E-3</v>
      </c>
      <c r="H31" s="236">
        <v>-1.3849999999999999E-3</v>
      </c>
      <c r="I31" s="38"/>
      <c r="J31" s="38"/>
      <c r="K31" s="38"/>
      <c r="L31" s="38"/>
      <c r="M31" s="38"/>
      <c r="N31" s="38"/>
      <c r="O31" s="38"/>
      <c r="P31" s="38"/>
      <c r="Q31" s="38"/>
    </row>
    <row r="32" spans="1:19" s="49" customFormat="1" ht="15">
      <c r="A32" s="240" t="s">
        <v>17</v>
      </c>
      <c r="B32" s="170">
        <f t="shared" ref="B32:G32" si="3">SUM(B$33:B$36)</f>
        <v>10.350286956329999</v>
      </c>
      <c r="C32" s="170">
        <f t="shared" si="3"/>
        <v>292.6502235758</v>
      </c>
      <c r="D32" s="225">
        <f t="shared" si="3"/>
        <v>0.11468</v>
      </c>
      <c r="E32" s="170">
        <f t="shared" si="3"/>
        <v>11.339996605890001</v>
      </c>
      <c r="F32" s="170">
        <f t="shared" si="3"/>
        <v>309.33469541449</v>
      </c>
      <c r="G32" s="225">
        <f t="shared" si="3"/>
        <v>0.11576800000000001</v>
      </c>
      <c r="H32" s="170">
        <v>1.088E-3</v>
      </c>
    </row>
    <row r="33" spans="1:17" outlineLevel="1">
      <c r="A33" s="151" t="s">
        <v>123</v>
      </c>
      <c r="B33" s="236">
        <v>1.67927065171</v>
      </c>
      <c r="C33" s="236">
        <v>47.480705968839999</v>
      </c>
      <c r="D33" s="45">
        <v>1.8606000000000001E-2</v>
      </c>
      <c r="E33" s="236">
        <v>3.4330111040800002</v>
      </c>
      <c r="F33" s="236">
        <v>93.646363499320003</v>
      </c>
      <c r="G33" s="45">
        <v>3.5047000000000002E-2</v>
      </c>
      <c r="H33" s="236">
        <v>1.6441000000000001E-2</v>
      </c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1">
      <c r="A34" s="151" t="s">
        <v>4</v>
      </c>
      <c r="B34" s="236">
        <v>0.73557092570000004</v>
      </c>
      <c r="C34" s="236">
        <v>20.797973695980001</v>
      </c>
      <c r="D34" s="45">
        <v>8.1499999999999993E-3</v>
      </c>
      <c r="E34" s="236">
        <v>0.77039367746999998</v>
      </c>
      <c r="F34" s="236">
        <v>21.014952812650002</v>
      </c>
      <c r="G34" s="45">
        <v>7.8650000000000005E-3</v>
      </c>
      <c r="H34" s="236">
        <v>-2.8499999999999999E-4</v>
      </c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1">
      <c r="A35" s="151" t="s">
        <v>18</v>
      </c>
      <c r="B35" s="236">
        <v>6.8269002812500004</v>
      </c>
      <c r="C35" s="236">
        <v>193.02787469225001</v>
      </c>
      <c r="D35" s="45">
        <v>7.5641E-2</v>
      </c>
      <c r="E35" s="236">
        <v>5.7252183728099997</v>
      </c>
      <c r="F35" s="236">
        <v>156.17365181714999</v>
      </c>
      <c r="G35" s="45">
        <v>5.8448E-2</v>
      </c>
      <c r="H35" s="236">
        <v>-1.7194000000000001E-2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1">
      <c r="A36" s="151" t="s">
        <v>19</v>
      </c>
      <c r="B36" s="236">
        <v>1.10854509767</v>
      </c>
      <c r="C36" s="236">
        <v>31.34366921873</v>
      </c>
      <c r="D36" s="45">
        <v>1.2283000000000001E-2</v>
      </c>
      <c r="E36" s="236">
        <v>1.41137345153</v>
      </c>
      <c r="F36" s="236">
        <v>38.49972728537</v>
      </c>
      <c r="G36" s="45">
        <v>1.4408000000000001E-2</v>
      </c>
      <c r="H36" s="236">
        <v>2.1259999999999999E-3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B37" s="192"/>
      <c r="C37" s="192"/>
      <c r="D37" s="244"/>
      <c r="E37" s="192"/>
      <c r="F37" s="192"/>
      <c r="G37" s="244"/>
      <c r="H37" s="192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B38" s="192"/>
      <c r="C38" s="192"/>
      <c r="D38" s="244"/>
      <c r="E38" s="192"/>
      <c r="F38" s="192"/>
      <c r="G38" s="244"/>
      <c r="H38" s="192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2"/>
      <c r="C39" s="192"/>
      <c r="D39" s="244"/>
      <c r="E39" s="192"/>
      <c r="F39" s="192"/>
      <c r="G39" s="244"/>
      <c r="H39" s="192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2"/>
      <c r="C40" s="192"/>
      <c r="D40" s="244"/>
      <c r="E40" s="192"/>
      <c r="F40" s="192"/>
      <c r="G40" s="244"/>
      <c r="H40" s="192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2"/>
      <c r="C41" s="192"/>
      <c r="D41" s="244"/>
      <c r="E41" s="192"/>
      <c r="F41" s="192"/>
      <c r="G41" s="244"/>
      <c r="H41" s="192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2"/>
      <c r="C42" s="192"/>
      <c r="D42" s="244"/>
      <c r="E42" s="192"/>
      <c r="F42" s="192"/>
      <c r="G42" s="244"/>
      <c r="H42" s="192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2"/>
      <c r="C43" s="192"/>
      <c r="D43" s="244"/>
      <c r="E43" s="192"/>
      <c r="F43" s="192"/>
      <c r="G43" s="244"/>
      <c r="H43" s="192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2"/>
      <c r="C44" s="192"/>
      <c r="D44" s="244"/>
      <c r="E44" s="192"/>
      <c r="F44" s="192"/>
      <c r="G44" s="244"/>
      <c r="H44" s="192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2"/>
      <c r="C45" s="192"/>
      <c r="D45" s="244"/>
      <c r="E45" s="192"/>
      <c r="F45" s="192"/>
      <c r="G45" s="244"/>
      <c r="H45" s="192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2"/>
      <c r="C46" s="192"/>
      <c r="D46" s="244"/>
      <c r="E46" s="192"/>
      <c r="F46" s="192"/>
      <c r="G46" s="244"/>
      <c r="H46" s="192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2"/>
      <c r="C47" s="192"/>
      <c r="D47" s="244"/>
      <c r="E47" s="192"/>
      <c r="F47" s="192"/>
      <c r="G47" s="244"/>
      <c r="H47" s="192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2"/>
      <c r="C48" s="192"/>
      <c r="D48" s="244"/>
      <c r="E48" s="192"/>
      <c r="F48" s="192"/>
      <c r="G48" s="244"/>
      <c r="H48" s="192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192"/>
      <c r="F49" s="192"/>
      <c r="G49" s="244"/>
      <c r="H49" s="192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192"/>
      <c r="F50" s="192"/>
      <c r="G50" s="244"/>
      <c r="H50" s="192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192"/>
      <c r="F51" s="192"/>
      <c r="G51" s="244"/>
      <c r="H51" s="192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192"/>
      <c r="F52" s="192"/>
      <c r="G52" s="244"/>
      <c r="H52" s="192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192"/>
      <c r="F53" s="192"/>
      <c r="G53" s="244"/>
      <c r="H53" s="192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192"/>
      <c r="F54" s="192"/>
      <c r="G54" s="244"/>
      <c r="H54" s="192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192"/>
      <c r="F55" s="192"/>
      <c r="G55" s="244"/>
      <c r="H55" s="192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192"/>
      <c r="F56" s="192"/>
      <c r="G56" s="244"/>
      <c r="H56" s="192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192"/>
      <c r="F57" s="192"/>
      <c r="G57" s="244"/>
      <c r="H57" s="192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192"/>
      <c r="F58" s="192"/>
      <c r="G58" s="244"/>
      <c r="H58" s="192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192"/>
      <c r="F59" s="192"/>
      <c r="G59" s="244"/>
      <c r="H59" s="192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192"/>
      <c r="F60" s="192"/>
      <c r="G60" s="244"/>
      <c r="H60" s="192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192"/>
      <c r="F61" s="192"/>
      <c r="G61" s="244"/>
      <c r="H61" s="192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192"/>
      <c r="F62" s="192"/>
      <c r="G62" s="244"/>
      <c r="H62" s="192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192"/>
      <c r="F63" s="192"/>
      <c r="G63" s="244"/>
      <c r="H63" s="192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192"/>
      <c r="F64" s="192"/>
      <c r="G64" s="244"/>
      <c r="H64" s="192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192"/>
      <c r="F65" s="192"/>
      <c r="G65" s="244"/>
      <c r="H65" s="192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192"/>
      <c r="F66" s="192"/>
      <c r="G66" s="244"/>
      <c r="H66" s="192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192"/>
      <c r="F67" s="192"/>
      <c r="G67" s="244"/>
      <c r="H67" s="192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192"/>
      <c r="F68" s="192"/>
      <c r="G68" s="244"/>
      <c r="H68" s="192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192"/>
      <c r="F69" s="192"/>
      <c r="G69" s="244"/>
      <c r="H69" s="192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192"/>
      <c r="F70" s="192"/>
      <c r="G70" s="244"/>
      <c r="H70" s="192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192"/>
      <c r="F71" s="192"/>
      <c r="G71" s="244"/>
      <c r="H71" s="192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192"/>
      <c r="F72" s="192"/>
      <c r="G72" s="244"/>
      <c r="H72" s="192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192"/>
      <c r="F73" s="192"/>
      <c r="G73" s="244"/>
      <c r="H73" s="192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192"/>
      <c r="F74" s="192"/>
      <c r="G74" s="244"/>
      <c r="H74" s="192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192"/>
      <c r="F75" s="192"/>
      <c r="G75" s="244"/>
      <c r="H75" s="192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192"/>
      <c r="F76" s="192"/>
      <c r="G76" s="244"/>
      <c r="H76" s="192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192"/>
      <c r="F77" s="192"/>
      <c r="G77" s="244"/>
      <c r="H77" s="192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192"/>
      <c r="F78" s="192"/>
      <c r="G78" s="244"/>
      <c r="H78" s="192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192"/>
      <c r="F79" s="192"/>
      <c r="G79" s="244"/>
      <c r="H79" s="192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192"/>
      <c r="F80" s="192"/>
      <c r="G80" s="244"/>
      <c r="H80" s="192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192"/>
      <c r="F81" s="192"/>
      <c r="G81" s="244"/>
      <c r="H81" s="192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192"/>
      <c r="F82" s="192"/>
      <c r="G82" s="244"/>
      <c r="H82" s="192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192"/>
      <c r="F83" s="192"/>
      <c r="G83" s="244"/>
      <c r="H83" s="192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192"/>
      <c r="F84" s="192"/>
      <c r="G84" s="244"/>
      <c r="H84" s="192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192"/>
      <c r="F85" s="192"/>
      <c r="G85" s="244"/>
      <c r="H85" s="192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192"/>
      <c r="F86" s="192"/>
      <c r="G86" s="244"/>
      <c r="H86" s="192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192"/>
      <c r="F87" s="192"/>
      <c r="G87" s="244"/>
      <c r="H87" s="192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192"/>
      <c r="F88" s="192"/>
      <c r="G88" s="244"/>
      <c r="H88" s="192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192"/>
      <c r="F89" s="192"/>
      <c r="G89" s="244"/>
      <c r="H89" s="192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192"/>
      <c r="F90" s="192"/>
      <c r="G90" s="244"/>
      <c r="H90" s="192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192"/>
      <c r="F91" s="192"/>
      <c r="G91" s="244"/>
      <c r="H91" s="192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192"/>
      <c r="F92" s="192"/>
      <c r="G92" s="244"/>
      <c r="H92" s="192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192"/>
      <c r="F93" s="192"/>
      <c r="G93" s="244"/>
      <c r="H93" s="192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192"/>
      <c r="F94" s="192"/>
      <c r="G94" s="244"/>
      <c r="H94" s="192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192"/>
      <c r="F95" s="192"/>
      <c r="G95" s="244"/>
      <c r="H95" s="192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192"/>
      <c r="F96" s="192"/>
      <c r="G96" s="244"/>
      <c r="H96" s="192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192"/>
      <c r="F97" s="192"/>
      <c r="G97" s="244"/>
      <c r="H97" s="192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192"/>
      <c r="F98" s="192"/>
      <c r="G98" s="244"/>
      <c r="H98" s="192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192"/>
      <c r="F99" s="192"/>
      <c r="G99" s="244"/>
      <c r="H99" s="192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192"/>
      <c r="F100" s="192"/>
      <c r="G100" s="244"/>
      <c r="H100" s="192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192"/>
      <c r="F101" s="192"/>
      <c r="G101" s="244"/>
      <c r="H101" s="192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192"/>
      <c r="F102" s="192"/>
      <c r="G102" s="244"/>
      <c r="H102" s="192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192"/>
      <c r="F103" s="192"/>
      <c r="G103" s="244"/>
      <c r="H103" s="192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192"/>
      <c r="F104" s="192"/>
      <c r="G104" s="244"/>
      <c r="H104" s="192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192"/>
      <c r="F105" s="192"/>
      <c r="G105" s="244"/>
      <c r="H105" s="192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192"/>
      <c r="F106" s="192"/>
      <c r="G106" s="244"/>
      <c r="H106" s="192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192"/>
      <c r="F107" s="192"/>
      <c r="G107" s="244"/>
      <c r="H107" s="192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192"/>
      <c r="F108" s="192"/>
      <c r="G108" s="244"/>
      <c r="H108" s="192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192"/>
      <c r="F109" s="192"/>
      <c r="G109" s="244"/>
      <c r="H109" s="192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192"/>
      <c r="F110" s="192"/>
      <c r="G110" s="244"/>
      <c r="H110" s="192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192"/>
      <c r="F111" s="192"/>
      <c r="G111" s="244"/>
      <c r="H111" s="192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192"/>
      <c r="F112" s="192"/>
      <c r="G112" s="244"/>
      <c r="H112" s="192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192"/>
      <c r="F113" s="192"/>
      <c r="G113" s="244"/>
      <c r="H113" s="192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192"/>
      <c r="F114" s="192"/>
      <c r="G114" s="244"/>
      <c r="H114" s="192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192"/>
      <c r="F115" s="192"/>
      <c r="G115" s="244"/>
      <c r="H115" s="192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192"/>
      <c r="F116" s="192"/>
      <c r="G116" s="244"/>
      <c r="H116" s="192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192"/>
      <c r="F117" s="192"/>
      <c r="G117" s="244"/>
      <c r="H117" s="192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192"/>
      <c r="F118" s="192"/>
      <c r="G118" s="244"/>
      <c r="H118" s="192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192"/>
      <c r="F119" s="192"/>
      <c r="G119" s="244"/>
      <c r="H119" s="192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192"/>
      <c r="F120" s="192"/>
      <c r="G120" s="244"/>
      <c r="H120" s="192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192"/>
      <c r="F121" s="192"/>
      <c r="G121" s="244"/>
      <c r="H121" s="192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192"/>
      <c r="F122" s="192"/>
      <c r="G122" s="244"/>
      <c r="H122" s="192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192"/>
      <c r="F123" s="192"/>
      <c r="G123" s="244"/>
      <c r="H123" s="192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192"/>
      <c r="F124" s="192"/>
      <c r="G124" s="244"/>
      <c r="H124" s="192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192"/>
      <c r="F125" s="192"/>
      <c r="G125" s="244"/>
      <c r="H125" s="192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192"/>
      <c r="F126" s="192"/>
      <c r="G126" s="244"/>
      <c r="H126" s="192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192"/>
      <c r="F127" s="192"/>
      <c r="G127" s="244"/>
      <c r="H127" s="192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192"/>
      <c r="F128" s="192"/>
      <c r="G128" s="244"/>
      <c r="H128" s="192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192"/>
      <c r="F129" s="192"/>
      <c r="G129" s="244"/>
      <c r="H129" s="192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192"/>
      <c r="F130" s="192"/>
      <c r="G130" s="244"/>
      <c r="H130" s="192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192"/>
      <c r="F131" s="192"/>
      <c r="G131" s="244"/>
      <c r="H131" s="192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192"/>
      <c r="F132" s="192"/>
      <c r="G132" s="244"/>
      <c r="H132" s="192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192"/>
      <c r="F133" s="192"/>
      <c r="G133" s="244"/>
      <c r="H133" s="192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192"/>
      <c r="F134" s="192"/>
      <c r="G134" s="244"/>
      <c r="H134" s="192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192"/>
      <c r="F135" s="192"/>
      <c r="G135" s="244"/>
      <c r="H135" s="192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192"/>
      <c r="F136" s="192"/>
      <c r="G136" s="244"/>
      <c r="H136" s="192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192"/>
      <c r="F137" s="192"/>
      <c r="G137" s="244"/>
      <c r="H137" s="192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192"/>
      <c r="F138" s="192"/>
      <c r="G138" s="244"/>
      <c r="H138" s="192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192"/>
      <c r="F139" s="192"/>
      <c r="G139" s="244"/>
      <c r="H139" s="192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192"/>
      <c r="F140" s="192"/>
      <c r="G140" s="244"/>
      <c r="H140" s="192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192"/>
      <c r="F141" s="192"/>
      <c r="G141" s="244"/>
      <c r="H141" s="192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192"/>
      <c r="F142" s="192"/>
      <c r="G142" s="244"/>
      <c r="H142" s="192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192"/>
      <c r="F143" s="192"/>
      <c r="G143" s="244"/>
      <c r="H143" s="192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192"/>
      <c r="F144" s="192"/>
      <c r="G144" s="244"/>
      <c r="H144" s="192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192"/>
      <c r="F145" s="192"/>
      <c r="G145" s="244"/>
      <c r="H145" s="192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192"/>
      <c r="F146" s="192"/>
      <c r="G146" s="244"/>
      <c r="H146" s="192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192"/>
      <c r="F147" s="192"/>
      <c r="G147" s="244"/>
      <c r="H147" s="192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192"/>
      <c r="F148" s="192"/>
      <c r="G148" s="244"/>
      <c r="H148" s="192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192"/>
      <c r="F149" s="192"/>
      <c r="G149" s="244"/>
      <c r="H149" s="192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192"/>
      <c r="F150" s="192"/>
      <c r="G150" s="244"/>
      <c r="H150" s="192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192"/>
      <c r="F151" s="192"/>
      <c r="G151" s="244"/>
      <c r="H151" s="192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192"/>
      <c r="F152" s="192"/>
      <c r="G152" s="244"/>
      <c r="H152" s="192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192"/>
      <c r="F153" s="192"/>
      <c r="G153" s="244"/>
      <c r="H153" s="192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192"/>
      <c r="F154" s="192"/>
      <c r="G154" s="244"/>
      <c r="H154" s="192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192"/>
      <c r="F155" s="192"/>
      <c r="G155" s="244"/>
      <c r="H155" s="192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192"/>
      <c r="F156" s="192"/>
      <c r="G156" s="244"/>
      <c r="H156" s="192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192"/>
      <c r="F157" s="192"/>
      <c r="G157" s="244"/>
      <c r="H157" s="192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192"/>
      <c r="F158" s="192"/>
      <c r="G158" s="244"/>
      <c r="H158" s="192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192"/>
      <c r="F159" s="192"/>
      <c r="G159" s="244"/>
      <c r="H159" s="192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192"/>
      <c r="F160" s="192"/>
      <c r="G160" s="244"/>
      <c r="H160" s="192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192"/>
      <c r="F161" s="192"/>
      <c r="G161" s="244"/>
      <c r="H161" s="192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192"/>
      <c r="F162" s="192"/>
      <c r="G162" s="244"/>
      <c r="H162" s="192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192"/>
      <c r="F163" s="192"/>
      <c r="G163" s="244"/>
      <c r="H163" s="192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192"/>
      <c r="F164" s="192"/>
      <c r="G164" s="244"/>
      <c r="H164" s="192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192"/>
      <c r="F165" s="192"/>
      <c r="G165" s="244"/>
      <c r="H165" s="192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192"/>
      <c r="F166" s="192"/>
      <c r="G166" s="244"/>
      <c r="H166" s="192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192"/>
      <c r="F167" s="192"/>
      <c r="G167" s="244"/>
      <c r="H167" s="192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192"/>
      <c r="F168" s="192"/>
      <c r="G168" s="244"/>
      <c r="H168" s="192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192"/>
      <c r="F169" s="192"/>
      <c r="G169" s="244"/>
      <c r="H169" s="192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192"/>
      <c r="F170" s="192"/>
      <c r="G170" s="244"/>
      <c r="H170" s="192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192"/>
      <c r="F171" s="192"/>
      <c r="G171" s="244"/>
      <c r="H171" s="192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192"/>
      <c r="F172" s="192"/>
      <c r="G172" s="244"/>
      <c r="H172" s="192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192"/>
      <c r="F173" s="192"/>
      <c r="G173" s="244"/>
      <c r="H173" s="192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192"/>
      <c r="F174" s="192"/>
      <c r="G174" s="244"/>
      <c r="H174" s="192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192"/>
      <c r="F175" s="192"/>
      <c r="G175" s="244"/>
      <c r="H175" s="192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192"/>
      <c r="F176" s="192"/>
      <c r="G176" s="244"/>
      <c r="H176" s="192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192"/>
      <c r="F177" s="192"/>
      <c r="G177" s="244"/>
      <c r="H177" s="192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192"/>
      <c r="F178" s="192"/>
      <c r="G178" s="244"/>
      <c r="H178" s="192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192"/>
      <c r="F179" s="192"/>
      <c r="G179" s="244"/>
      <c r="H179" s="192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192"/>
      <c r="F180" s="192"/>
      <c r="G180" s="244"/>
      <c r="H180" s="192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192"/>
      <c r="F181" s="192"/>
      <c r="G181" s="244"/>
      <c r="H181" s="192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192"/>
      <c r="F182" s="192"/>
      <c r="G182" s="244"/>
      <c r="H182" s="192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192"/>
      <c r="F183" s="192"/>
      <c r="G183" s="244"/>
      <c r="H183" s="192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192"/>
      <c r="F184" s="192"/>
      <c r="G184" s="244"/>
      <c r="H184" s="192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192"/>
      <c r="F185" s="192"/>
      <c r="G185" s="244"/>
      <c r="H185" s="192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192"/>
      <c r="F186" s="192"/>
      <c r="G186" s="244"/>
      <c r="H186" s="192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192"/>
      <c r="F187" s="192"/>
      <c r="G187" s="244"/>
      <c r="H187" s="192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192"/>
      <c r="F188" s="192"/>
      <c r="G188" s="244"/>
      <c r="H188" s="192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192"/>
      <c r="F189" s="192"/>
      <c r="G189" s="244"/>
      <c r="H189" s="192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192"/>
      <c r="F190" s="192"/>
      <c r="G190" s="244"/>
      <c r="H190" s="192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192"/>
      <c r="F191" s="192"/>
      <c r="G191" s="244"/>
      <c r="H191" s="192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192"/>
      <c r="F192" s="192"/>
      <c r="G192" s="244"/>
      <c r="H192" s="192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192"/>
      <c r="F193" s="192"/>
      <c r="G193" s="244"/>
      <c r="H193" s="192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192"/>
      <c r="F194" s="192"/>
      <c r="G194" s="244"/>
      <c r="H194" s="192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192"/>
      <c r="F195" s="192"/>
      <c r="G195" s="244"/>
      <c r="H195" s="192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192"/>
      <c r="F196" s="192"/>
      <c r="G196" s="244"/>
      <c r="H196" s="192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192"/>
      <c r="F197" s="192"/>
      <c r="G197" s="244"/>
      <c r="H197" s="192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192"/>
      <c r="F198" s="192"/>
      <c r="G198" s="244"/>
      <c r="H198" s="192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192"/>
      <c r="F199" s="192"/>
      <c r="G199" s="244"/>
      <c r="H199" s="192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192"/>
      <c r="F200" s="192"/>
      <c r="G200" s="244"/>
      <c r="H200" s="192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192"/>
      <c r="F201" s="192"/>
      <c r="G201" s="244"/>
      <c r="H201" s="192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192"/>
      <c r="F202" s="192"/>
      <c r="G202" s="244"/>
      <c r="H202" s="192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192"/>
      <c r="F203" s="192"/>
      <c r="G203" s="244"/>
      <c r="H203" s="192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192"/>
      <c r="F204" s="192"/>
      <c r="G204" s="244"/>
      <c r="H204" s="192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192"/>
      <c r="F205" s="192"/>
      <c r="G205" s="244"/>
      <c r="H205" s="192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192"/>
      <c r="F206" s="192"/>
      <c r="G206" s="244"/>
      <c r="H206" s="192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192"/>
      <c r="F207" s="192"/>
      <c r="G207" s="244"/>
      <c r="H207" s="192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192"/>
      <c r="F208" s="192"/>
      <c r="G208" s="244"/>
      <c r="H208" s="192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192"/>
      <c r="F209" s="192"/>
      <c r="G209" s="244"/>
      <c r="H209" s="192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192"/>
      <c r="F210" s="192"/>
      <c r="G210" s="244"/>
      <c r="H210" s="192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192"/>
      <c r="F211" s="192"/>
      <c r="G211" s="244"/>
      <c r="H211" s="192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192"/>
      <c r="F212" s="192"/>
      <c r="G212" s="244"/>
      <c r="H212" s="192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192"/>
      <c r="F213" s="192"/>
      <c r="G213" s="244"/>
      <c r="H213" s="192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192"/>
      <c r="F214" s="192"/>
      <c r="G214" s="244"/>
      <c r="H214" s="192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192"/>
      <c r="F215" s="192"/>
      <c r="G215" s="244"/>
      <c r="H215" s="192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192"/>
      <c r="F216" s="192"/>
      <c r="G216" s="244"/>
      <c r="H216" s="192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192"/>
      <c r="F217" s="192"/>
      <c r="G217" s="244"/>
      <c r="H217" s="192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192"/>
      <c r="F218" s="192"/>
      <c r="G218" s="244"/>
      <c r="H218" s="192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192"/>
      <c r="F219" s="192"/>
      <c r="G219" s="244"/>
      <c r="H219" s="192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192"/>
      <c r="F220" s="192"/>
      <c r="G220" s="244"/>
      <c r="H220" s="192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192"/>
      <c r="F221" s="192"/>
      <c r="G221" s="244"/>
      <c r="H221" s="192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192"/>
      <c r="F222" s="192"/>
      <c r="G222" s="244"/>
      <c r="H222" s="192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192"/>
      <c r="F223" s="192"/>
      <c r="G223" s="244"/>
      <c r="H223" s="192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192"/>
      <c r="F224" s="192"/>
      <c r="G224" s="244"/>
      <c r="H224" s="192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192"/>
      <c r="F225" s="192"/>
      <c r="G225" s="244"/>
      <c r="H225" s="192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192"/>
      <c r="F226" s="192"/>
      <c r="G226" s="244"/>
      <c r="H226" s="192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192"/>
      <c r="F227" s="192"/>
      <c r="G227" s="244"/>
      <c r="H227" s="192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192"/>
      <c r="F228" s="192"/>
      <c r="G228" s="244"/>
      <c r="H228" s="192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192"/>
      <c r="F229" s="192"/>
      <c r="G229" s="244"/>
      <c r="H229" s="192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192"/>
      <c r="F230" s="192"/>
      <c r="G230" s="244"/>
      <c r="H230" s="192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192"/>
      <c r="F231" s="192"/>
      <c r="G231" s="244"/>
      <c r="H231" s="192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192"/>
      <c r="F232" s="192"/>
      <c r="G232" s="244"/>
      <c r="H232" s="192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192"/>
      <c r="F233" s="192"/>
      <c r="G233" s="244"/>
      <c r="H233" s="192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192"/>
      <c r="F234" s="192"/>
      <c r="G234" s="244"/>
      <c r="H234" s="192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192"/>
      <c r="F235" s="192"/>
      <c r="G235" s="244"/>
      <c r="H235" s="192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192"/>
      <c r="F236" s="192"/>
      <c r="G236" s="244"/>
      <c r="H236" s="192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192"/>
      <c r="F237" s="192"/>
      <c r="G237" s="244"/>
      <c r="H237" s="192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192"/>
      <c r="F238" s="192"/>
      <c r="G238" s="244"/>
      <c r="H238" s="192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2"/>
      <c r="C239" s="192"/>
      <c r="D239" s="244"/>
      <c r="E239" s="192"/>
      <c r="F239" s="192"/>
      <c r="G239" s="244"/>
      <c r="H239" s="192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2"/>
      <c r="C240" s="192"/>
      <c r="D240" s="244"/>
      <c r="E240" s="192"/>
      <c r="F240" s="192"/>
      <c r="G240" s="244"/>
      <c r="H240" s="192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2"/>
      <c r="C241" s="192"/>
      <c r="D241" s="244"/>
      <c r="E241" s="192"/>
      <c r="F241" s="192"/>
      <c r="G241" s="244"/>
      <c r="H241" s="192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2"/>
      <c r="C242" s="192"/>
      <c r="D242" s="244"/>
      <c r="E242" s="192"/>
      <c r="F242" s="192"/>
      <c r="G242" s="244"/>
      <c r="H242" s="192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2"/>
      <c r="C243" s="192"/>
      <c r="D243" s="244"/>
      <c r="E243" s="192"/>
      <c r="F243" s="192"/>
      <c r="G243" s="244"/>
      <c r="H243" s="192"/>
      <c r="I243" s="38"/>
      <c r="J243" s="38"/>
      <c r="K243" s="38"/>
      <c r="L243" s="38"/>
      <c r="M243" s="38"/>
      <c r="N243" s="38"/>
      <c r="O243" s="38"/>
      <c r="P243" s="38"/>
      <c r="Q243" s="3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48" bestFit="1" customWidth="1"/>
    <col min="2" max="2" width="14.5" style="205" bestFit="1" customWidth="1"/>
    <col min="3" max="4" width="12.83203125" style="89" bestFit="1" customWidth="1"/>
    <col min="5" max="5" width="14.83203125" style="205" bestFit="1" customWidth="1"/>
    <col min="6" max="6" width="16" style="205" bestFit="1" customWidth="1"/>
    <col min="7" max="7" width="10.6640625" style="250" bestFit="1" customWidth="1"/>
    <col min="8" max="8" width="14.5" style="205" bestFit="1" customWidth="1"/>
    <col min="9" max="10" width="12.83203125" style="89" bestFit="1" customWidth="1"/>
    <col min="11" max="12" width="16" style="205" bestFit="1" customWidth="1"/>
    <col min="13" max="13" width="10.6640625" style="250" bestFit="1" customWidth="1"/>
    <col min="14" max="14" width="16.1640625" style="205" bestFit="1" customWidth="1"/>
    <col min="15" max="16384" width="16.33203125" style="48"/>
  </cols>
  <sheetData>
    <row r="2" spans="1:19" s="141" customFormat="1" ht="19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1"/>
      <c r="P2" s="131"/>
      <c r="Q2" s="131"/>
      <c r="R2" s="131"/>
      <c r="S2" s="131"/>
    </row>
    <row r="3" spans="1:19">
      <c r="A3" s="55"/>
    </row>
    <row r="4" spans="1:19" s="49" customFormat="1">
      <c r="B4" s="226"/>
      <c r="C4" s="92"/>
      <c r="D4" s="92"/>
      <c r="E4" s="226"/>
      <c r="F4" s="226"/>
      <c r="G4" s="20"/>
      <c r="H4" s="226"/>
      <c r="I4" s="92"/>
      <c r="J4" s="92"/>
      <c r="K4" s="226"/>
      <c r="L4" s="226"/>
      <c r="M4" s="20"/>
      <c r="N4" s="49" t="str">
        <f>VALVAL</f>
        <v>млрд. одиниць</v>
      </c>
    </row>
    <row r="5" spans="1:19" s="199" customFormat="1">
      <c r="A5" s="255"/>
      <c r="B5" s="261">
        <v>44196</v>
      </c>
      <c r="C5" s="262"/>
      <c r="D5" s="262"/>
      <c r="E5" s="262"/>
      <c r="F5" s="262"/>
      <c r="G5" s="263"/>
      <c r="H5" s="261">
        <v>44561</v>
      </c>
      <c r="I5" s="262"/>
      <c r="J5" s="262"/>
      <c r="K5" s="262"/>
      <c r="L5" s="262"/>
      <c r="M5" s="263"/>
      <c r="N5" s="193"/>
    </row>
    <row r="6" spans="1:19" s="28" customFormat="1">
      <c r="A6" s="26"/>
      <c r="B6" s="95" t="s">
        <v>8</v>
      </c>
      <c r="C6" s="8" t="s">
        <v>181</v>
      </c>
      <c r="D6" s="8" t="s">
        <v>207</v>
      </c>
      <c r="E6" s="95" t="s">
        <v>168</v>
      </c>
      <c r="F6" s="95" t="s">
        <v>171</v>
      </c>
      <c r="G6" s="177" t="s">
        <v>192</v>
      </c>
      <c r="H6" s="95" t="s">
        <v>8</v>
      </c>
      <c r="I6" s="8" t="s">
        <v>181</v>
      </c>
      <c r="J6" s="8" t="s">
        <v>207</v>
      </c>
      <c r="K6" s="95" t="s">
        <v>168</v>
      </c>
      <c r="L6" s="95" t="s">
        <v>171</v>
      </c>
      <c r="M6" s="177" t="s">
        <v>192</v>
      </c>
      <c r="N6" s="95" t="s">
        <v>69</v>
      </c>
    </row>
    <row r="7" spans="1:19" s="96" customFormat="1" ht="15">
      <c r="A7" s="76" t="s">
        <v>153</v>
      </c>
      <c r="B7" s="65"/>
      <c r="C7" s="206"/>
      <c r="D7" s="206"/>
      <c r="E7" s="65">
        <f t="shared" ref="E7:G7" si="0">SUM(E8:E23)</f>
        <v>90.253504033989998</v>
      </c>
      <c r="F7" s="65">
        <f t="shared" si="0"/>
        <v>2551.8817251684204</v>
      </c>
      <c r="G7" s="107">
        <f t="shared" si="0"/>
        <v>0.99999999999999989</v>
      </c>
      <c r="H7" s="65"/>
      <c r="I7" s="206"/>
      <c r="J7" s="206"/>
      <c r="K7" s="65">
        <f t="shared" ref="K7:N7" si="1">SUM(K8:K23)</f>
        <v>97.954314282959984</v>
      </c>
      <c r="L7" s="65">
        <f t="shared" si="1"/>
        <v>2672.0173758691499</v>
      </c>
      <c r="M7" s="107">
        <f t="shared" si="1"/>
        <v>0.99999899999999997</v>
      </c>
      <c r="N7" s="65">
        <f t="shared" si="1"/>
        <v>0</v>
      </c>
    </row>
    <row r="8" spans="1:19" s="63" customFormat="1">
      <c r="A8" s="11" t="s">
        <v>29</v>
      </c>
      <c r="B8" s="41">
        <v>0</v>
      </c>
      <c r="C8" s="179">
        <v>1.359499</v>
      </c>
      <c r="D8" s="179">
        <v>38.439300000000003</v>
      </c>
      <c r="E8" s="41">
        <v>0</v>
      </c>
      <c r="F8" s="41">
        <v>0</v>
      </c>
      <c r="G8" s="82">
        <v>0</v>
      </c>
      <c r="H8" s="41">
        <v>1.517392893E-2</v>
      </c>
      <c r="I8" s="179">
        <v>1.3505</v>
      </c>
      <c r="J8" s="179">
        <v>36.839199999999998</v>
      </c>
      <c r="K8" s="41">
        <v>2.0492385960000001E-2</v>
      </c>
      <c r="L8" s="41">
        <v>0.55899540264000003</v>
      </c>
      <c r="M8" s="82">
        <v>2.0900000000000001E-4</v>
      </c>
      <c r="N8" s="41">
        <v>2.0900000000000001E-4</v>
      </c>
    </row>
    <row r="9" spans="1:19">
      <c r="A9" s="213" t="s">
        <v>123</v>
      </c>
      <c r="B9" s="236">
        <v>32.631661221930003</v>
      </c>
      <c r="C9" s="122">
        <v>1</v>
      </c>
      <c r="D9" s="122">
        <v>28.2746</v>
      </c>
      <c r="E9" s="236">
        <v>32.631661221930003</v>
      </c>
      <c r="F9" s="236">
        <v>922.64716838557001</v>
      </c>
      <c r="G9" s="45">
        <v>0.36155599999999999</v>
      </c>
      <c r="H9" s="236">
        <v>33.730609348919998</v>
      </c>
      <c r="I9" s="122">
        <v>1</v>
      </c>
      <c r="J9" s="122">
        <v>27.278199999999998</v>
      </c>
      <c r="K9" s="236">
        <v>33.730609348919998</v>
      </c>
      <c r="L9" s="236">
        <v>920.11030794174997</v>
      </c>
      <c r="M9" s="45">
        <v>0.34434999999999999</v>
      </c>
      <c r="N9" s="236">
        <v>-1.7205000000000002E-2</v>
      </c>
      <c r="O9" s="38"/>
      <c r="P9" s="38"/>
      <c r="Q9" s="38"/>
    </row>
    <row r="10" spans="1:19">
      <c r="A10" s="213" t="s">
        <v>4</v>
      </c>
      <c r="B10" s="236">
        <v>10.242567499650001</v>
      </c>
      <c r="C10" s="122">
        <v>1.22865</v>
      </c>
      <c r="D10" s="122">
        <v>34.739600000000003</v>
      </c>
      <c r="E10" s="236">
        <v>12.584535162690001</v>
      </c>
      <c r="F10" s="236">
        <v>355.82269791083002</v>
      </c>
      <c r="G10" s="45">
        <v>0.139435</v>
      </c>
      <c r="H10" s="236">
        <v>11.62091224583</v>
      </c>
      <c r="I10" s="122">
        <v>1.1336010000000001</v>
      </c>
      <c r="J10" s="122">
        <v>30.922599999999999</v>
      </c>
      <c r="K10" s="236">
        <v>13.17347995884</v>
      </c>
      <c r="L10" s="236">
        <v>359.34882101289998</v>
      </c>
      <c r="M10" s="45">
        <v>0.13448599999999999</v>
      </c>
      <c r="N10" s="236">
        <v>-4.9490000000000003E-3</v>
      </c>
      <c r="O10" s="38"/>
      <c r="P10" s="38"/>
      <c r="Q10" s="38"/>
    </row>
    <row r="11" spans="1:19">
      <c r="A11" s="213" t="s">
        <v>162</v>
      </c>
      <c r="B11" s="236">
        <v>0</v>
      </c>
      <c r="C11" s="122">
        <v>0.782165</v>
      </c>
      <c r="D11" s="122">
        <v>22.115400000000001</v>
      </c>
      <c r="E11" s="236">
        <v>0</v>
      </c>
      <c r="F11" s="236">
        <v>0</v>
      </c>
      <c r="G11" s="45">
        <v>0</v>
      </c>
      <c r="H11" s="236">
        <v>0</v>
      </c>
      <c r="I11" s="122">
        <v>0.78268700000000002</v>
      </c>
      <c r="J11" s="122">
        <v>21.350300000000001</v>
      </c>
      <c r="K11" s="236">
        <v>0</v>
      </c>
      <c r="L11" s="236">
        <v>0</v>
      </c>
      <c r="M11" s="45">
        <v>0</v>
      </c>
      <c r="N11" s="236">
        <v>0</v>
      </c>
      <c r="O11" s="38"/>
      <c r="P11" s="38"/>
      <c r="Q11" s="38"/>
    </row>
    <row r="12" spans="1:19">
      <c r="A12" s="213" t="s">
        <v>18</v>
      </c>
      <c r="B12" s="236">
        <v>8.9041867410000002</v>
      </c>
      <c r="C12" s="122">
        <v>1.4402680000000001</v>
      </c>
      <c r="D12" s="122">
        <v>40.723014999999997</v>
      </c>
      <c r="E12" s="236">
        <v>12.824419451260001</v>
      </c>
      <c r="F12" s="236">
        <v>362.60533021653998</v>
      </c>
      <c r="G12" s="45">
        <v>0.142093</v>
      </c>
      <c r="H12" s="236">
        <v>10.363867396</v>
      </c>
      <c r="I12" s="122">
        <v>1.399594</v>
      </c>
      <c r="J12" s="122">
        <v>38.178401000000001</v>
      </c>
      <c r="K12" s="236">
        <v>14.5052050852</v>
      </c>
      <c r="L12" s="236">
        <v>395.67588535532002</v>
      </c>
      <c r="M12" s="45">
        <v>0.14808099999999999</v>
      </c>
      <c r="N12" s="236">
        <v>5.9880000000000003E-3</v>
      </c>
      <c r="O12" s="38"/>
      <c r="P12" s="38"/>
      <c r="Q12" s="38"/>
    </row>
    <row r="13" spans="1:19">
      <c r="A13" s="213" t="s">
        <v>19</v>
      </c>
      <c r="B13" s="236">
        <v>894.27795005642997</v>
      </c>
      <c r="C13" s="122">
        <v>3.5367000000000003E-2</v>
      </c>
      <c r="D13" s="122">
        <v>1</v>
      </c>
      <c r="E13" s="236">
        <v>31.628314814260001</v>
      </c>
      <c r="F13" s="236">
        <v>894.27795005642997</v>
      </c>
      <c r="G13" s="45">
        <v>0.350439</v>
      </c>
      <c r="H13" s="236">
        <v>982.71667160058996</v>
      </c>
      <c r="I13" s="122">
        <v>3.6658999999999997E-2</v>
      </c>
      <c r="J13" s="122">
        <v>1</v>
      </c>
      <c r="K13" s="236">
        <v>36.025715465269997</v>
      </c>
      <c r="L13" s="236">
        <v>982.71667160058996</v>
      </c>
      <c r="M13" s="45">
        <v>0.36778100000000002</v>
      </c>
      <c r="N13" s="236">
        <v>1.7342E-2</v>
      </c>
      <c r="O13" s="38"/>
      <c r="P13" s="38"/>
      <c r="Q13" s="38"/>
    </row>
    <row r="14" spans="1:19">
      <c r="A14" s="213" t="s">
        <v>106</v>
      </c>
      <c r="B14" s="236">
        <v>60.226565366000003</v>
      </c>
      <c r="C14" s="122">
        <v>9.7059999999999994E-3</v>
      </c>
      <c r="D14" s="122">
        <v>0.27444000000000002</v>
      </c>
      <c r="E14" s="236">
        <v>0.58457338385000002</v>
      </c>
      <c r="F14" s="236">
        <v>16.52857859905</v>
      </c>
      <c r="G14" s="45">
        <v>6.4770000000000001E-3</v>
      </c>
      <c r="H14" s="236">
        <v>57.434023705000001</v>
      </c>
      <c r="I14" s="122">
        <v>8.685E-3</v>
      </c>
      <c r="J14" s="122">
        <v>0.23691000000000001</v>
      </c>
      <c r="K14" s="236">
        <v>0.49881203877000002</v>
      </c>
      <c r="L14" s="236">
        <v>13.60669455595</v>
      </c>
      <c r="M14" s="45">
        <v>5.0920000000000002E-3</v>
      </c>
      <c r="N14" s="236">
        <v>-1.3849999999999999E-3</v>
      </c>
      <c r="O14" s="38"/>
      <c r="P14" s="38"/>
      <c r="Q14" s="38"/>
    </row>
    <row r="15" spans="1:19">
      <c r="B15" s="192"/>
      <c r="C15" s="83"/>
      <c r="D15" s="83"/>
      <c r="E15" s="192"/>
      <c r="F15" s="192"/>
      <c r="G15" s="244"/>
      <c r="H15" s="192"/>
      <c r="I15" s="83"/>
      <c r="J15" s="83"/>
      <c r="K15" s="192"/>
      <c r="L15" s="192"/>
      <c r="M15" s="244"/>
      <c r="N15" s="192"/>
      <c r="O15" s="38"/>
      <c r="P15" s="38"/>
      <c r="Q15" s="38"/>
    </row>
    <row r="16" spans="1:19">
      <c r="B16" s="192"/>
      <c r="C16" s="83"/>
      <c r="D16" s="83"/>
      <c r="E16" s="192"/>
      <c r="F16" s="192"/>
      <c r="G16" s="244"/>
      <c r="H16" s="192"/>
      <c r="I16" s="83"/>
      <c r="J16" s="83"/>
      <c r="K16" s="192"/>
      <c r="L16" s="192"/>
      <c r="M16" s="244"/>
      <c r="N16" s="192"/>
      <c r="O16" s="38"/>
      <c r="P16" s="38"/>
      <c r="Q16" s="38"/>
    </row>
    <row r="17" spans="2:17">
      <c r="B17" s="192"/>
      <c r="C17" s="83"/>
      <c r="D17" s="83"/>
      <c r="E17" s="192"/>
      <c r="F17" s="192"/>
      <c r="G17" s="244"/>
      <c r="H17" s="192"/>
      <c r="I17" s="83"/>
      <c r="J17" s="83"/>
      <c r="K17" s="192"/>
      <c r="L17" s="192"/>
      <c r="M17" s="244"/>
      <c r="N17" s="192"/>
      <c r="O17" s="38"/>
      <c r="P17" s="38"/>
      <c r="Q17" s="38"/>
    </row>
    <row r="18" spans="2:17">
      <c r="B18" s="192"/>
      <c r="C18" s="83"/>
      <c r="D18" s="83"/>
      <c r="E18" s="192"/>
      <c r="F18" s="192"/>
      <c r="G18" s="244"/>
      <c r="H18" s="192"/>
      <c r="I18" s="83"/>
      <c r="J18" s="83"/>
      <c r="K18" s="192"/>
      <c r="L18" s="192"/>
      <c r="M18" s="244"/>
      <c r="N18" s="192"/>
      <c r="O18" s="38"/>
      <c r="P18" s="38"/>
      <c r="Q18" s="38"/>
    </row>
    <row r="19" spans="2:17">
      <c r="B19" s="192"/>
      <c r="C19" s="83"/>
      <c r="D19" s="83"/>
      <c r="E19" s="192"/>
      <c r="F19" s="192"/>
      <c r="G19" s="244"/>
      <c r="H19" s="192"/>
      <c r="I19" s="83"/>
      <c r="J19" s="83"/>
      <c r="K19" s="192"/>
      <c r="L19" s="192"/>
      <c r="M19" s="244"/>
      <c r="N19" s="192"/>
      <c r="O19" s="38"/>
      <c r="P19" s="38"/>
      <c r="Q19" s="38"/>
    </row>
    <row r="20" spans="2:17">
      <c r="B20" s="192"/>
      <c r="C20" s="83"/>
      <c r="D20" s="83"/>
      <c r="E20" s="192"/>
      <c r="F20" s="192"/>
      <c r="G20" s="244"/>
      <c r="H20" s="192"/>
      <c r="I20" s="83"/>
      <c r="J20" s="83"/>
      <c r="K20" s="192"/>
      <c r="L20" s="192"/>
      <c r="M20" s="244"/>
      <c r="N20" s="192"/>
      <c r="O20" s="38"/>
      <c r="P20" s="38"/>
      <c r="Q20" s="38"/>
    </row>
    <row r="21" spans="2:17">
      <c r="B21" s="192"/>
      <c r="C21" s="83"/>
      <c r="D21" s="83"/>
      <c r="E21" s="192"/>
      <c r="F21" s="192"/>
      <c r="G21" s="244"/>
      <c r="H21" s="192"/>
      <c r="I21" s="83"/>
      <c r="J21" s="83"/>
      <c r="K21" s="192"/>
      <c r="L21" s="192"/>
      <c r="M21" s="244"/>
      <c r="N21" s="192"/>
      <c r="O21" s="38"/>
      <c r="P21" s="38"/>
      <c r="Q21" s="38"/>
    </row>
    <row r="22" spans="2:17">
      <c r="B22" s="192"/>
      <c r="C22" s="83"/>
      <c r="D22" s="83"/>
      <c r="E22" s="192"/>
      <c r="F22" s="192"/>
      <c r="G22" s="244"/>
      <c r="H22" s="192"/>
      <c r="I22" s="83"/>
      <c r="J22" s="83"/>
      <c r="K22" s="192"/>
      <c r="L22" s="192"/>
      <c r="M22" s="244"/>
      <c r="N22" s="192"/>
      <c r="O22" s="38"/>
      <c r="P22" s="38"/>
      <c r="Q22" s="38"/>
    </row>
    <row r="23" spans="2:17">
      <c r="B23" s="192"/>
      <c r="C23" s="83"/>
      <c r="D23" s="83"/>
      <c r="E23" s="192"/>
      <c r="F23" s="192"/>
      <c r="G23" s="244"/>
      <c r="H23" s="192"/>
      <c r="I23" s="83"/>
      <c r="J23" s="83"/>
      <c r="K23" s="192"/>
      <c r="L23" s="192"/>
      <c r="M23" s="244"/>
      <c r="N23" s="192"/>
      <c r="O23" s="38"/>
      <c r="P23" s="38"/>
      <c r="Q23" s="38"/>
    </row>
    <row r="24" spans="2:17">
      <c r="B24" s="192"/>
      <c r="C24" s="83"/>
      <c r="D24" s="83"/>
      <c r="E24" s="192"/>
      <c r="F24" s="192"/>
      <c r="G24" s="244"/>
      <c r="H24" s="192"/>
      <c r="I24" s="83"/>
      <c r="J24" s="83"/>
      <c r="K24" s="192"/>
      <c r="L24" s="192"/>
      <c r="M24" s="244"/>
      <c r="N24" s="192"/>
      <c r="O24" s="38"/>
      <c r="P24" s="38"/>
      <c r="Q24" s="38"/>
    </row>
    <row r="25" spans="2:17">
      <c r="B25" s="192"/>
      <c r="C25" s="83"/>
      <c r="D25" s="83"/>
      <c r="E25" s="192"/>
      <c r="F25" s="192"/>
      <c r="G25" s="244"/>
      <c r="H25" s="192"/>
      <c r="I25" s="83"/>
      <c r="J25" s="83"/>
      <c r="K25" s="192"/>
      <c r="L25" s="192"/>
      <c r="M25" s="244"/>
      <c r="N25" s="192"/>
      <c r="O25" s="38"/>
      <c r="P25" s="38"/>
      <c r="Q25" s="38"/>
    </row>
    <row r="26" spans="2:17">
      <c r="B26" s="192"/>
      <c r="C26" s="83"/>
      <c r="D26" s="83"/>
      <c r="E26" s="192"/>
      <c r="F26" s="192"/>
      <c r="G26" s="244"/>
      <c r="H26" s="192"/>
      <c r="I26" s="83"/>
      <c r="J26" s="83"/>
      <c r="K26" s="192"/>
      <c r="L26" s="192"/>
      <c r="M26" s="244"/>
      <c r="N26" s="192"/>
      <c r="O26" s="38"/>
      <c r="P26" s="38"/>
      <c r="Q26" s="38"/>
    </row>
    <row r="27" spans="2:17">
      <c r="B27" s="192"/>
      <c r="C27" s="83"/>
      <c r="D27" s="83"/>
      <c r="E27" s="192"/>
      <c r="F27" s="192"/>
      <c r="G27" s="244"/>
      <c r="H27" s="192"/>
      <c r="I27" s="83"/>
      <c r="J27" s="83"/>
      <c r="K27" s="192"/>
      <c r="L27" s="192"/>
      <c r="M27" s="244"/>
      <c r="N27" s="192"/>
      <c r="O27" s="38"/>
      <c r="P27" s="38"/>
      <c r="Q27" s="38"/>
    </row>
    <row r="28" spans="2:17">
      <c r="B28" s="192"/>
      <c r="C28" s="83"/>
      <c r="D28" s="83"/>
      <c r="E28" s="192"/>
      <c r="F28" s="192"/>
      <c r="G28" s="244"/>
      <c r="H28" s="192"/>
      <c r="I28" s="83"/>
      <c r="J28" s="83"/>
      <c r="K28" s="192"/>
      <c r="L28" s="192"/>
      <c r="M28" s="244"/>
      <c r="N28" s="192"/>
      <c r="O28" s="38"/>
      <c r="P28" s="38"/>
      <c r="Q28" s="38"/>
    </row>
    <row r="29" spans="2:17">
      <c r="B29" s="192"/>
      <c r="C29" s="83"/>
      <c r="D29" s="83"/>
      <c r="E29" s="192"/>
      <c r="F29" s="192"/>
      <c r="G29" s="244"/>
      <c r="H29" s="192"/>
      <c r="I29" s="83"/>
      <c r="J29" s="83"/>
      <c r="K29" s="192"/>
      <c r="L29" s="192"/>
      <c r="M29" s="244"/>
      <c r="N29" s="192"/>
      <c r="O29" s="38"/>
      <c r="P29" s="38"/>
      <c r="Q29" s="38"/>
    </row>
    <row r="30" spans="2:17">
      <c r="B30" s="192"/>
      <c r="C30" s="83"/>
      <c r="D30" s="83"/>
      <c r="E30" s="192"/>
      <c r="F30" s="192"/>
      <c r="G30" s="244"/>
      <c r="H30" s="192"/>
      <c r="I30" s="83"/>
      <c r="J30" s="83"/>
      <c r="K30" s="192"/>
      <c r="L30" s="192"/>
      <c r="M30" s="244"/>
      <c r="N30" s="192"/>
      <c r="O30" s="38"/>
      <c r="P30" s="38"/>
      <c r="Q30" s="38"/>
    </row>
    <row r="31" spans="2:17">
      <c r="B31" s="192"/>
      <c r="C31" s="83"/>
      <c r="D31" s="83"/>
      <c r="E31" s="192"/>
      <c r="F31" s="192"/>
      <c r="G31" s="244"/>
      <c r="H31" s="192"/>
      <c r="I31" s="83"/>
      <c r="J31" s="83"/>
      <c r="K31" s="192"/>
      <c r="L31" s="192"/>
      <c r="M31" s="244"/>
      <c r="N31" s="192"/>
      <c r="O31" s="38"/>
      <c r="P31" s="38"/>
      <c r="Q31" s="38"/>
    </row>
    <row r="32" spans="2:17">
      <c r="B32" s="192"/>
      <c r="C32" s="83"/>
      <c r="D32" s="83"/>
      <c r="E32" s="192"/>
      <c r="F32" s="192"/>
      <c r="G32" s="244"/>
      <c r="H32" s="192"/>
      <c r="I32" s="83"/>
      <c r="J32" s="83"/>
      <c r="K32" s="192"/>
      <c r="L32" s="192"/>
      <c r="M32" s="244"/>
      <c r="N32" s="192"/>
      <c r="O32" s="38"/>
      <c r="P32" s="38"/>
      <c r="Q32" s="38"/>
    </row>
    <row r="33" spans="2:17">
      <c r="B33" s="192"/>
      <c r="C33" s="83"/>
      <c r="D33" s="83"/>
      <c r="E33" s="192"/>
      <c r="F33" s="192"/>
      <c r="G33" s="244"/>
      <c r="H33" s="192"/>
      <c r="I33" s="83"/>
      <c r="J33" s="83"/>
      <c r="K33" s="192"/>
      <c r="L33" s="192"/>
      <c r="M33" s="244"/>
      <c r="N33" s="192"/>
      <c r="O33" s="38"/>
      <c r="P33" s="38"/>
      <c r="Q33" s="38"/>
    </row>
    <row r="34" spans="2:17">
      <c r="B34" s="192"/>
      <c r="C34" s="83"/>
      <c r="D34" s="83"/>
      <c r="E34" s="192"/>
      <c r="F34" s="192"/>
      <c r="G34" s="244"/>
      <c r="H34" s="192"/>
      <c r="I34" s="83"/>
      <c r="J34" s="83"/>
      <c r="K34" s="192"/>
      <c r="L34" s="192"/>
      <c r="M34" s="244"/>
      <c r="N34" s="192"/>
      <c r="O34" s="38"/>
      <c r="P34" s="38"/>
      <c r="Q34" s="38"/>
    </row>
    <row r="35" spans="2:17">
      <c r="B35" s="192"/>
      <c r="C35" s="83"/>
      <c r="D35" s="83"/>
      <c r="E35" s="192"/>
      <c r="F35" s="192"/>
      <c r="G35" s="244"/>
      <c r="H35" s="192"/>
      <c r="I35" s="83"/>
      <c r="J35" s="83"/>
      <c r="K35" s="192"/>
      <c r="L35" s="192"/>
      <c r="M35" s="244"/>
      <c r="N35" s="192"/>
      <c r="O35" s="38"/>
      <c r="P35" s="38"/>
      <c r="Q35" s="38"/>
    </row>
    <row r="36" spans="2:17">
      <c r="B36" s="192"/>
      <c r="C36" s="83"/>
      <c r="D36" s="83"/>
      <c r="E36" s="192"/>
      <c r="F36" s="192"/>
      <c r="G36" s="244"/>
      <c r="H36" s="192"/>
      <c r="I36" s="83"/>
      <c r="J36" s="83"/>
      <c r="K36" s="192"/>
      <c r="L36" s="192"/>
      <c r="M36" s="244"/>
      <c r="N36" s="192"/>
      <c r="O36" s="38"/>
      <c r="P36" s="38"/>
      <c r="Q36" s="38"/>
    </row>
    <row r="37" spans="2:17">
      <c r="B37" s="192"/>
      <c r="C37" s="83"/>
      <c r="D37" s="83"/>
      <c r="E37" s="192"/>
      <c r="F37" s="192"/>
      <c r="G37" s="244"/>
      <c r="H37" s="192"/>
      <c r="I37" s="83"/>
      <c r="J37" s="83"/>
      <c r="K37" s="192"/>
      <c r="L37" s="192"/>
      <c r="M37" s="244"/>
      <c r="N37" s="192"/>
      <c r="O37" s="38"/>
      <c r="P37" s="38"/>
      <c r="Q37" s="38"/>
    </row>
    <row r="38" spans="2:17">
      <c r="B38" s="192"/>
      <c r="C38" s="83"/>
      <c r="D38" s="83"/>
      <c r="E38" s="192"/>
      <c r="F38" s="192"/>
      <c r="G38" s="244"/>
      <c r="H38" s="192"/>
      <c r="I38" s="83"/>
      <c r="J38" s="83"/>
      <c r="K38" s="192"/>
      <c r="L38" s="192"/>
      <c r="M38" s="244"/>
      <c r="N38" s="192"/>
      <c r="O38" s="38"/>
      <c r="P38" s="38"/>
      <c r="Q38" s="38"/>
    </row>
    <row r="39" spans="2:17">
      <c r="B39" s="192"/>
      <c r="C39" s="83"/>
      <c r="D39" s="83"/>
      <c r="E39" s="192"/>
      <c r="F39" s="192"/>
      <c r="G39" s="244"/>
      <c r="H39" s="192"/>
      <c r="I39" s="83"/>
      <c r="J39" s="83"/>
      <c r="K39" s="192"/>
      <c r="L39" s="192"/>
      <c r="M39" s="244"/>
      <c r="N39" s="192"/>
      <c r="O39" s="38"/>
      <c r="P39" s="38"/>
      <c r="Q39" s="38"/>
    </row>
    <row r="40" spans="2:17">
      <c r="B40" s="192"/>
      <c r="C40" s="83"/>
      <c r="D40" s="83"/>
      <c r="E40" s="192"/>
      <c r="F40" s="192"/>
      <c r="G40" s="244"/>
      <c r="H40" s="192"/>
      <c r="I40" s="83"/>
      <c r="J40" s="83"/>
      <c r="K40" s="192"/>
      <c r="L40" s="192"/>
      <c r="M40" s="244"/>
      <c r="N40" s="192"/>
      <c r="O40" s="38"/>
      <c r="P40" s="38"/>
      <c r="Q40" s="38"/>
    </row>
    <row r="41" spans="2:17">
      <c r="B41" s="192"/>
      <c r="C41" s="83"/>
      <c r="D41" s="83"/>
      <c r="E41" s="192"/>
      <c r="F41" s="192"/>
      <c r="G41" s="244"/>
      <c r="H41" s="192"/>
      <c r="I41" s="83"/>
      <c r="J41" s="83"/>
      <c r="K41" s="192"/>
      <c r="L41" s="192"/>
      <c r="M41" s="244"/>
      <c r="N41" s="192"/>
      <c r="O41" s="38"/>
      <c r="P41" s="38"/>
      <c r="Q41" s="38"/>
    </row>
    <row r="42" spans="2:17">
      <c r="B42" s="192"/>
      <c r="C42" s="83"/>
      <c r="D42" s="83"/>
      <c r="E42" s="192"/>
      <c r="F42" s="192"/>
      <c r="G42" s="244"/>
      <c r="H42" s="192"/>
      <c r="I42" s="83"/>
      <c r="J42" s="83"/>
      <c r="K42" s="192"/>
      <c r="L42" s="192"/>
      <c r="M42" s="244"/>
      <c r="N42" s="192"/>
      <c r="O42" s="38"/>
      <c r="P42" s="38"/>
      <c r="Q42" s="38"/>
    </row>
    <row r="43" spans="2:17">
      <c r="B43" s="192"/>
      <c r="C43" s="83"/>
      <c r="D43" s="83"/>
      <c r="E43" s="192"/>
      <c r="F43" s="192"/>
      <c r="G43" s="244"/>
      <c r="H43" s="192"/>
      <c r="I43" s="83"/>
      <c r="J43" s="83"/>
      <c r="K43" s="192"/>
      <c r="L43" s="192"/>
      <c r="M43" s="244"/>
      <c r="N43" s="192"/>
      <c r="O43" s="38"/>
      <c r="P43" s="38"/>
      <c r="Q43" s="38"/>
    </row>
    <row r="44" spans="2:17">
      <c r="B44" s="192"/>
      <c r="C44" s="83"/>
      <c r="D44" s="83"/>
      <c r="E44" s="192"/>
      <c r="F44" s="192"/>
      <c r="G44" s="244"/>
      <c r="H44" s="192"/>
      <c r="I44" s="83"/>
      <c r="J44" s="83"/>
      <c r="K44" s="192"/>
      <c r="L44" s="192"/>
      <c r="M44" s="244"/>
      <c r="N44" s="192"/>
      <c r="O44" s="38"/>
      <c r="P44" s="38"/>
      <c r="Q44" s="38"/>
    </row>
    <row r="45" spans="2:17">
      <c r="B45" s="192"/>
      <c r="C45" s="83"/>
      <c r="D45" s="83"/>
      <c r="E45" s="192"/>
      <c r="F45" s="192"/>
      <c r="G45" s="244"/>
      <c r="H45" s="192"/>
      <c r="I45" s="83"/>
      <c r="J45" s="83"/>
      <c r="K45" s="192"/>
      <c r="L45" s="192"/>
      <c r="M45" s="244"/>
      <c r="N45" s="192"/>
      <c r="O45" s="38"/>
      <c r="P45" s="38"/>
      <c r="Q45" s="38"/>
    </row>
    <row r="46" spans="2:17">
      <c r="B46" s="192"/>
      <c r="C46" s="83"/>
      <c r="D46" s="83"/>
      <c r="E46" s="192"/>
      <c r="F46" s="192"/>
      <c r="G46" s="244"/>
      <c r="H46" s="192"/>
      <c r="I46" s="83"/>
      <c r="J46" s="83"/>
      <c r="K46" s="192"/>
      <c r="L46" s="192"/>
      <c r="M46" s="244"/>
      <c r="N46" s="192"/>
      <c r="O46" s="38"/>
      <c r="P46" s="38"/>
      <c r="Q46" s="38"/>
    </row>
    <row r="47" spans="2:17">
      <c r="B47" s="192"/>
      <c r="C47" s="83"/>
      <c r="D47" s="83"/>
      <c r="E47" s="192"/>
      <c r="F47" s="192"/>
      <c r="G47" s="244"/>
      <c r="H47" s="192"/>
      <c r="I47" s="83"/>
      <c r="J47" s="83"/>
      <c r="K47" s="192"/>
      <c r="L47" s="192"/>
      <c r="M47" s="244"/>
      <c r="N47" s="192"/>
      <c r="O47" s="38"/>
      <c r="P47" s="38"/>
      <c r="Q47" s="38"/>
    </row>
    <row r="48" spans="2:17">
      <c r="B48" s="192"/>
      <c r="C48" s="83"/>
      <c r="D48" s="83"/>
      <c r="E48" s="192"/>
      <c r="F48" s="192"/>
      <c r="G48" s="244"/>
      <c r="H48" s="192"/>
      <c r="I48" s="83"/>
      <c r="J48" s="83"/>
      <c r="K48" s="192"/>
      <c r="L48" s="192"/>
      <c r="M48" s="244"/>
      <c r="N48" s="192"/>
      <c r="O48" s="38"/>
      <c r="P48" s="38"/>
      <c r="Q48" s="38"/>
    </row>
    <row r="49" spans="2:17">
      <c r="B49" s="192"/>
      <c r="C49" s="83"/>
      <c r="D49" s="83"/>
      <c r="E49" s="192"/>
      <c r="F49" s="192"/>
      <c r="G49" s="244"/>
      <c r="H49" s="192"/>
      <c r="I49" s="83"/>
      <c r="J49" s="83"/>
      <c r="K49" s="192"/>
      <c r="L49" s="192"/>
      <c r="M49" s="244"/>
      <c r="N49" s="192"/>
      <c r="O49" s="38"/>
      <c r="P49" s="38"/>
      <c r="Q49" s="38"/>
    </row>
    <row r="50" spans="2:17">
      <c r="B50" s="192"/>
      <c r="C50" s="83"/>
      <c r="D50" s="83"/>
      <c r="E50" s="192"/>
      <c r="F50" s="192"/>
      <c r="G50" s="244"/>
      <c r="H50" s="192"/>
      <c r="I50" s="83"/>
      <c r="J50" s="83"/>
      <c r="K50" s="192"/>
      <c r="L50" s="192"/>
      <c r="M50" s="244"/>
      <c r="N50" s="192"/>
      <c r="O50" s="38"/>
      <c r="P50" s="38"/>
      <c r="Q50" s="38"/>
    </row>
    <row r="51" spans="2:17">
      <c r="B51" s="192"/>
      <c r="C51" s="83"/>
      <c r="D51" s="83"/>
      <c r="E51" s="192"/>
      <c r="F51" s="192"/>
      <c r="G51" s="244"/>
      <c r="H51" s="192"/>
      <c r="I51" s="83"/>
      <c r="J51" s="83"/>
      <c r="K51" s="192"/>
      <c r="L51" s="192"/>
      <c r="M51" s="244"/>
      <c r="N51" s="192"/>
      <c r="O51" s="38"/>
      <c r="P51" s="38"/>
      <c r="Q51" s="38"/>
    </row>
    <row r="52" spans="2:17">
      <c r="B52" s="192"/>
      <c r="C52" s="83"/>
      <c r="D52" s="83"/>
      <c r="E52" s="192"/>
      <c r="F52" s="192"/>
      <c r="G52" s="244"/>
      <c r="H52" s="192"/>
      <c r="I52" s="83"/>
      <c r="J52" s="83"/>
      <c r="K52" s="192"/>
      <c r="L52" s="192"/>
      <c r="M52" s="244"/>
      <c r="N52" s="192"/>
      <c r="O52" s="38"/>
      <c r="P52" s="38"/>
      <c r="Q52" s="38"/>
    </row>
    <row r="53" spans="2:17">
      <c r="B53" s="192"/>
      <c r="C53" s="83"/>
      <c r="D53" s="83"/>
      <c r="E53" s="192"/>
      <c r="F53" s="192"/>
      <c r="G53" s="244"/>
      <c r="H53" s="192"/>
      <c r="I53" s="83"/>
      <c r="J53" s="83"/>
      <c r="K53" s="192"/>
      <c r="L53" s="192"/>
      <c r="M53" s="244"/>
      <c r="N53" s="192"/>
      <c r="O53" s="38"/>
      <c r="P53" s="38"/>
      <c r="Q53" s="38"/>
    </row>
    <row r="54" spans="2:17">
      <c r="B54" s="192"/>
      <c r="C54" s="83"/>
      <c r="D54" s="83"/>
      <c r="E54" s="192"/>
      <c r="F54" s="192"/>
      <c r="G54" s="244"/>
      <c r="H54" s="192"/>
      <c r="I54" s="83"/>
      <c r="J54" s="83"/>
      <c r="K54" s="192"/>
      <c r="L54" s="192"/>
      <c r="M54" s="244"/>
      <c r="N54" s="192"/>
      <c r="O54" s="38"/>
      <c r="P54" s="38"/>
      <c r="Q54" s="38"/>
    </row>
    <row r="55" spans="2:17">
      <c r="B55" s="192"/>
      <c r="C55" s="83"/>
      <c r="D55" s="83"/>
      <c r="E55" s="192"/>
      <c r="F55" s="192"/>
      <c r="G55" s="244"/>
      <c r="H55" s="192"/>
      <c r="I55" s="83"/>
      <c r="J55" s="83"/>
      <c r="K55" s="192"/>
      <c r="L55" s="192"/>
      <c r="M55" s="244"/>
      <c r="N55" s="192"/>
      <c r="O55" s="38"/>
      <c r="P55" s="38"/>
      <c r="Q55" s="38"/>
    </row>
    <row r="56" spans="2:17">
      <c r="B56" s="192"/>
      <c r="C56" s="83"/>
      <c r="D56" s="83"/>
      <c r="E56" s="192"/>
      <c r="F56" s="192"/>
      <c r="G56" s="244"/>
      <c r="H56" s="192"/>
      <c r="I56" s="83"/>
      <c r="J56" s="83"/>
      <c r="K56" s="192"/>
      <c r="L56" s="192"/>
      <c r="M56" s="244"/>
      <c r="N56" s="192"/>
      <c r="O56" s="38"/>
      <c r="P56" s="38"/>
      <c r="Q56" s="38"/>
    </row>
    <row r="57" spans="2:17">
      <c r="B57" s="192"/>
      <c r="C57" s="83"/>
      <c r="D57" s="83"/>
      <c r="E57" s="192"/>
      <c r="F57" s="192"/>
      <c r="G57" s="244"/>
      <c r="H57" s="192"/>
      <c r="I57" s="83"/>
      <c r="J57" s="83"/>
      <c r="K57" s="192"/>
      <c r="L57" s="192"/>
      <c r="M57" s="244"/>
      <c r="N57" s="192"/>
      <c r="O57" s="38"/>
      <c r="P57" s="38"/>
      <c r="Q57" s="38"/>
    </row>
    <row r="58" spans="2:17">
      <c r="B58" s="192"/>
      <c r="C58" s="83"/>
      <c r="D58" s="83"/>
      <c r="E58" s="192"/>
      <c r="F58" s="192"/>
      <c r="G58" s="244"/>
      <c r="H58" s="192"/>
      <c r="I58" s="83"/>
      <c r="J58" s="83"/>
      <c r="K58" s="192"/>
      <c r="L58" s="192"/>
      <c r="M58" s="244"/>
      <c r="N58" s="192"/>
      <c r="O58" s="38"/>
      <c r="P58" s="38"/>
      <c r="Q58" s="38"/>
    </row>
    <row r="59" spans="2:17">
      <c r="B59" s="192"/>
      <c r="C59" s="83"/>
      <c r="D59" s="83"/>
      <c r="E59" s="192"/>
      <c r="F59" s="192"/>
      <c r="G59" s="244"/>
      <c r="H59" s="192"/>
      <c r="I59" s="83"/>
      <c r="J59" s="83"/>
      <c r="K59" s="192"/>
      <c r="L59" s="192"/>
      <c r="M59" s="244"/>
      <c r="N59" s="192"/>
      <c r="O59" s="38"/>
      <c r="P59" s="38"/>
      <c r="Q59" s="38"/>
    </row>
    <row r="60" spans="2:17">
      <c r="B60" s="192"/>
      <c r="C60" s="83"/>
      <c r="D60" s="83"/>
      <c r="E60" s="192"/>
      <c r="F60" s="192"/>
      <c r="G60" s="244"/>
      <c r="H60" s="192"/>
      <c r="I60" s="83"/>
      <c r="J60" s="83"/>
      <c r="K60" s="192"/>
      <c r="L60" s="192"/>
      <c r="M60" s="244"/>
      <c r="N60" s="192"/>
      <c r="O60" s="38"/>
      <c r="P60" s="38"/>
      <c r="Q60" s="38"/>
    </row>
    <row r="61" spans="2:17">
      <c r="B61" s="192"/>
      <c r="C61" s="83"/>
      <c r="D61" s="83"/>
      <c r="E61" s="192"/>
      <c r="F61" s="192"/>
      <c r="G61" s="244"/>
      <c r="H61" s="192"/>
      <c r="I61" s="83"/>
      <c r="J61" s="83"/>
      <c r="K61" s="192"/>
      <c r="L61" s="192"/>
      <c r="M61" s="244"/>
      <c r="N61" s="192"/>
      <c r="O61" s="38"/>
      <c r="P61" s="38"/>
      <c r="Q61" s="38"/>
    </row>
    <row r="62" spans="2:17">
      <c r="B62" s="192"/>
      <c r="C62" s="83"/>
      <c r="D62" s="83"/>
      <c r="E62" s="192"/>
      <c r="F62" s="192"/>
      <c r="G62" s="244"/>
      <c r="H62" s="192"/>
      <c r="I62" s="83"/>
      <c r="J62" s="83"/>
      <c r="K62" s="192"/>
      <c r="L62" s="192"/>
      <c r="M62" s="244"/>
      <c r="N62" s="192"/>
      <c r="O62" s="38"/>
      <c r="P62" s="38"/>
      <c r="Q62" s="38"/>
    </row>
    <row r="63" spans="2:17">
      <c r="B63" s="192"/>
      <c r="C63" s="83"/>
      <c r="D63" s="83"/>
      <c r="E63" s="192"/>
      <c r="F63" s="192"/>
      <c r="G63" s="244"/>
      <c r="H63" s="192"/>
      <c r="I63" s="83"/>
      <c r="J63" s="83"/>
      <c r="K63" s="192"/>
      <c r="L63" s="192"/>
      <c r="M63" s="244"/>
      <c r="N63" s="192"/>
      <c r="O63" s="38"/>
      <c r="P63" s="38"/>
      <c r="Q63" s="38"/>
    </row>
    <row r="64" spans="2:17">
      <c r="B64" s="192"/>
      <c r="C64" s="83"/>
      <c r="D64" s="83"/>
      <c r="E64" s="192"/>
      <c r="F64" s="192"/>
      <c r="G64" s="244"/>
      <c r="H64" s="192"/>
      <c r="I64" s="83"/>
      <c r="J64" s="83"/>
      <c r="K64" s="192"/>
      <c r="L64" s="192"/>
      <c r="M64" s="244"/>
      <c r="N64" s="192"/>
      <c r="O64" s="38"/>
      <c r="P64" s="38"/>
      <c r="Q64" s="38"/>
    </row>
    <row r="65" spans="2:17">
      <c r="B65" s="192"/>
      <c r="C65" s="83"/>
      <c r="D65" s="83"/>
      <c r="E65" s="192"/>
      <c r="F65" s="192"/>
      <c r="G65" s="244"/>
      <c r="H65" s="192"/>
      <c r="I65" s="83"/>
      <c r="J65" s="83"/>
      <c r="K65" s="192"/>
      <c r="L65" s="192"/>
      <c r="M65" s="244"/>
      <c r="N65" s="192"/>
      <c r="O65" s="38"/>
      <c r="P65" s="38"/>
      <c r="Q65" s="38"/>
    </row>
    <row r="66" spans="2:17">
      <c r="B66" s="192"/>
      <c r="C66" s="83"/>
      <c r="D66" s="83"/>
      <c r="E66" s="192"/>
      <c r="F66" s="192"/>
      <c r="G66" s="244"/>
      <c r="H66" s="192"/>
      <c r="I66" s="83"/>
      <c r="J66" s="83"/>
      <c r="K66" s="192"/>
      <c r="L66" s="192"/>
      <c r="M66" s="244"/>
      <c r="N66" s="192"/>
      <c r="O66" s="38"/>
      <c r="P66" s="38"/>
      <c r="Q66" s="38"/>
    </row>
    <row r="67" spans="2:17">
      <c r="B67" s="192"/>
      <c r="C67" s="83"/>
      <c r="D67" s="83"/>
      <c r="E67" s="192"/>
      <c r="F67" s="192"/>
      <c r="G67" s="244"/>
      <c r="H67" s="192"/>
      <c r="I67" s="83"/>
      <c r="J67" s="83"/>
      <c r="K67" s="192"/>
      <c r="L67" s="192"/>
      <c r="M67" s="244"/>
      <c r="N67" s="192"/>
      <c r="O67" s="38"/>
      <c r="P67" s="38"/>
      <c r="Q67" s="38"/>
    </row>
    <row r="68" spans="2:17">
      <c r="B68" s="192"/>
      <c r="C68" s="83"/>
      <c r="D68" s="83"/>
      <c r="E68" s="192"/>
      <c r="F68" s="192"/>
      <c r="G68" s="244"/>
      <c r="H68" s="192"/>
      <c r="I68" s="83"/>
      <c r="J68" s="83"/>
      <c r="K68" s="192"/>
      <c r="L68" s="192"/>
      <c r="M68" s="244"/>
      <c r="N68" s="192"/>
      <c r="O68" s="38"/>
      <c r="P68" s="38"/>
      <c r="Q68" s="38"/>
    </row>
    <row r="69" spans="2:17">
      <c r="B69" s="192"/>
      <c r="C69" s="83"/>
      <c r="D69" s="83"/>
      <c r="E69" s="192"/>
      <c r="F69" s="192"/>
      <c r="G69" s="244"/>
      <c r="H69" s="192"/>
      <c r="I69" s="83"/>
      <c r="J69" s="83"/>
      <c r="K69" s="192"/>
      <c r="L69" s="192"/>
      <c r="M69" s="244"/>
      <c r="N69" s="192"/>
      <c r="O69" s="38"/>
      <c r="P69" s="38"/>
      <c r="Q69" s="38"/>
    </row>
    <row r="70" spans="2:17">
      <c r="B70" s="192"/>
      <c r="C70" s="83"/>
      <c r="D70" s="83"/>
      <c r="E70" s="192"/>
      <c r="F70" s="192"/>
      <c r="G70" s="244"/>
      <c r="H70" s="192"/>
      <c r="I70" s="83"/>
      <c r="J70" s="83"/>
      <c r="K70" s="192"/>
      <c r="L70" s="192"/>
      <c r="M70" s="244"/>
      <c r="N70" s="192"/>
      <c r="O70" s="38"/>
      <c r="P70" s="38"/>
      <c r="Q70" s="38"/>
    </row>
    <row r="71" spans="2:17">
      <c r="B71" s="192"/>
      <c r="C71" s="83"/>
      <c r="D71" s="83"/>
      <c r="E71" s="192"/>
      <c r="F71" s="192"/>
      <c r="G71" s="244"/>
      <c r="H71" s="192"/>
      <c r="I71" s="83"/>
      <c r="J71" s="83"/>
      <c r="K71" s="192"/>
      <c r="L71" s="192"/>
      <c r="M71" s="244"/>
      <c r="N71" s="192"/>
      <c r="O71" s="38"/>
      <c r="P71" s="38"/>
      <c r="Q71" s="38"/>
    </row>
    <row r="72" spans="2:17">
      <c r="B72" s="192"/>
      <c r="C72" s="83"/>
      <c r="D72" s="83"/>
      <c r="E72" s="192"/>
      <c r="F72" s="192"/>
      <c r="G72" s="244"/>
      <c r="H72" s="192"/>
      <c r="I72" s="83"/>
      <c r="J72" s="83"/>
      <c r="K72" s="192"/>
      <c r="L72" s="192"/>
      <c r="M72" s="244"/>
      <c r="N72" s="192"/>
      <c r="O72" s="38"/>
      <c r="P72" s="38"/>
      <c r="Q72" s="38"/>
    </row>
    <row r="73" spans="2:17">
      <c r="B73" s="192"/>
      <c r="C73" s="83"/>
      <c r="D73" s="83"/>
      <c r="E73" s="192"/>
      <c r="F73" s="192"/>
      <c r="G73" s="244"/>
      <c r="H73" s="192"/>
      <c r="I73" s="83"/>
      <c r="J73" s="83"/>
      <c r="K73" s="192"/>
      <c r="L73" s="192"/>
      <c r="M73" s="244"/>
      <c r="N73" s="192"/>
      <c r="O73" s="38"/>
      <c r="P73" s="38"/>
      <c r="Q73" s="38"/>
    </row>
    <row r="74" spans="2:17">
      <c r="B74" s="192"/>
      <c r="C74" s="83"/>
      <c r="D74" s="83"/>
      <c r="E74" s="192"/>
      <c r="F74" s="192"/>
      <c r="G74" s="244"/>
      <c r="H74" s="192"/>
      <c r="I74" s="83"/>
      <c r="J74" s="83"/>
      <c r="K74" s="192"/>
      <c r="L74" s="192"/>
      <c r="M74" s="244"/>
      <c r="N74" s="192"/>
      <c r="O74" s="38"/>
      <c r="P74" s="38"/>
      <c r="Q74" s="38"/>
    </row>
    <row r="75" spans="2:17">
      <c r="B75" s="192"/>
      <c r="C75" s="83"/>
      <c r="D75" s="83"/>
      <c r="E75" s="192"/>
      <c r="F75" s="192"/>
      <c r="G75" s="244"/>
      <c r="H75" s="192"/>
      <c r="I75" s="83"/>
      <c r="J75" s="83"/>
      <c r="K75" s="192"/>
      <c r="L75" s="192"/>
      <c r="M75" s="244"/>
      <c r="N75" s="192"/>
      <c r="O75" s="38"/>
      <c r="P75" s="38"/>
      <c r="Q75" s="38"/>
    </row>
    <row r="76" spans="2:17">
      <c r="B76" s="192"/>
      <c r="C76" s="83"/>
      <c r="D76" s="83"/>
      <c r="E76" s="192"/>
      <c r="F76" s="192"/>
      <c r="G76" s="244"/>
      <c r="H76" s="192"/>
      <c r="I76" s="83"/>
      <c r="J76" s="83"/>
      <c r="K76" s="192"/>
      <c r="L76" s="192"/>
      <c r="M76" s="244"/>
      <c r="N76" s="192"/>
      <c r="O76" s="38"/>
      <c r="P76" s="38"/>
      <c r="Q76" s="38"/>
    </row>
    <row r="77" spans="2:17">
      <c r="B77" s="192"/>
      <c r="C77" s="83"/>
      <c r="D77" s="83"/>
      <c r="E77" s="192"/>
      <c r="F77" s="192"/>
      <c r="G77" s="244"/>
      <c r="H77" s="192"/>
      <c r="I77" s="83"/>
      <c r="J77" s="83"/>
      <c r="K77" s="192"/>
      <c r="L77" s="192"/>
      <c r="M77" s="244"/>
      <c r="N77" s="192"/>
      <c r="O77" s="38"/>
      <c r="P77" s="38"/>
      <c r="Q77" s="38"/>
    </row>
    <row r="78" spans="2:17">
      <c r="B78" s="192"/>
      <c r="C78" s="83"/>
      <c r="D78" s="83"/>
      <c r="E78" s="192"/>
      <c r="F78" s="192"/>
      <c r="G78" s="244"/>
      <c r="H78" s="192"/>
      <c r="I78" s="83"/>
      <c r="J78" s="83"/>
      <c r="K78" s="192"/>
      <c r="L78" s="192"/>
      <c r="M78" s="244"/>
      <c r="N78" s="192"/>
      <c r="O78" s="38"/>
      <c r="P78" s="38"/>
      <c r="Q78" s="38"/>
    </row>
    <row r="79" spans="2:17">
      <c r="B79" s="192"/>
      <c r="C79" s="83"/>
      <c r="D79" s="83"/>
      <c r="E79" s="192"/>
      <c r="F79" s="192"/>
      <c r="G79" s="244"/>
      <c r="H79" s="192"/>
      <c r="I79" s="83"/>
      <c r="J79" s="83"/>
      <c r="K79" s="192"/>
      <c r="L79" s="192"/>
      <c r="M79" s="244"/>
      <c r="N79" s="192"/>
      <c r="O79" s="38"/>
      <c r="P79" s="38"/>
      <c r="Q79" s="38"/>
    </row>
    <row r="80" spans="2:17">
      <c r="B80" s="192"/>
      <c r="C80" s="83"/>
      <c r="D80" s="83"/>
      <c r="E80" s="192"/>
      <c r="F80" s="192"/>
      <c r="G80" s="244"/>
      <c r="H80" s="192"/>
      <c r="I80" s="83"/>
      <c r="J80" s="83"/>
      <c r="K80" s="192"/>
      <c r="L80" s="192"/>
      <c r="M80" s="244"/>
      <c r="N80" s="192"/>
      <c r="O80" s="38"/>
      <c r="P80" s="38"/>
      <c r="Q80" s="38"/>
    </row>
    <row r="81" spans="2:17">
      <c r="B81" s="192"/>
      <c r="C81" s="83"/>
      <c r="D81" s="83"/>
      <c r="E81" s="192"/>
      <c r="F81" s="192"/>
      <c r="G81" s="244"/>
      <c r="H81" s="192"/>
      <c r="I81" s="83"/>
      <c r="J81" s="83"/>
      <c r="K81" s="192"/>
      <c r="L81" s="192"/>
      <c r="M81" s="244"/>
      <c r="N81" s="192"/>
      <c r="O81" s="38"/>
      <c r="P81" s="38"/>
      <c r="Q81" s="38"/>
    </row>
    <row r="82" spans="2:17">
      <c r="B82" s="192"/>
      <c r="C82" s="83"/>
      <c r="D82" s="83"/>
      <c r="E82" s="192"/>
      <c r="F82" s="192"/>
      <c r="G82" s="244"/>
      <c r="H82" s="192"/>
      <c r="I82" s="83"/>
      <c r="J82" s="83"/>
      <c r="K82" s="192"/>
      <c r="L82" s="192"/>
      <c r="M82" s="244"/>
      <c r="N82" s="192"/>
      <c r="O82" s="38"/>
      <c r="P82" s="38"/>
      <c r="Q82" s="38"/>
    </row>
    <row r="83" spans="2:17">
      <c r="B83" s="192"/>
      <c r="C83" s="83"/>
      <c r="D83" s="83"/>
      <c r="E83" s="192"/>
      <c r="F83" s="192"/>
      <c r="G83" s="244"/>
      <c r="H83" s="192"/>
      <c r="I83" s="83"/>
      <c r="J83" s="83"/>
      <c r="K83" s="192"/>
      <c r="L83" s="192"/>
      <c r="M83" s="244"/>
      <c r="N83" s="192"/>
      <c r="O83" s="38"/>
      <c r="P83" s="38"/>
      <c r="Q83" s="38"/>
    </row>
    <row r="84" spans="2:17">
      <c r="B84" s="192"/>
      <c r="C84" s="83"/>
      <c r="D84" s="83"/>
      <c r="E84" s="192"/>
      <c r="F84" s="192"/>
      <c r="G84" s="244"/>
      <c r="H84" s="192"/>
      <c r="I84" s="83"/>
      <c r="J84" s="83"/>
      <c r="K84" s="192"/>
      <c r="L84" s="192"/>
      <c r="M84" s="244"/>
      <c r="N84" s="192"/>
      <c r="O84" s="38"/>
      <c r="P84" s="38"/>
      <c r="Q84" s="38"/>
    </row>
    <row r="85" spans="2:17">
      <c r="B85" s="192"/>
      <c r="C85" s="83"/>
      <c r="D85" s="83"/>
      <c r="E85" s="192"/>
      <c r="F85" s="192"/>
      <c r="G85" s="244"/>
      <c r="H85" s="192"/>
      <c r="I85" s="83"/>
      <c r="J85" s="83"/>
      <c r="K85" s="192"/>
      <c r="L85" s="192"/>
      <c r="M85" s="244"/>
      <c r="N85" s="192"/>
      <c r="O85" s="38"/>
      <c r="P85" s="38"/>
      <c r="Q85" s="38"/>
    </row>
    <row r="86" spans="2:17">
      <c r="B86" s="192"/>
      <c r="C86" s="83"/>
      <c r="D86" s="83"/>
      <c r="E86" s="192"/>
      <c r="F86" s="192"/>
      <c r="G86" s="244"/>
      <c r="H86" s="192"/>
      <c r="I86" s="83"/>
      <c r="J86" s="83"/>
      <c r="K86" s="192"/>
      <c r="L86" s="192"/>
      <c r="M86" s="244"/>
      <c r="N86" s="192"/>
      <c r="O86" s="38"/>
      <c r="P86" s="38"/>
      <c r="Q86" s="38"/>
    </row>
    <row r="87" spans="2:17">
      <c r="B87" s="192"/>
      <c r="C87" s="83"/>
      <c r="D87" s="83"/>
      <c r="E87" s="192"/>
      <c r="F87" s="192"/>
      <c r="G87" s="244"/>
      <c r="H87" s="192"/>
      <c r="I87" s="83"/>
      <c r="J87" s="83"/>
      <c r="K87" s="192"/>
      <c r="L87" s="192"/>
      <c r="M87" s="244"/>
      <c r="N87" s="192"/>
      <c r="O87" s="38"/>
      <c r="P87" s="38"/>
      <c r="Q87" s="38"/>
    </row>
    <row r="88" spans="2:17">
      <c r="B88" s="192"/>
      <c r="C88" s="83"/>
      <c r="D88" s="83"/>
      <c r="E88" s="192"/>
      <c r="F88" s="192"/>
      <c r="G88" s="244"/>
      <c r="H88" s="192"/>
      <c r="I88" s="83"/>
      <c r="J88" s="83"/>
      <c r="K88" s="192"/>
      <c r="L88" s="192"/>
      <c r="M88" s="244"/>
      <c r="N88" s="192"/>
      <c r="O88" s="38"/>
      <c r="P88" s="38"/>
      <c r="Q88" s="38"/>
    </row>
    <row r="89" spans="2:17">
      <c r="B89" s="192"/>
      <c r="C89" s="83"/>
      <c r="D89" s="83"/>
      <c r="E89" s="192"/>
      <c r="F89" s="192"/>
      <c r="G89" s="244"/>
      <c r="H89" s="192"/>
      <c r="I89" s="83"/>
      <c r="J89" s="83"/>
      <c r="K89" s="192"/>
      <c r="L89" s="192"/>
      <c r="M89" s="244"/>
      <c r="N89" s="192"/>
      <c r="O89" s="38"/>
      <c r="P89" s="38"/>
      <c r="Q89" s="38"/>
    </row>
    <row r="90" spans="2:17">
      <c r="B90" s="192"/>
      <c r="C90" s="83"/>
      <c r="D90" s="83"/>
      <c r="E90" s="192"/>
      <c r="F90" s="192"/>
      <c r="G90" s="244"/>
      <c r="H90" s="192"/>
      <c r="I90" s="83"/>
      <c r="J90" s="83"/>
      <c r="K90" s="192"/>
      <c r="L90" s="192"/>
      <c r="M90" s="244"/>
      <c r="N90" s="192"/>
      <c r="O90" s="38"/>
      <c r="P90" s="38"/>
      <c r="Q90" s="38"/>
    </row>
    <row r="91" spans="2:17">
      <c r="B91" s="192"/>
      <c r="C91" s="83"/>
      <c r="D91" s="83"/>
      <c r="E91" s="192"/>
      <c r="F91" s="192"/>
      <c r="G91" s="244"/>
      <c r="H91" s="192"/>
      <c r="I91" s="83"/>
      <c r="J91" s="83"/>
      <c r="K91" s="192"/>
      <c r="L91" s="192"/>
      <c r="M91" s="244"/>
      <c r="N91" s="192"/>
      <c r="O91" s="38"/>
      <c r="P91" s="38"/>
      <c r="Q91" s="38"/>
    </row>
    <row r="92" spans="2:17">
      <c r="B92" s="192"/>
      <c r="C92" s="83"/>
      <c r="D92" s="83"/>
      <c r="E92" s="192"/>
      <c r="F92" s="192"/>
      <c r="G92" s="244"/>
      <c r="H92" s="192"/>
      <c r="I92" s="83"/>
      <c r="J92" s="83"/>
      <c r="K92" s="192"/>
      <c r="L92" s="192"/>
      <c r="M92" s="244"/>
      <c r="N92" s="192"/>
      <c r="O92" s="38"/>
      <c r="P92" s="38"/>
      <c r="Q92" s="38"/>
    </row>
    <row r="93" spans="2:17">
      <c r="B93" s="192"/>
      <c r="C93" s="83"/>
      <c r="D93" s="83"/>
      <c r="E93" s="192"/>
      <c r="F93" s="192"/>
      <c r="G93" s="244"/>
      <c r="H93" s="192"/>
      <c r="I93" s="83"/>
      <c r="J93" s="83"/>
      <c r="K93" s="192"/>
      <c r="L93" s="192"/>
      <c r="M93" s="244"/>
      <c r="N93" s="192"/>
      <c r="O93" s="38"/>
      <c r="P93" s="38"/>
      <c r="Q93" s="38"/>
    </row>
    <row r="94" spans="2:17">
      <c r="B94" s="192"/>
      <c r="C94" s="83"/>
      <c r="D94" s="83"/>
      <c r="E94" s="192"/>
      <c r="F94" s="192"/>
      <c r="G94" s="244"/>
      <c r="H94" s="192"/>
      <c r="I94" s="83"/>
      <c r="J94" s="83"/>
      <c r="K94" s="192"/>
      <c r="L94" s="192"/>
      <c r="M94" s="244"/>
      <c r="N94" s="192"/>
      <c r="O94" s="38"/>
      <c r="P94" s="38"/>
      <c r="Q94" s="38"/>
    </row>
    <row r="95" spans="2:17">
      <c r="B95" s="192"/>
      <c r="C95" s="83"/>
      <c r="D95" s="83"/>
      <c r="E95" s="192"/>
      <c r="F95" s="192"/>
      <c r="G95" s="244"/>
      <c r="H95" s="192"/>
      <c r="I95" s="83"/>
      <c r="J95" s="83"/>
      <c r="K95" s="192"/>
      <c r="L95" s="192"/>
      <c r="M95" s="244"/>
      <c r="N95" s="192"/>
      <c r="O95" s="38"/>
      <c r="P95" s="38"/>
      <c r="Q95" s="38"/>
    </row>
    <row r="96" spans="2:17">
      <c r="B96" s="192"/>
      <c r="C96" s="83"/>
      <c r="D96" s="83"/>
      <c r="E96" s="192"/>
      <c r="F96" s="192"/>
      <c r="G96" s="244"/>
      <c r="H96" s="192"/>
      <c r="I96" s="83"/>
      <c r="J96" s="83"/>
      <c r="K96" s="192"/>
      <c r="L96" s="192"/>
      <c r="M96" s="244"/>
      <c r="N96" s="192"/>
      <c r="O96" s="38"/>
      <c r="P96" s="38"/>
      <c r="Q96" s="38"/>
    </row>
    <row r="97" spans="2:17">
      <c r="B97" s="192"/>
      <c r="C97" s="83"/>
      <c r="D97" s="83"/>
      <c r="E97" s="192"/>
      <c r="F97" s="192"/>
      <c r="G97" s="244"/>
      <c r="H97" s="192"/>
      <c r="I97" s="83"/>
      <c r="J97" s="83"/>
      <c r="K97" s="192"/>
      <c r="L97" s="192"/>
      <c r="M97" s="244"/>
      <c r="N97" s="192"/>
      <c r="O97" s="38"/>
      <c r="P97" s="38"/>
      <c r="Q97" s="38"/>
    </row>
    <row r="98" spans="2:17">
      <c r="B98" s="192"/>
      <c r="C98" s="83"/>
      <c r="D98" s="83"/>
      <c r="E98" s="192"/>
      <c r="F98" s="192"/>
      <c r="G98" s="244"/>
      <c r="H98" s="192"/>
      <c r="I98" s="83"/>
      <c r="J98" s="83"/>
      <c r="K98" s="192"/>
      <c r="L98" s="192"/>
      <c r="M98" s="244"/>
      <c r="N98" s="192"/>
      <c r="O98" s="38"/>
      <c r="P98" s="38"/>
      <c r="Q98" s="38"/>
    </row>
    <row r="99" spans="2:17">
      <c r="B99" s="192"/>
      <c r="C99" s="83"/>
      <c r="D99" s="83"/>
      <c r="E99" s="192"/>
      <c r="F99" s="192"/>
      <c r="G99" s="244"/>
      <c r="H99" s="192"/>
      <c r="I99" s="83"/>
      <c r="J99" s="83"/>
      <c r="K99" s="192"/>
      <c r="L99" s="192"/>
      <c r="M99" s="244"/>
      <c r="N99" s="192"/>
      <c r="O99" s="38"/>
      <c r="P99" s="38"/>
      <c r="Q99" s="38"/>
    </row>
    <row r="100" spans="2:17">
      <c r="B100" s="192"/>
      <c r="C100" s="83"/>
      <c r="D100" s="83"/>
      <c r="E100" s="192"/>
      <c r="F100" s="192"/>
      <c r="G100" s="244"/>
      <c r="H100" s="192"/>
      <c r="I100" s="83"/>
      <c r="J100" s="83"/>
      <c r="K100" s="192"/>
      <c r="L100" s="192"/>
      <c r="M100" s="244"/>
      <c r="N100" s="192"/>
      <c r="O100" s="38"/>
      <c r="P100" s="38"/>
      <c r="Q100" s="38"/>
    </row>
    <row r="101" spans="2:17">
      <c r="B101" s="192"/>
      <c r="C101" s="83"/>
      <c r="D101" s="83"/>
      <c r="E101" s="192"/>
      <c r="F101" s="192"/>
      <c r="G101" s="244"/>
      <c r="H101" s="192"/>
      <c r="I101" s="83"/>
      <c r="J101" s="83"/>
      <c r="K101" s="192"/>
      <c r="L101" s="192"/>
      <c r="M101" s="244"/>
      <c r="N101" s="192"/>
      <c r="O101" s="38"/>
      <c r="P101" s="38"/>
      <c r="Q101" s="38"/>
    </row>
    <row r="102" spans="2:17">
      <c r="B102" s="192"/>
      <c r="C102" s="83"/>
      <c r="D102" s="83"/>
      <c r="E102" s="192"/>
      <c r="F102" s="192"/>
      <c r="G102" s="244"/>
      <c r="H102" s="192"/>
      <c r="I102" s="83"/>
      <c r="J102" s="83"/>
      <c r="K102" s="192"/>
      <c r="L102" s="192"/>
      <c r="M102" s="244"/>
      <c r="N102" s="192"/>
      <c r="O102" s="38"/>
      <c r="P102" s="38"/>
      <c r="Q102" s="38"/>
    </row>
    <row r="103" spans="2:17">
      <c r="B103" s="192"/>
      <c r="C103" s="83"/>
      <c r="D103" s="83"/>
      <c r="E103" s="192"/>
      <c r="F103" s="192"/>
      <c r="G103" s="244"/>
      <c r="H103" s="192"/>
      <c r="I103" s="83"/>
      <c r="J103" s="83"/>
      <c r="K103" s="192"/>
      <c r="L103" s="192"/>
      <c r="M103" s="244"/>
      <c r="N103" s="192"/>
      <c r="O103" s="38"/>
      <c r="P103" s="38"/>
      <c r="Q103" s="38"/>
    </row>
    <row r="104" spans="2:17">
      <c r="B104" s="192"/>
      <c r="C104" s="83"/>
      <c r="D104" s="83"/>
      <c r="E104" s="192"/>
      <c r="F104" s="192"/>
      <c r="G104" s="244"/>
      <c r="H104" s="192"/>
      <c r="I104" s="83"/>
      <c r="J104" s="83"/>
      <c r="K104" s="192"/>
      <c r="L104" s="192"/>
      <c r="M104" s="244"/>
      <c r="N104" s="192"/>
      <c r="O104" s="38"/>
      <c r="P104" s="38"/>
      <c r="Q104" s="38"/>
    </row>
    <row r="105" spans="2:17">
      <c r="B105" s="192"/>
      <c r="C105" s="83"/>
      <c r="D105" s="83"/>
      <c r="E105" s="192"/>
      <c r="F105" s="192"/>
      <c r="G105" s="244"/>
      <c r="H105" s="192"/>
      <c r="I105" s="83"/>
      <c r="J105" s="83"/>
      <c r="K105" s="192"/>
      <c r="L105" s="192"/>
      <c r="M105" s="244"/>
      <c r="N105" s="192"/>
      <c r="O105" s="38"/>
      <c r="P105" s="38"/>
      <c r="Q105" s="38"/>
    </row>
    <row r="106" spans="2:17">
      <c r="B106" s="192"/>
      <c r="C106" s="83"/>
      <c r="D106" s="83"/>
      <c r="E106" s="192"/>
      <c r="F106" s="192"/>
      <c r="G106" s="244"/>
      <c r="H106" s="192"/>
      <c r="I106" s="83"/>
      <c r="J106" s="83"/>
      <c r="K106" s="192"/>
      <c r="L106" s="192"/>
      <c r="M106" s="244"/>
      <c r="N106" s="192"/>
      <c r="O106" s="38"/>
      <c r="P106" s="38"/>
      <c r="Q106" s="38"/>
    </row>
    <row r="107" spans="2:17">
      <c r="B107" s="192"/>
      <c r="C107" s="83"/>
      <c r="D107" s="83"/>
      <c r="E107" s="192"/>
      <c r="F107" s="192"/>
      <c r="G107" s="244"/>
      <c r="H107" s="192"/>
      <c r="I107" s="83"/>
      <c r="J107" s="83"/>
      <c r="K107" s="192"/>
      <c r="L107" s="192"/>
      <c r="M107" s="244"/>
      <c r="N107" s="192"/>
      <c r="O107" s="38"/>
      <c r="P107" s="38"/>
      <c r="Q107" s="38"/>
    </row>
    <row r="108" spans="2:17">
      <c r="B108" s="192"/>
      <c r="C108" s="83"/>
      <c r="D108" s="83"/>
      <c r="E108" s="192"/>
      <c r="F108" s="192"/>
      <c r="G108" s="244"/>
      <c r="H108" s="192"/>
      <c r="I108" s="83"/>
      <c r="J108" s="83"/>
      <c r="K108" s="192"/>
      <c r="L108" s="192"/>
      <c r="M108" s="244"/>
      <c r="N108" s="192"/>
      <c r="O108" s="38"/>
      <c r="P108" s="38"/>
      <c r="Q108" s="38"/>
    </row>
    <row r="109" spans="2:17">
      <c r="B109" s="192"/>
      <c r="C109" s="83"/>
      <c r="D109" s="83"/>
      <c r="E109" s="192"/>
      <c r="F109" s="192"/>
      <c r="G109" s="244"/>
      <c r="H109" s="192"/>
      <c r="I109" s="83"/>
      <c r="J109" s="83"/>
      <c r="K109" s="192"/>
      <c r="L109" s="192"/>
      <c r="M109" s="244"/>
      <c r="N109" s="192"/>
      <c r="O109" s="38"/>
      <c r="P109" s="38"/>
      <c r="Q109" s="38"/>
    </row>
    <row r="110" spans="2:17">
      <c r="B110" s="192"/>
      <c r="C110" s="83"/>
      <c r="D110" s="83"/>
      <c r="E110" s="192"/>
      <c r="F110" s="192"/>
      <c r="G110" s="244"/>
      <c r="H110" s="192"/>
      <c r="I110" s="83"/>
      <c r="J110" s="83"/>
      <c r="K110" s="192"/>
      <c r="L110" s="192"/>
      <c r="M110" s="244"/>
      <c r="N110" s="192"/>
      <c r="O110" s="38"/>
      <c r="P110" s="38"/>
      <c r="Q110" s="38"/>
    </row>
    <row r="111" spans="2:17">
      <c r="B111" s="192"/>
      <c r="C111" s="83"/>
      <c r="D111" s="83"/>
      <c r="E111" s="192"/>
      <c r="F111" s="192"/>
      <c r="G111" s="244"/>
      <c r="H111" s="192"/>
      <c r="I111" s="83"/>
      <c r="J111" s="83"/>
      <c r="K111" s="192"/>
      <c r="L111" s="192"/>
      <c r="M111" s="244"/>
      <c r="N111" s="192"/>
      <c r="O111" s="38"/>
      <c r="P111" s="38"/>
      <c r="Q111" s="38"/>
    </row>
    <row r="112" spans="2:17">
      <c r="B112" s="192"/>
      <c r="C112" s="83"/>
      <c r="D112" s="83"/>
      <c r="E112" s="192"/>
      <c r="F112" s="192"/>
      <c r="G112" s="244"/>
      <c r="H112" s="192"/>
      <c r="I112" s="83"/>
      <c r="J112" s="83"/>
      <c r="K112" s="192"/>
      <c r="L112" s="192"/>
      <c r="M112" s="244"/>
      <c r="N112" s="192"/>
      <c r="O112" s="38"/>
      <c r="P112" s="38"/>
      <c r="Q112" s="38"/>
    </row>
    <row r="113" spans="2:17">
      <c r="B113" s="192"/>
      <c r="C113" s="83"/>
      <c r="D113" s="83"/>
      <c r="E113" s="192"/>
      <c r="F113" s="192"/>
      <c r="G113" s="244"/>
      <c r="H113" s="192"/>
      <c r="I113" s="83"/>
      <c r="J113" s="83"/>
      <c r="K113" s="192"/>
      <c r="L113" s="192"/>
      <c r="M113" s="244"/>
      <c r="N113" s="192"/>
      <c r="O113" s="38"/>
      <c r="P113" s="38"/>
      <c r="Q113" s="38"/>
    </row>
    <row r="114" spans="2:17">
      <c r="B114" s="192"/>
      <c r="C114" s="83"/>
      <c r="D114" s="83"/>
      <c r="E114" s="192"/>
      <c r="F114" s="192"/>
      <c r="G114" s="244"/>
      <c r="H114" s="192"/>
      <c r="I114" s="83"/>
      <c r="J114" s="83"/>
      <c r="K114" s="192"/>
      <c r="L114" s="192"/>
      <c r="M114" s="244"/>
      <c r="N114" s="192"/>
      <c r="O114" s="38"/>
      <c r="P114" s="38"/>
      <c r="Q114" s="38"/>
    </row>
    <row r="115" spans="2:17">
      <c r="B115" s="192"/>
      <c r="C115" s="83"/>
      <c r="D115" s="83"/>
      <c r="E115" s="192"/>
      <c r="F115" s="192"/>
      <c r="G115" s="244"/>
      <c r="H115" s="192"/>
      <c r="I115" s="83"/>
      <c r="J115" s="83"/>
      <c r="K115" s="192"/>
      <c r="L115" s="192"/>
      <c r="M115" s="244"/>
      <c r="N115" s="192"/>
      <c r="O115" s="38"/>
      <c r="P115" s="38"/>
      <c r="Q115" s="38"/>
    </row>
    <row r="116" spans="2:17">
      <c r="B116" s="192"/>
      <c r="C116" s="83"/>
      <c r="D116" s="83"/>
      <c r="E116" s="192"/>
      <c r="F116" s="192"/>
      <c r="G116" s="244"/>
      <c r="H116" s="192"/>
      <c r="I116" s="83"/>
      <c r="J116" s="83"/>
      <c r="K116" s="192"/>
      <c r="L116" s="192"/>
      <c r="M116" s="244"/>
      <c r="N116" s="192"/>
      <c r="O116" s="38"/>
      <c r="P116" s="38"/>
      <c r="Q116" s="38"/>
    </row>
    <row r="117" spans="2:17">
      <c r="B117" s="192"/>
      <c r="C117" s="83"/>
      <c r="D117" s="83"/>
      <c r="E117" s="192"/>
      <c r="F117" s="192"/>
      <c r="G117" s="244"/>
      <c r="H117" s="192"/>
      <c r="I117" s="83"/>
      <c r="J117" s="83"/>
      <c r="K117" s="192"/>
      <c r="L117" s="192"/>
      <c r="M117" s="244"/>
      <c r="N117" s="192"/>
      <c r="O117" s="38"/>
      <c r="P117" s="38"/>
      <c r="Q117" s="38"/>
    </row>
    <row r="118" spans="2:17">
      <c r="B118" s="192"/>
      <c r="C118" s="83"/>
      <c r="D118" s="83"/>
      <c r="E118" s="192"/>
      <c r="F118" s="192"/>
      <c r="G118" s="244"/>
      <c r="H118" s="192"/>
      <c r="I118" s="83"/>
      <c r="J118" s="83"/>
      <c r="K118" s="192"/>
      <c r="L118" s="192"/>
      <c r="M118" s="244"/>
      <c r="N118" s="192"/>
      <c r="O118" s="38"/>
      <c r="P118" s="38"/>
      <c r="Q118" s="38"/>
    </row>
    <row r="119" spans="2:17">
      <c r="B119" s="192"/>
      <c r="C119" s="83"/>
      <c r="D119" s="83"/>
      <c r="E119" s="192"/>
      <c r="F119" s="192"/>
      <c r="G119" s="244"/>
      <c r="H119" s="192"/>
      <c r="I119" s="83"/>
      <c r="J119" s="83"/>
      <c r="K119" s="192"/>
      <c r="L119" s="192"/>
      <c r="M119" s="244"/>
      <c r="N119" s="192"/>
      <c r="O119" s="38"/>
      <c r="P119" s="38"/>
      <c r="Q119" s="38"/>
    </row>
    <row r="120" spans="2:17">
      <c r="B120" s="192"/>
      <c r="C120" s="83"/>
      <c r="D120" s="83"/>
      <c r="E120" s="192"/>
      <c r="F120" s="192"/>
      <c r="G120" s="244"/>
      <c r="H120" s="192"/>
      <c r="I120" s="83"/>
      <c r="J120" s="83"/>
      <c r="K120" s="192"/>
      <c r="L120" s="192"/>
      <c r="M120" s="244"/>
      <c r="N120" s="192"/>
      <c r="O120" s="38"/>
      <c r="P120" s="38"/>
      <c r="Q120" s="38"/>
    </row>
    <row r="121" spans="2:17">
      <c r="B121" s="192"/>
      <c r="C121" s="83"/>
      <c r="D121" s="83"/>
      <c r="E121" s="192"/>
      <c r="F121" s="192"/>
      <c r="G121" s="244"/>
      <c r="H121" s="192"/>
      <c r="I121" s="83"/>
      <c r="J121" s="83"/>
      <c r="K121" s="192"/>
      <c r="L121" s="192"/>
      <c r="M121" s="244"/>
      <c r="N121" s="192"/>
      <c r="O121" s="38"/>
      <c r="P121" s="38"/>
      <c r="Q121" s="38"/>
    </row>
    <row r="122" spans="2:17">
      <c r="B122" s="192"/>
      <c r="C122" s="83"/>
      <c r="D122" s="83"/>
      <c r="E122" s="192"/>
      <c r="F122" s="192"/>
      <c r="G122" s="244"/>
      <c r="H122" s="192"/>
      <c r="I122" s="83"/>
      <c r="J122" s="83"/>
      <c r="K122" s="192"/>
      <c r="L122" s="192"/>
      <c r="M122" s="244"/>
      <c r="N122" s="192"/>
      <c r="O122" s="38"/>
      <c r="P122" s="38"/>
      <c r="Q122" s="38"/>
    </row>
    <row r="123" spans="2:17">
      <c r="B123" s="192"/>
      <c r="C123" s="83"/>
      <c r="D123" s="83"/>
      <c r="E123" s="192"/>
      <c r="F123" s="192"/>
      <c r="G123" s="244"/>
      <c r="H123" s="192"/>
      <c r="I123" s="83"/>
      <c r="J123" s="83"/>
      <c r="K123" s="192"/>
      <c r="L123" s="192"/>
      <c r="M123" s="244"/>
      <c r="N123" s="192"/>
      <c r="O123" s="38"/>
      <c r="P123" s="38"/>
      <c r="Q123" s="38"/>
    </row>
    <row r="124" spans="2:17">
      <c r="B124" s="192"/>
      <c r="C124" s="83"/>
      <c r="D124" s="83"/>
      <c r="E124" s="192"/>
      <c r="F124" s="192"/>
      <c r="G124" s="244"/>
      <c r="H124" s="192"/>
      <c r="I124" s="83"/>
      <c r="J124" s="83"/>
      <c r="K124" s="192"/>
      <c r="L124" s="192"/>
      <c r="M124" s="244"/>
      <c r="N124" s="192"/>
      <c r="O124" s="38"/>
      <c r="P124" s="38"/>
      <c r="Q124" s="38"/>
    </row>
    <row r="125" spans="2:17">
      <c r="B125" s="192"/>
      <c r="C125" s="83"/>
      <c r="D125" s="83"/>
      <c r="E125" s="192"/>
      <c r="F125" s="192"/>
      <c r="G125" s="244"/>
      <c r="H125" s="192"/>
      <c r="I125" s="83"/>
      <c r="J125" s="83"/>
      <c r="K125" s="192"/>
      <c r="L125" s="192"/>
      <c r="M125" s="244"/>
      <c r="N125" s="192"/>
      <c r="O125" s="38"/>
      <c r="P125" s="38"/>
      <c r="Q125" s="38"/>
    </row>
    <row r="126" spans="2:17">
      <c r="B126" s="192"/>
      <c r="C126" s="83"/>
      <c r="D126" s="83"/>
      <c r="E126" s="192"/>
      <c r="F126" s="192"/>
      <c r="G126" s="244"/>
      <c r="H126" s="192"/>
      <c r="I126" s="83"/>
      <c r="J126" s="83"/>
      <c r="K126" s="192"/>
      <c r="L126" s="192"/>
      <c r="M126" s="244"/>
      <c r="N126" s="192"/>
      <c r="O126" s="38"/>
      <c r="P126" s="38"/>
      <c r="Q126" s="38"/>
    </row>
    <row r="127" spans="2:17">
      <c r="B127" s="192"/>
      <c r="C127" s="83"/>
      <c r="D127" s="83"/>
      <c r="E127" s="192"/>
      <c r="F127" s="192"/>
      <c r="G127" s="244"/>
      <c r="H127" s="192"/>
      <c r="I127" s="83"/>
      <c r="J127" s="83"/>
      <c r="K127" s="192"/>
      <c r="L127" s="192"/>
      <c r="M127" s="244"/>
      <c r="N127" s="192"/>
      <c r="O127" s="38"/>
      <c r="P127" s="38"/>
      <c r="Q127" s="38"/>
    </row>
    <row r="128" spans="2:17">
      <c r="B128" s="192"/>
      <c r="C128" s="83"/>
      <c r="D128" s="83"/>
      <c r="E128" s="192"/>
      <c r="F128" s="192"/>
      <c r="G128" s="244"/>
      <c r="H128" s="192"/>
      <c r="I128" s="83"/>
      <c r="J128" s="83"/>
      <c r="K128" s="192"/>
      <c r="L128" s="192"/>
      <c r="M128" s="244"/>
      <c r="N128" s="192"/>
      <c r="O128" s="38"/>
      <c r="P128" s="38"/>
      <c r="Q128" s="38"/>
    </row>
    <row r="129" spans="2:17">
      <c r="B129" s="192"/>
      <c r="C129" s="83"/>
      <c r="D129" s="83"/>
      <c r="E129" s="192"/>
      <c r="F129" s="192"/>
      <c r="G129" s="244"/>
      <c r="H129" s="192"/>
      <c r="I129" s="83"/>
      <c r="J129" s="83"/>
      <c r="K129" s="192"/>
      <c r="L129" s="192"/>
      <c r="M129" s="244"/>
      <c r="N129" s="192"/>
      <c r="O129" s="38"/>
      <c r="P129" s="38"/>
      <c r="Q129" s="38"/>
    </row>
    <row r="130" spans="2:17">
      <c r="B130" s="192"/>
      <c r="C130" s="83"/>
      <c r="D130" s="83"/>
      <c r="E130" s="192"/>
      <c r="F130" s="192"/>
      <c r="G130" s="244"/>
      <c r="H130" s="192"/>
      <c r="I130" s="83"/>
      <c r="J130" s="83"/>
      <c r="K130" s="192"/>
      <c r="L130" s="192"/>
      <c r="M130" s="244"/>
      <c r="N130" s="192"/>
      <c r="O130" s="38"/>
      <c r="P130" s="38"/>
      <c r="Q130" s="38"/>
    </row>
    <row r="131" spans="2:17">
      <c r="B131" s="192"/>
      <c r="C131" s="83"/>
      <c r="D131" s="83"/>
      <c r="E131" s="192"/>
      <c r="F131" s="192"/>
      <c r="G131" s="244"/>
      <c r="H131" s="192"/>
      <c r="I131" s="83"/>
      <c r="J131" s="83"/>
      <c r="K131" s="192"/>
      <c r="L131" s="192"/>
      <c r="M131" s="244"/>
      <c r="N131" s="192"/>
      <c r="O131" s="38"/>
      <c r="P131" s="38"/>
      <c r="Q131" s="38"/>
    </row>
    <row r="132" spans="2:17">
      <c r="B132" s="192"/>
      <c r="C132" s="83"/>
      <c r="D132" s="83"/>
      <c r="E132" s="192"/>
      <c r="F132" s="192"/>
      <c r="G132" s="244"/>
      <c r="H132" s="192"/>
      <c r="I132" s="83"/>
      <c r="J132" s="83"/>
      <c r="K132" s="192"/>
      <c r="L132" s="192"/>
      <c r="M132" s="244"/>
      <c r="N132" s="192"/>
      <c r="O132" s="38"/>
      <c r="P132" s="38"/>
      <c r="Q132" s="38"/>
    </row>
    <row r="133" spans="2:17">
      <c r="B133" s="192"/>
      <c r="C133" s="83"/>
      <c r="D133" s="83"/>
      <c r="E133" s="192"/>
      <c r="F133" s="192"/>
      <c r="G133" s="244"/>
      <c r="H133" s="192"/>
      <c r="I133" s="83"/>
      <c r="J133" s="83"/>
      <c r="K133" s="192"/>
      <c r="L133" s="192"/>
      <c r="M133" s="244"/>
      <c r="N133" s="192"/>
      <c r="O133" s="38"/>
      <c r="P133" s="38"/>
      <c r="Q133" s="38"/>
    </row>
    <row r="134" spans="2:17">
      <c r="B134" s="192"/>
      <c r="C134" s="83"/>
      <c r="D134" s="83"/>
      <c r="E134" s="192"/>
      <c r="F134" s="192"/>
      <c r="G134" s="244"/>
      <c r="H134" s="192"/>
      <c r="I134" s="83"/>
      <c r="J134" s="83"/>
      <c r="K134" s="192"/>
      <c r="L134" s="192"/>
      <c r="M134" s="244"/>
      <c r="N134" s="192"/>
      <c r="O134" s="38"/>
      <c r="P134" s="38"/>
      <c r="Q134" s="38"/>
    </row>
    <row r="135" spans="2:17">
      <c r="B135" s="192"/>
      <c r="C135" s="83"/>
      <c r="D135" s="83"/>
      <c r="E135" s="192"/>
      <c r="F135" s="192"/>
      <c r="G135" s="244"/>
      <c r="H135" s="192"/>
      <c r="I135" s="83"/>
      <c r="J135" s="83"/>
      <c r="K135" s="192"/>
      <c r="L135" s="192"/>
      <c r="M135" s="244"/>
      <c r="N135" s="192"/>
      <c r="O135" s="38"/>
      <c r="P135" s="38"/>
      <c r="Q135" s="38"/>
    </row>
    <row r="136" spans="2:17">
      <c r="B136" s="192"/>
      <c r="C136" s="83"/>
      <c r="D136" s="83"/>
      <c r="E136" s="192"/>
      <c r="F136" s="192"/>
      <c r="G136" s="244"/>
      <c r="H136" s="192"/>
      <c r="I136" s="83"/>
      <c r="J136" s="83"/>
      <c r="K136" s="192"/>
      <c r="L136" s="192"/>
      <c r="M136" s="244"/>
      <c r="N136" s="192"/>
      <c r="O136" s="38"/>
      <c r="P136" s="38"/>
      <c r="Q136" s="38"/>
    </row>
    <row r="137" spans="2:17">
      <c r="B137" s="192"/>
      <c r="C137" s="83"/>
      <c r="D137" s="83"/>
      <c r="E137" s="192"/>
      <c r="F137" s="192"/>
      <c r="G137" s="244"/>
      <c r="H137" s="192"/>
      <c r="I137" s="83"/>
      <c r="J137" s="83"/>
      <c r="K137" s="192"/>
      <c r="L137" s="192"/>
      <c r="M137" s="244"/>
      <c r="N137" s="192"/>
      <c r="O137" s="38"/>
      <c r="P137" s="38"/>
      <c r="Q137" s="38"/>
    </row>
    <row r="138" spans="2:17">
      <c r="B138" s="192"/>
      <c r="C138" s="83"/>
      <c r="D138" s="83"/>
      <c r="E138" s="192"/>
      <c r="F138" s="192"/>
      <c r="G138" s="244"/>
      <c r="H138" s="192"/>
      <c r="I138" s="83"/>
      <c r="J138" s="83"/>
      <c r="K138" s="192"/>
      <c r="L138" s="192"/>
      <c r="M138" s="244"/>
      <c r="N138" s="192"/>
      <c r="O138" s="38"/>
      <c r="P138" s="38"/>
      <c r="Q138" s="38"/>
    </row>
    <row r="139" spans="2:17">
      <c r="B139" s="192"/>
      <c r="C139" s="83"/>
      <c r="D139" s="83"/>
      <c r="E139" s="192"/>
      <c r="F139" s="192"/>
      <c r="G139" s="244"/>
      <c r="H139" s="192"/>
      <c r="I139" s="83"/>
      <c r="J139" s="83"/>
      <c r="K139" s="192"/>
      <c r="L139" s="192"/>
      <c r="M139" s="244"/>
      <c r="N139" s="192"/>
      <c r="O139" s="38"/>
      <c r="P139" s="38"/>
      <c r="Q139" s="38"/>
    </row>
    <row r="140" spans="2:17">
      <c r="B140" s="192"/>
      <c r="C140" s="83"/>
      <c r="D140" s="83"/>
      <c r="E140" s="192"/>
      <c r="F140" s="192"/>
      <c r="G140" s="244"/>
      <c r="H140" s="192"/>
      <c r="I140" s="83"/>
      <c r="J140" s="83"/>
      <c r="K140" s="192"/>
      <c r="L140" s="192"/>
      <c r="M140" s="244"/>
      <c r="N140" s="192"/>
      <c r="O140" s="38"/>
      <c r="P140" s="38"/>
      <c r="Q140" s="38"/>
    </row>
    <row r="141" spans="2:17">
      <c r="B141" s="192"/>
      <c r="C141" s="83"/>
      <c r="D141" s="83"/>
      <c r="E141" s="192"/>
      <c r="F141" s="192"/>
      <c r="G141" s="244"/>
      <c r="H141" s="192"/>
      <c r="I141" s="83"/>
      <c r="J141" s="83"/>
      <c r="K141" s="192"/>
      <c r="L141" s="192"/>
      <c r="M141" s="244"/>
      <c r="N141" s="192"/>
      <c r="O141" s="38"/>
      <c r="P141" s="38"/>
      <c r="Q141" s="38"/>
    </row>
    <row r="142" spans="2:17">
      <c r="B142" s="192"/>
      <c r="C142" s="83"/>
      <c r="D142" s="83"/>
      <c r="E142" s="192"/>
      <c r="F142" s="192"/>
      <c r="G142" s="244"/>
      <c r="H142" s="192"/>
      <c r="I142" s="83"/>
      <c r="J142" s="83"/>
      <c r="K142" s="192"/>
      <c r="L142" s="192"/>
      <c r="M142" s="244"/>
      <c r="N142" s="192"/>
      <c r="O142" s="38"/>
      <c r="P142" s="38"/>
      <c r="Q142" s="38"/>
    </row>
    <row r="143" spans="2:17">
      <c r="B143" s="192"/>
      <c r="C143" s="83"/>
      <c r="D143" s="83"/>
      <c r="E143" s="192"/>
      <c r="F143" s="192"/>
      <c r="G143" s="244"/>
      <c r="H143" s="192"/>
      <c r="I143" s="83"/>
      <c r="J143" s="83"/>
      <c r="K143" s="192"/>
      <c r="L143" s="192"/>
      <c r="M143" s="244"/>
      <c r="N143" s="192"/>
      <c r="O143" s="38"/>
      <c r="P143" s="38"/>
      <c r="Q143" s="38"/>
    </row>
    <row r="144" spans="2:17">
      <c r="B144" s="192"/>
      <c r="C144" s="83"/>
      <c r="D144" s="83"/>
      <c r="E144" s="192"/>
      <c r="F144" s="192"/>
      <c r="G144" s="244"/>
      <c r="H144" s="192"/>
      <c r="I144" s="83"/>
      <c r="J144" s="83"/>
      <c r="K144" s="192"/>
      <c r="L144" s="192"/>
      <c r="M144" s="244"/>
      <c r="N144" s="192"/>
      <c r="O144" s="38"/>
      <c r="P144" s="38"/>
      <c r="Q144" s="38"/>
    </row>
    <row r="145" spans="2:17">
      <c r="B145" s="192"/>
      <c r="C145" s="83"/>
      <c r="D145" s="83"/>
      <c r="E145" s="192"/>
      <c r="F145" s="192"/>
      <c r="G145" s="244"/>
      <c r="H145" s="192"/>
      <c r="I145" s="83"/>
      <c r="J145" s="83"/>
      <c r="K145" s="192"/>
      <c r="L145" s="192"/>
      <c r="M145" s="244"/>
      <c r="N145" s="192"/>
      <c r="O145" s="38"/>
      <c r="P145" s="38"/>
      <c r="Q145" s="38"/>
    </row>
    <row r="146" spans="2:17">
      <c r="B146" s="192"/>
      <c r="C146" s="83"/>
      <c r="D146" s="83"/>
      <c r="E146" s="192"/>
      <c r="F146" s="192"/>
      <c r="G146" s="244"/>
      <c r="H146" s="192"/>
      <c r="I146" s="83"/>
      <c r="J146" s="83"/>
      <c r="K146" s="192"/>
      <c r="L146" s="192"/>
      <c r="M146" s="244"/>
      <c r="N146" s="192"/>
      <c r="O146" s="38"/>
      <c r="P146" s="38"/>
      <c r="Q146" s="38"/>
    </row>
    <row r="147" spans="2:17">
      <c r="B147" s="192"/>
      <c r="C147" s="83"/>
      <c r="D147" s="83"/>
      <c r="E147" s="192"/>
      <c r="F147" s="192"/>
      <c r="G147" s="244"/>
      <c r="H147" s="192"/>
      <c r="I147" s="83"/>
      <c r="J147" s="83"/>
      <c r="K147" s="192"/>
      <c r="L147" s="192"/>
      <c r="M147" s="244"/>
      <c r="N147" s="192"/>
      <c r="O147" s="38"/>
      <c r="P147" s="38"/>
      <c r="Q147" s="38"/>
    </row>
    <row r="148" spans="2:17">
      <c r="B148" s="192"/>
      <c r="C148" s="83"/>
      <c r="D148" s="83"/>
      <c r="E148" s="192"/>
      <c r="F148" s="192"/>
      <c r="G148" s="244"/>
      <c r="H148" s="192"/>
      <c r="I148" s="83"/>
      <c r="J148" s="83"/>
      <c r="K148" s="192"/>
      <c r="L148" s="192"/>
      <c r="M148" s="244"/>
      <c r="N148" s="192"/>
      <c r="O148" s="38"/>
      <c r="P148" s="38"/>
      <c r="Q148" s="38"/>
    </row>
    <row r="149" spans="2:17">
      <c r="B149" s="192"/>
      <c r="C149" s="83"/>
      <c r="D149" s="83"/>
      <c r="E149" s="192"/>
      <c r="F149" s="192"/>
      <c r="G149" s="244"/>
      <c r="H149" s="192"/>
      <c r="I149" s="83"/>
      <c r="J149" s="83"/>
      <c r="K149" s="192"/>
      <c r="L149" s="192"/>
      <c r="M149" s="244"/>
      <c r="N149" s="192"/>
      <c r="O149" s="38"/>
      <c r="P149" s="38"/>
      <c r="Q149" s="38"/>
    </row>
    <row r="150" spans="2:17">
      <c r="B150" s="192"/>
      <c r="C150" s="83"/>
      <c r="D150" s="83"/>
      <c r="E150" s="192"/>
      <c r="F150" s="192"/>
      <c r="G150" s="244"/>
      <c r="H150" s="192"/>
      <c r="I150" s="83"/>
      <c r="J150" s="83"/>
      <c r="K150" s="192"/>
      <c r="L150" s="192"/>
      <c r="M150" s="244"/>
      <c r="N150" s="192"/>
      <c r="O150" s="38"/>
      <c r="P150" s="38"/>
      <c r="Q150" s="38"/>
    </row>
    <row r="151" spans="2:17">
      <c r="B151" s="192"/>
      <c r="C151" s="83"/>
      <c r="D151" s="83"/>
      <c r="E151" s="192"/>
      <c r="F151" s="192"/>
      <c r="G151" s="244"/>
      <c r="H151" s="192"/>
      <c r="I151" s="83"/>
      <c r="J151" s="83"/>
      <c r="K151" s="192"/>
      <c r="L151" s="192"/>
      <c r="M151" s="244"/>
      <c r="N151" s="192"/>
      <c r="O151" s="38"/>
      <c r="P151" s="38"/>
      <c r="Q151" s="38"/>
    </row>
    <row r="152" spans="2:17">
      <c r="B152" s="192"/>
      <c r="C152" s="83"/>
      <c r="D152" s="83"/>
      <c r="E152" s="192"/>
      <c r="F152" s="192"/>
      <c r="G152" s="244"/>
      <c r="H152" s="192"/>
      <c r="I152" s="83"/>
      <c r="J152" s="83"/>
      <c r="K152" s="192"/>
      <c r="L152" s="192"/>
      <c r="M152" s="244"/>
      <c r="N152" s="192"/>
      <c r="O152" s="38"/>
      <c r="P152" s="38"/>
      <c r="Q152" s="38"/>
    </row>
    <row r="153" spans="2:17">
      <c r="B153" s="192"/>
      <c r="C153" s="83"/>
      <c r="D153" s="83"/>
      <c r="E153" s="192"/>
      <c r="F153" s="192"/>
      <c r="G153" s="244"/>
      <c r="H153" s="192"/>
      <c r="I153" s="83"/>
      <c r="J153" s="83"/>
      <c r="K153" s="192"/>
      <c r="L153" s="192"/>
      <c r="M153" s="244"/>
      <c r="N153" s="192"/>
      <c r="O153" s="38"/>
      <c r="P153" s="38"/>
      <c r="Q153" s="38"/>
    </row>
    <row r="154" spans="2:17">
      <c r="B154" s="192"/>
      <c r="C154" s="83"/>
      <c r="D154" s="83"/>
      <c r="E154" s="192"/>
      <c r="F154" s="192"/>
      <c r="G154" s="244"/>
      <c r="H154" s="192"/>
      <c r="I154" s="83"/>
      <c r="J154" s="83"/>
      <c r="K154" s="192"/>
      <c r="L154" s="192"/>
      <c r="M154" s="244"/>
      <c r="N154" s="192"/>
      <c r="O154" s="38"/>
      <c r="P154" s="38"/>
      <c r="Q154" s="38"/>
    </row>
    <row r="155" spans="2:17">
      <c r="B155" s="192"/>
      <c r="C155" s="83"/>
      <c r="D155" s="83"/>
      <c r="E155" s="192"/>
      <c r="F155" s="192"/>
      <c r="G155" s="244"/>
      <c r="H155" s="192"/>
      <c r="I155" s="83"/>
      <c r="J155" s="83"/>
      <c r="K155" s="192"/>
      <c r="L155" s="192"/>
      <c r="M155" s="244"/>
      <c r="N155" s="192"/>
      <c r="O155" s="38"/>
      <c r="P155" s="38"/>
      <c r="Q155" s="38"/>
    </row>
    <row r="156" spans="2:17">
      <c r="B156" s="192"/>
      <c r="C156" s="83"/>
      <c r="D156" s="83"/>
      <c r="E156" s="192"/>
      <c r="F156" s="192"/>
      <c r="G156" s="244"/>
      <c r="H156" s="192"/>
      <c r="I156" s="83"/>
      <c r="J156" s="83"/>
      <c r="K156" s="192"/>
      <c r="L156" s="192"/>
      <c r="M156" s="244"/>
      <c r="N156" s="192"/>
      <c r="O156" s="38"/>
      <c r="P156" s="38"/>
      <c r="Q156" s="38"/>
    </row>
    <row r="157" spans="2:17">
      <c r="B157" s="192"/>
      <c r="C157" s="83"/>
      <c r="D157" s="83"/>
      <c r="E157" s="192"/>
      <c r="F157" s="192"/>
      <c r="G157" s="244"/>
      <c r="H157" s="192"/>
      <c r="I157" s="83"/>
      <c r="J157" s="83"/>
      <c r="K157" s="192"/>
      <c r="L157" s="192"/>
      <c r="M157" s="244"/>
      <c r="N157" s="192"/>
      <c r="O157" s="38"/>
      <c r="P157" s="38"/>
      <c r="Q157" s="38"/>
    </row>
    <row r="158" spans="2:17">
      <c r="B158" s="192"/>
      <c r="C158" s="83"/>
      <c r="D158" s="83"/>
      <c r="E158" s="192"/>
      <c r="F158" s="192"/>
      <c r="G158" s="244"/>
      <c r="H158" s="192"/>
      <c r="I158" s="83"/>
      <c r="J158" s="83"/>
      <c r="K158" s="192"/>
      <c r="L158" s="192"/>
      <c r="M158" s="244"/>
      <c r="N158" s="192"/>
      <c r="O158" s="38"/>
      <c r="P158" s="38"/>
      <c r="Q158" s="38"/>
    </row>
    <row r="159" spans="2:17">
      <c r="B159" s="192"/>
      <c r="C159" s="83"/>
      <c r="D159" s="83"/>
      <c r="E159" s="192"/>
      <c r="F159" s="192"/>
      <c r="G159" s="244"/>
      <c r="H159" s="192"/>
      <c r="I159" s="83"/>
      <c r="J159" s="83"/>
      <c r="K159" s="192"/>
      <c r="L159" s="192"/>
      <c r="M159" s="244"/>
      <c r="N159" s="192"/>
      <c r="O159" s="38"/>
      <c r="P159" s="38"/>
      <c r="Q159" s="38"/>
    </row>
    <row r="160" spans="2:17">
      <c r="B160" s="192"/>
      <c r="C160" s="83"/>
      <c r="D160" s="83"/>
      <c r="E160" s="192"/>
      <c r="F160" s="192"/>
      <c r="G160" s="244"/>
      <c r="H160" s="192"/>
      <c r="I160" s="83"/>
      <c r="J160" s="83"/>
      <c r="K160" s="192"/>
      <c r="L160" s="192"/>
      <c r="M160" s="244"/>
      <c r="N160" s="192"/>
      <c r="O160" s="38"/>
      <c r="P160" s="38"/>
      <c r="Q160" s="38"/>
    </row>
    <row r="161" spans="2:17">
      <c r="B161" s="192"/>
      <c r="C161" s="83"/>
      <c r="D161" s="83"/>
      <c r="E161" s="192"/>
      <c r="F161" s="192"/>
      <c r="G161" s="244"/>
      <c r="H161" s="192"/>
      <c r="I161" s="83"/>
      <c r="J161" s="83"/>
      <c r="K161" s="192"/>
      <c r="L161" s="192"/>
      <c r="M161" s="244"/>
      <c r="N161" s="192"/>
      <c r="O161" s="38"/>
      <c r="P161" s="38"/>
      <c r="Q161" s="38"/>
    </row>
    <row r="162" spans="2:17">
      <c r="B162" s="192"/>
      <c r="C162" s="83"/>
      <c r="D162" s="83"/>
      <c r="E162" s="192"/>
      <c r="F162" s="192"/>
      <c r="G162" s="244"/>
      <c r="H162" s="192"/>
      <c r="I162" s="83"/>
      <c r="J162" s="83"/>
      <c r="K162" s="192"/>
      <c r="L162" s="192"/>
      <c r="M162" s="244"/>
      <c r="N162" s="192"/>
      <c r="O162" s="38"/>
      <c r="P162" s="38"/>
      <c r="Q162" s="38"/>
    </row>
    <row r="163" spans="2:17">
      <c r="B163" s="192"/>
      <c r="C163" s="83"/>
      <c r="D163" s="83"/>
      <c r="E163" s="192"/>
      <c r="F163" s="192"/>
      <c r="G163" s="244"/>
      <c r="H163" s="192"/>
      <c r="I163" s="83"/>
      <c r="J163" s="83"/>
      <c r="K163" s="192"/>
      <c r="L163" s="192"/>
      <c r="M163" s="244"/>
      <c r="N163" s="192"/>
      <c r="O163" s="38"/>
      <c r="P163" s="38"/>
      <c r="Q163" s="38"/>
    </row>
    <row r="164" spans="2:17">
      <c r="B164" s="192"/>
      <c r="C164" s="83"/>
      <c r="D164" s="83"/>
      <c r="E164" s="192"/>
      <c r="F164" s="192"/>
      <c r="G164" s="244"/>
      <c r="H164" s="192"/>
      <c r="I164" s="83"/>
      <c r="J164" s="83"/>
      <c r="K164" s="192"/>
      <c r="L164" s="192"/>
      <c r="M164" s="244"/>
      <c r="N164" s="192"/>
      <c r="O164" s="38"/>
      <c r="P164" s="38"/>
      <c r="Q164" s="38"/>
    </row>
    <row r="165" spans="2:17">
      <c r="B165" s="192"/>
      <c r="C165" s="83"/>
      <c r="D165" s="83"/>
      <c r="E165" s="192"/>
      <c r="F165" s="192"/>
      <c r="G165" s="244"/>
      <c r="H165" s="192"/>
      <c r="I165" s="83"/>
      <c r="J165" s="83"/>
      <c r="K165" s="192"/>
      <c r="L165" s="192"/>
      <c r="M165" s="244"/>
      <c r="N165" s="192"/>
      <c r="O165" s="38"/>
      <c r="P165" s="38"/>
      <c r="Q165" s="38"/>
    </row>
    <row r="166" spans="2:17">
      <c r="B166" s="192"/>
      <c r="C166" s="83"/>
      <c r="D166" s="83"/>
      <c r="E166" s="192"/>
      <c r="F166" s="192"/>
      <c r="G166" s="244"/>
      <c r="H166" s="192"/>
      <c r="I166" s="83"/>
      <c r="J166" s="83"/>
      <c r="K166" s="192"/>
      <c r="L166" s="192"/>
      <c r="M166" s="244"/>
      <c r="N166" s="192"/>
      <c r="O166" s="38"/>
      <c r="P166" s="38"/>
      <c r="Q166" s="38"/>
    </row>
    <row r="167" spans="2:17">
      <c r="B167" s="192"/>
      <c r="C167" s="83"/>
      <c r="D167" s="83"/>
      <c r="E167" s="192"/>
      <c r="F167" s="192"/>
      <c r="G167" s="244"/>
      <c r="H167" s="192"/>
      <c r="I167" s="83"/>
      <c r="J167" s="83"/>
      <c r="K167" s="192"/>
      <c r="L167" s="192"/>
      <c r="M167" s="244"/>
      <c r="N167" s="192"/>
      <c r="O167" s="38"/>
      <c r="P167" s="38"/>
      <c r="Q167" s="38"/>
    </row>
    <row r="168" spans="2:17">
      <c r="B168" s="192"/>
      <c r="C168" s="83"/>
      <c r="D168" s="83"/>
      <c r="E168" s="192"/>
      <c r="F168" s="192"/>
      <c r="G168" s="244"/>
      <c r="H168" s="192"/>
      <c r="I168" s="83"/>
      <c r="J168" s="83"/>
      <c r="K168" s="192"/>
      <c r="L168" s="192"/>
      <c r="M168" s="244"/>
      <c r="N168" s="192"/>
      <c r="O168" s="38"/>
      <c r="P168" s="38"/>
      <c r="Q168" s="38"/>
    </row>
    <row r="169" spans="2:17">
      <c r="B169" s="192"/>
      <c r="C169" s="83"/>
      <c r="D169" s="83"/>
      <c r="E169" s="192"/>
      <c r="F169" s="192"/>
      <c r="G169" s="244"/>
      <c r="H169" s="192"/>
      <c r="I169" s="83"/>
      <c r="J169" s="83"/>
      <c r="K169" s="192"/>
      <c r="L169" s="192"/>
      <c r="M169" s="244"/>
      <c r="N169" s="192"/>
      <c r="O169" s="38"/>
      <c r="P169" s="38"/>
      <c r="Q169" s="38"/>
    </row>
    <row r="170" spans="2:17">
      <c r="B170" s="192"/>
      <c r="C170" s="83"/>
      <c r="D170" s="83"/>
      <c r="E170" s="192"/>
      <c r="F170" s="192"/>
      <c r="G170" s="244"/>
      <c r="H170" s="192"/>
      <c r="I170" s="83"/>
      <c r="J170" s="83"/>
      <c r="K170" s="192"/>
      <c r="L170" s="192"/>
      <c r="M170" s="244"/>
      <c r="N170" s="192"/>
      <c r="O170" s="38"/>
      <c r="P170" s="38"/>
      <c r="Q170" s="38"/>
    </row>
    <row r="171" spans="2:17">
      <c r="B171" s="192"/>
      <c r="C171" s="83"/>
      <c r="D171" s="83"/>
      <c r="E171" s="192"/>
      <c r="F171" s="192"/>
      <c r="G171" s="244"/>
      <c r="H171" s="192"/>
      <c r="I171" s="83"/>
      <c r="J171" s="83"/>
      <c r="K171" s="192"/>
      <c r="L171" s="192"/>
      <c r="M171" s="244"/>
      <c r="N171" s="192"/>
      <c r="O171" s="38"/>
      <c r="P171" s="38"/>
      <c r="Q171" s="38"/>
    </row>
    <row r="172" spans="2:17">
      <c r="B172" s="192"/>
      <c r="C172" s="83"/>
      <c r="D172" s="83"/>
      <c r="E172" s="192"/>
      <c r="F172" s="192"/>
      <c r="G172" s="244"/>
      <c r="H172" s="192"/>
      <c r="I172" s="83"/>
      <c r="J172" s="83"/>
      <c r="K172" s="192"/>
      <c r="L172" s="192"/>
      <c r="M172" s="244"/>
      <c r="N172" s="192"/>
      <c r="O172" s="38"/>
      <c r="P172" s="38"/>
      <c r="Q172" s="38"/>
    </row>
    <row r="173" spans="2:17">
      <c r="B173" s="192"/>
      <c r="C173" s="83"/>
      <c r="D173" s="83"/>
      <c r="E173" s="192"/>
      <c r="F173" s="192"/>
      <c r="G173" s="244"/>
      <c r="H173" s="192"/>
      <c r="I173" s="83"/>
      <c r="J173" s="83"/>
      <c r="K173" s="192"/>
      <c r="L173" s="192"/>
      <c r="M173" s="244"/>
      <c r="N173" s="192"/>
      <c r="O173" s="38"/>
      <c r="P173" s="38"/>
      <c r="Q173" s="38"/>
    </row>
    <row r="174" spans="2:17">
      <c r="B174" s="192"/>
      <c r="C174" s="83"/>
      <c r="D174" s="83"/>
      <c r="E174" s="192"/>
      <c r="F174" s="192"/>
      <c r="G174" s="244"/>
      <c r="H174" s="192"/>
      <c r="I174" s="83"/>
      <c r="J174" s="83"/>
      <c r="K174" s="192"/>
      <c r="L174" s="192"/>
      <c r="M174" s="244"/>
      <c r="N174" s="192"/>
      <c r="O174" s="38"/>
      <c r="P174" s="38"/>
      <c r="Q174" s="38"/>
    </row>
    <row r="175" spans="2:17">
      <c r="B175" s="192"/>
      <c r="C175" s="83"/>
      <c r="D175" s="83"/>
      <c r="E175" s="192"/>
      <c r="F175" s="192"/>
      <c r="G175" s="244"/>
      <c r="H175" s="192"/>
      <c r="I175" s="83"/>
      <c r="J175" s="83"/>
      <c r="K175" s="192"/>
      <c r="L175" s="192"/>
      <c r="M175" s="244"/>
      <c r="N175" s="192"/>
      <c r="O175" s="38"/>
      <c r="P175" s="38"/>
      <c r="Q175" s="38"/>
    </row>
    <row r="176" spans="2:17">
      <c r="B176" s="192"/>
      <c r="C176" s="83"/>
      <c r="D176" s="83"/>
      <c r="E176" s="192"/>
      <c r="F176" s="192"/>
      <c r="G176" s="244"/>
      <c r="H176" s="192"/>
      <c r="I176" s="83"/>
      <c r="J176" s="83"/>
      <c r="K176" s="192"/>
      <c r="L176" s="192"/>
      <c r="M176" s="244"/>
      <c r="N176" s="192"/>
      <c r="O176" s="38"/>
      <c r="P176" s="38"/>
      <c r="Q176" s="38"/>
    </row>
    <row r="177" spans="2:17">
      <c r="B177" s="192"/>
      <c r="C177" s="83"/>
      <c r="D177" s="83"/>
      <c r="E177" s="192"/>
      <c r="F177" s="192"/>
      <c r="G177" s="244"/>
      <c r="H177" s="192"/>
      <c r="I177" s="83"/>
      <c r="J177" s="83"/>
      <c r="K177" s="192"/>
      <c r="L177" s="192"/>
      <c r="M177" s="244"/>
      <c r="N177" s="192"/>
      <c r="O177" s="38"/>
      <c r="P177" s="38"/>
      <c r="Q177" s="38"/>
    </row>
    <row r="178" spans="2:17">
      <c r="B178" s="192"/>
      <c r="C178" s="83"/>
      <c r="D178" s="83"/>
      <c r="E178" s="192"/>
      <c r="F178" s="192"/>
      <c r="G178" s="244"/>
      <c r="H178" s="192"/>
      <c r="I178" s="83"/>
      <c r="J178" s="83"/>
      <c r="K178" s="192"/>
      <c r="L178" s="192"/>
      <c r="M178" s="244"/>
      <c r="N178" s="192"/>
      <c r="O178" s="38"/>
      <c r="P178" s="38"/>
      <c r="Q178" s="38"/>
    </row>
    <row r="179" spans="2:17">
      <c r="B179" s="192"/>
      <c r="C179" s="83"/>
      <c r="D179" s="83"/>
      <c r="E179" s="192"/>
      <c r="F179" s="192"/>
      <c r="G179" s="244"/>
      <c r="H179" s="192"/>
      <c r="I179" s="83"/>
      <c r="J179" s="83"/>
      <c r="K179" s="192"/>
      <c r="L179" s="192"/>
      <c r="M179" s="244"/>
      <c r="N179" s="192"/>
      <c r="O179" s="38"/>
      <c r="P179" s="38"/>
      <c r="Q179" s="38"/>
    </row>
    <row r="180" spans="2:17">
      <c r="B180" s="192"/>
      <c r="C180" s="83"/>
      <c r="D180" s="83"/>
      <c r="E180" s="192"/>
      <c r="F180" s="192"/>
      <c r="G180" s="244"/>
      <c r="H180" s="192"/>
      <c r="I180" s="83"/>
      <c r="J180" s="83"/>
      <c r="K180" s="192"/>
      <c r="L180" s="192"/>
      <c r="M180" s="244"/>
      <c r="N180" s="192"/>
      <c r="O180" s="38"/>
      <c r="P180" s="38"/>
      <c r="Q180" s="38"/>
    </row>
    <row r="181" spans="2:17">
      <c r="B181" s="192"/>
      <c r="C181" s="83"/>
      <c r="D181" s="83"/>
      <c r="E181" s="192"/>
      <c r="F181" s="192"/>
      <c r="G181" s="244"/>
      <c r="H181" s="192"/>
      <c r="I181" s="83"/>
      <c r="J181" s="83"/>
      <c r="K181" s="192"/>
      <c r="L181" s="192"/>
      <c r="M181" s="244"/>
      <c r="N181" s="192"/>
      <c r="O181" s="38"/>
      <c r="P181" s="38"/>
      <c r="Q181" s="38"/>
    </row>
    <row r="182" spans="2:17">
      <c r="B182" s="192"/>
      <c r="C182" s="83"/>
      <c r="D182" s="83"/>
      <c r="E182" s="192"/>
      <c r="F182" s="192"/>
      <c r="G182" s="244"/>
      <c r="H182" s="192"/>
      <c r="I182" s="83"/>
      <c r="J182" s="83"/>
      <c r="K182" s="192"/>
      <c r="L182" s="192"/>
      <c r="M182" s="244"/>
      <c r="N182" s="192"/>
      <c r="O182" s="38"/>
      <c r="P182" s="38"/>
      <c r="Q182" s="38"/>
    </row>
    <row r="183" spans="2:17">
      <c r="B183" s="192"/>
      <c r="C183" s="83"/>
      <c r="D183" s="83"/>
      <c r="E183" s="192"/>
      <c r="F183" s="192"/>
      <c r="G183" s="244"/>
      <c r="H183" s="192"/>
      <c r="I183" s="83"/>
      <c r="J183" s="83"/>
      <c r="K183" s="192"/>
      <c r="L183" s="192"/>
      <c r="M183" s="244"/>
      <c r="N183" s="192"/>
      <c r="O183" s="38"/>
      <c r="P183" s="38"/>
      <c r="Q183" s="38"/>
    </row>
    <row r="184" spans="2:17">
      <c r="B184" s="192"/>
      <c r="C184" s="83"/>
      <c r="D184" s="83"/>
      <c r="E184" s="192"/>
      <c r="F184" s="192"/>
      <c r="G184" s="244"/>
      <c r="H184" s="192"/>
      <c r="I184" s="83"/>
      <c r="J184" s="83"/>
      <c r="K184" s="192"/>
      <c r="L184" s="192"/>
      <c r="M184" s="244"/>
      <c r="N184" s="192"/>
      <c r="O184" s="38"/>
      <c r="P184" s="38"/>
      <c r="Q184" s="38"/>
    </row>
    <row r="185" spans="2:17">
      <c r="B185" s="192"/>
      <c r="C185" s="83"/>
      <c r="D185" s="83"/>
      <c r="E185" s="192"/>
      <c r="F185" s="192"/>
      <c r="G185" s="244"/>
      <c r="H185" s="192"/>
      <c r="I185" s="83"/>
      <c r="J185" s="83"/>
      <c r="K185" s="192"/>
      <c r="L185" s="192"/>
      <c r="M185" s="244"/>
      <c r="N185" s="192"/>
      <c r="O185" s="38"/>
      <c r="P185" s="38"/>
      <c r="Q185" s="38"/>
    </row>
    <row r="186" spans="2:17">
      <c r="B186" s="192"/>
      <c r="C186" s="83"/>
      <c r="D186" s="83"/>
      <c r="E186" s="192"/>
      <c r="F186" s="192"/>
      <c r="G186" s="244"/>
      <c r="H186" s="192"/>
      <c r="I186" s="83"/>
      <c r="J186" s="83"/>
      <c r="K186" s="192"/>
      <c r="L186" s="192"/>
      <c r="M186" s="244"/>
      <c r="N186" s="192"/>
      <c r="O186" s="38"/>
      <c r="P186" s="38"/>
      <c r="Q186" s="38"/>
    </row>
    <row r="187" spans="2:17">
      <c r="B187" s="192"/>
      <c r="C187" s="83"/>
      <c r="D187" s="83"/>
      <c r="E187" s="192"/>
      <c r="F187" s="192"/>
      <c r="G187" s="244"/>
      <c r="H187" s="192"/>
      <c r="I187" s="83"/>
      <c r="J187" s="83"/>
      <c r="K187" s="192"/>
      <c r="L187" s="192"/>
      <c r="M187" s="244"/>
      <c r="N187" s="192"/>
      <c r="O187" s="38"/>
      <c r="P187" s="38"/>
      <c r="Q187" s="38"/>
    </row>
    <row r="188" spans="2:17">
      <c r="B188" s="192"/>
      <c r="C188" s="83"/>
      <c r="D188" s="83"/>
      <c r="E188" s="192"/>
      <c r="F188" s="192"/>
      <c r="G188" s="244"/>
      <c r="H188" s="192"/>
      <c r="I188" s="83"/>
      <c r="J188" s="83"/>
      <c r="K188" s="192"/>
      <c r="L188" s="192"/>
      <c r="M188" s="244"/>
      <c r="N188" s="192"/>
      <c r="O188" s="38"/>
      <c r="P188" s="38"/>
      <c r="Q188" s="38"/>
    </row>
    <row r="189" spans="2:17">
      <c r="B189" s="192"/>
      <c r="C189" s="83"/>
      <c r="D189" s="83"/>
      <c r="E189" s="192"/>
      <c r="F189" s="192"/>
      <c r="G189" s="244"/>
      <c r="H189" s="192"/>
      <c r="I189" s="83"/>
      <c r="J189" s="83"/>
      <c r="K189" s="192"/>
      <c r="L189" s="192"/>
      <c r="M189" s="244"/>
      <c r="N189" s="192"/>
      <c r="O189" s="38"/>
      <c r="P189" s="38"/>
      <c r="Q189" s="38"/>
    </row>
    <row r="190" spans="2:17">
      <c r="B190" s="192"/>
      <c r="C190" s="83"/>
      <c r="D190" s="83"/>
      <c r="E190" s="192"/>
      <c r="F190" s="192"/>
      <c r="G190" s="244"/>
      <c r="H190" s="192"/>
      <c r="I190" s="83"/>
      <c r="J190" s="83"/>
      <c r="K190" s="192"/>
      <c r="L190" s="192"/>
      <c r="M190" s="244"/>
      <c r="N190" s="192"/>
      <c r="O190" s="38"/>
      <c r="P190" s="38"/>
      <c r="Q190" s="38"/>
    </row>
    <row r="191" spans="2:17">
      <c r="B191" s="192"/>
      <c r="C191" s="83"/>
      <c r="D191" s="83"/>
      <c r="E191" s="192"/>
      <c r="F191" s="192"/>
      <c r="G191" s="244"/>
      <c r="H191" s="192"/>
      <c r="I191" s="83"/>
      <c r="J191" s="83"/>
      <c r="K191" s="192"/>
      <c r="L191" s="192"/>
      <c r="M191" s="244"/>
      <c r="N191" s="192"/>
      <c r="O191" s="38"/>
      <c r="P191" s="38"/>
      <c r="Q191" s="38"/>
    </row>
    <row r="192" spans="2:17">
      <c r="B192" s="192"/>
      <c r="C192" s="83"/>
      <c r="D192" s="83"/>
      <c r="E192" s="192"/>
      <c r="F192" s="192"/>
      <c r="G192" s="244"/>
      <c r="H192" s="192"/>
      <c r="I192" s="83"/>
      <c r="J192" s="83"/>
      <c r="K192" s="192"/>
      <c r="L192" s="192"/>
      <c r="M192" s="244"/>
      <c r="N192" s="192"/>
      <c r="O192" s="38"/>
      <c r="P192" s="38"/>
      <c r="Q192" s="38"/>
    </row>
    <row r="193" spans="2:17">
      <c r="B193" s="192"/>
      <c r="C193" s="83"/>
      <c r="D193" s="83"/>
      <c r="E193" s="192"/>
      <c r="F193" s="192"/>
      <c r="G193" s="244"/>
      <c r="H193" s="192"/>
      <c r="I193" s="83"/>
      <c r="J193" s="83"/>
      <c r="K193" s="192"/>
      <c r="L193" s="192"/>
      <c r="M193" s="244"/>
      <c r="N193" s="192"/>
      <c r="O193" s="38"/>
      <c r="P193" s="38"/>
      <c r="Q193" s="38"/>
    </row>
    <row r="194" spans="2:17">
      <c r="B194" s="192"/>
      <c r="C194" s="83"/>
      <c r="D194" s="83"/>
      <c r="E194" s="192"/>
      <c r="F194" s="192"/>
      <c r="G194" s="244"/>
      <c r="H194" s="192"/>
      <c r="I194" s="83"/>
      <c r="J194" s="83"/>
      <c r="K194" s="192"/>
      <c r="L194" s="192"/>
      <c r="M194" s="244"/>
      <c r="N194" s="192"/>
      <c r="O194" s="38"/>
      <c r="P194" s="38"/>
      <c r="Q194" s="38"/>
    </row>
    <row r="195" spans="2:17">
      <c r="B195" s="192"/>
      <c r="C195" s="83"/>
      <c r="D195" s="83"/>
      <c r="E195" s="192"/>
      <c r="F195" s="192"/>
      <c r="G195" s="244"/>
      <c r="H195" s="192"/>
      <c r="I195" s="83"/>
      <c r="J195" s="83"/>
      <c r="K195" s="192"/>
      <c r="L195" s="192"/>
      <c r="M195" s="244"/>
      <c r="N195" s="192"/>
      <c r="O195" s="38"/>
      <c r="P195" s="38"/>
      <c r="Q195" s="38"/>
    </row>
    <row r="196" spans="2:17">
      <c r="B196" s="192"/>
      <c r="C196" s="83"/>
      <c r="D196" s="83"/>
      <c r="E196" s="192"/>
      <c r="F196" s="192"/>
      <c r="G196" s="244"/>
      <c r="H196" s="192"/>
      <c r="I196" s="83"/>
      <c r="J196" s="83"/>
      <c r="K196" s="192"/>
      <c r="L196" s="192"/>
      <c r="M196" s="244"/>
      <c r="N196" s="192"/>
      <c r="O196" s="38"/>
      <c r="P196" s="38"/>
      <c r="Q196" s="38"/>
    </row>
    <row r="197" spans="2:17">
      <c r="B197" s="192"/>
      <c r="C197" s="83"/>
      <c r="D197" s="83"/>
      <c r="E197" s="192"/>
      <c r="F197" s="192"/>
      <c r="G197" s="244"/>
      <c r="H197" s="192"/>
      <c r="I197" s="83"/>
      <c r="J197" s="83"/>
      <c r="K197" s="192"/>
      <c r="L197" s="192"/>
      <c r="M197" s="244"/>
      <c r="N197" s="192"/>
      <c r="O197" s="38"/>
      <c r="P197" s="38"/>
      <c r="Q197" s="38"/>
    </row>
    <row r="198" spans="2:17">
      <c r="B198" s="192"/>
      <c r="C198" s="83"/>
      <c r="D198" s="83"/>
      <c r="E198" s="192"/>
      <c r="F198" s="192"/>
      <c r="G198" s="244"/>
      <c r="H198" s="192"/>
      <c r="I198" s="83"/>
      <c r="J198" s="83"/>
      <c r="K198" s="192"/>
      <c r="L198" s="192"/>
      <c r="M198" s="244"/>
      <c r="N198" s="192"/>
      <c r="O198" s="38"/>
      <c r="P198" s="38"/>
      <c r="Q198" s="38"/>
    </row>
    <row r="199" spans="2:17">
      <c r="B199" s="192"/>
      <c r="C199" s="83"/>
      <c r="D199" s="83"/>
      <c r="E199" s="192"/>
      <c r="F199" s="192"/>
      <c r="G199" s="244"/>
      <c r="H199" s="192"/>
      <c r="I199" s="83"/>
      <c r="J199" s="83"/>
      <c r="K199" s="192"/>
      <c r="L199" s="192"/>
      <c r="M199" s="244"/>
      <c r="N199" s="192"/>
      <c r="O199" s="38"/>
      <c r="P199" s="38"/>
      <c r="Q199" s="38"/>
    </row>
    <row r="200" spans="2:17">
      <c r="B200" s="192"/>
      <c r="C200" s="83"/>
      <c r="D200" s="83"/>
      <c r="E200" s="192"/>
      <c r="F200" s="192"/>
      <c r="G200" s="244"/>
      <c r="H200" s="192"/>
      <c r="I200" s="83"/>
      <c r="J200" s="83"/>
      <c r="K200" s="192"/>
      <c r="L200" s="192"/>
      <c r="M200" s="244"/>
      <c r="N200" s="192"/>
      <c r="O200" s="38"/>
      <c r="P200" s="38"/>
      <c r="Q200" s="38"/>
    </row>
    <row r="201" spans="2:17">
      <c r="B201" s="192"/>
      <c r="C201" s="83"/>
      <c r="D201" s="83"/>
      <c r="E201" s="192"/>
      <c r="F201" s="192"/>
      <c r="G201" s="244"/>
      <c r="H201" s="192"/>
      <c r="I201" s="83"/>
      <c r="J201" s="83"/>
      <c r="K201" s="192"/>
      <c r="L201" s="192"/>
      <c r="M201" s="244"/>
      <c r="N201" s="192"/>
      <c r="O201" s="38"/>
      <c r="P201" s="38"/>
      <c r="Q201" s="38"/>
    </row>
    <row r="202" spans="2:17">
      <c r="B202" s="192"/>
      <c r="C202" s="83"/>
      <c r="D202" s="83"/>
      <c r="E202" s="192"/>
      <c r="F202" s="192"/>
      <c r="G202" s="244"/>
      <c r="H202" s="192"/>
      <c r="I202" s="83"/>
      <c r="J202" s="83"/>
      <c r="K202" s="192"/>
      <c r="L202" s="192"/>
      <c r="M202" s="244"/>
      <c r="N202" s="192"/>
      <c r="O202" s="38"/>
      <c r="P202" s="38"/>
      <c r="Q202" s="38"/>
    </row>
    <row r="203" spans="2:17">
      <c r="B203" s="192"/>
      <c r="C203" s="83"/>
      <c r="D203" s="83"/>
      <c r="E203" s="192"/>
      <c r="F203" s="192"/>
      <c r="G203" s="244"/>
      <c r="H203" s="192"/>
      <c r="I203" s="83"/>
      <c r="J203" s="83"/>
      <c r="K203" s="192"/>
      <c r="L203" s="192"/>
      <c r="M203" s="244"/>
      <c r="N203" s="192"/>
      <c r="O203" s="38"/>
      <c r="P203" s="38"/>
      <c r="Q203" s="38"/>
    </row>
    <row r="204" spans="2:17">
      <c r="B204" s="192"/>
      <c r="C204" s="83"/>
      <c r="D204" s="83"/>
      <c r="E204" s="192"/>
      <c r="F204" s="192"/>
      <c r="G204" s="244"/>
      <c r="H204" s="192"/>
      <c r="I204" s="83"/>
      <c r="J204" s="83"/>
      <c r="K204" s="192"/>
      <c r="L204" s="192"/>
      <c r="M204" s="244"/>
      <c r="N204" s="192"/>
      <c r="O204" s="38"/>
      <c r="P204" s="38"/>
      <c r="Q204" s="38"/>
    </row>
    <row r="205" spans="2:17">
      <c r="B205" s="192"/>
      <c r="C205" s="83"/>
      <c r="D205" s="83"/>
      <c r="E205" s="192"/>
      <c r="F205" s="192"/>
      <c r="G205" s="244"/>
      <c r="H205" s="192"/>
      <c r="I205" s="83"/>
      <c r="J205" s="83"/>
      <c r="K205" s="192"/>
      <c r="L205" s="192"/>
      <c r="M205" s="244"/>
      <c r="N205" s="192"/>
      <c r="O205" s="38"/>
      <c r="P205" s="38"/>
      <c r="Q205" s="38"/>
    </row>
    <row r="206" spans="2:17">
      <c r="B206" s="192"/>
      <c r="C206" s="83"/>
      <c r="D206" s="83"/>
      <c r="E206" s="192"/>
      <c r="F206" s="192"/>
      <c r="G206" s="244"/>
      <c r="H206" s="192"/>
      <c r="I206" s="83"/>
      <c r="J206" s="83"/>
      <c r="K206" s="192"/>
      <c r="L206" s="192"/>
      <c r="M206" s="244"/>
      <c r="N206" s="192"/>
      <c r="O206" s="38"/>
      <c r="P206" s="38"/>
      <c r="Q206" s="38"/>
    </row>
    <row r="207" spans="2:17">
      <c r="B207" s="192"/>
      <c r="C207" s="83"/>
      <c r="D207" s="83"/>
      <c r="E207" s="192"/>
      <c r="F207" s="192"/>
      <c r="G207" s="244"/>
      <c r="H207" s="192"/>
      <c r="I207" s="83"/>
      <c r="J207" s="83"/>
      <c r="K207" s="192"/>
      <c r="L207" s="192"/>
      <c r="M207" s="244"/>
      <c r="N207" s="192"/>
      <c r="O207" s="38"/>
      <c r="P207" s="38"/>
      <c r="Q207" s="38"/>
    </row>
    <row r="208" spans="2:17">
      <c r="B208" s="192"/>
      <c r="C208" s="83"/>
      <c r="D208" s="83"/>
      <c r="E208" s="192"/>
      <c r="F208" s="192"/>
      <c r="G208" s="244"/>
      <c r="H208" s="192"/>
      <c r="I208" s="83"/>
      <c r="J208" s="83"/>
      <c r="K208" s="192"/>
      <c r="L208" s="192"/>
      <c r="M208" s="244"/>
      <c r="N208" s="192"/>
      <c r="O208" s="38"/>
      <c r="P208" s="38"/>
      <c r="Q208" s="38"/>
    </row>
    <row r="209" spans="2:17">
      <c r="B209" s="192"/>
      <c r="C209" s="83"/>
      <c r="D209" s="83"/>
      <c r="E209" s="192"/>
      <c r="F209" s="192"/>
      <c r="G209" s="244"/>
      <c r="H209" s="192"/>
      <c r="I209" s="83"/>
      <c r="J209" s="83"/>
      <c r="K209" s="192"/>
      <c r="L209" s="192"/>
      <c r="M209" s="244"/>
      <c r="N209" s="192"/>
      <c r="O209" s="38"/>
      <c r="P209" s="38"/>
      <c r="Q209" s="38"/>
    </row>
    <row r="210" spans="2:17">
      <c r="B210" s="192"/>
      <c r="C210" s="83"/>
      <c r="D210" s="83"/>
      <c r="E210" s="192"/>
      <c r="F210" s="192"/>
      <c r="G210" s="244"/>
      <c r="H210" s="192"/>
      <c r="I210" s="83"/>
      <c r="J210" s="83"/>
      <c r="K210" s="192"/>
      <c r="L210" s="192"/>
      <c r="M210" s="244"/>
      <c r="N210" s="192"/>
      <c r="O210" s="38"/>
      <c r="P210" s="38"/>
      <c r="Q210" s="38"/>
    </row>
    <row r="211" spans="2:17">
      <c r="B211" s="192"/>
      <c r="C211" s="83"/>
      <c r="D211" s="83"/>
      <c r="E211" s="192"/>
      <c r="F211" s="192"/>
      <c r="G211" s="244"/>
      <c r="H211" s="192"/>
      <c r="I211" s="83"/>
      <c r="J211" s="83"/>
      <c r="K211" s="192"/>
      <c r="L211" s="192"/>
      <c r="M211" s="244"/>
      <c r="N211" s="192"/>
      <c r="O211" s="38"/>
      <c r="P211" s="38"/>
      <c r="Q211" s="38"/>
    </row>
    <row r="212" spans="2:17">
      <c r="B212" s="192"/>
      <c r="C212" s="83"/>
      <c r="D212" s="83"/>
      <c r="E212" s="192"/>
      <c r="F212" s="192"/>
      <c r="G212" s="244"/>
      <c r="H212" s="192"/>
      <c r="I212" s="83"/>
      <c r="J212" s="83"/>
      <c r="K212" s="192"/>
      <c r="L212" s="192"/>
      <c r="M212" s="244"/>
      <c r="N212" s="192"/>
      <c r="O212" s="38"/>
      <c r="P212" s="38"/>
      <c r="Q212" s="38"/>
    </row>
    <row r="213" spans="2:17">
      <c r="B213" s="192"/>
      <c r="C213" s="83"/>
      <c r="D213" s="83"/>
      <c r="E213" s="192"/>
      <c r="F213" s="192"/>
      <c r="G213" s="244"/>
      <c r="H213" s="192"/>
      <c r="I213" s="83"/>
      <c r="J213" s="83"/>
      <c r="K213" s="192"/>
      <c r="L213" s="192"/>
      <c r="M213" s="244"/>
      <c r="N213" s="192"/>
      <c r="O213" s="38"/>
      <c r="P213" s="38"/>
      <c r="Q213" s="38"/>
    </row>
    <row r="214" spans="2:17">
      <c r="B214" s="192"/>
      <c r="C214" s="83"/>
      <c r="D214" s="83"/>
      <c r="E214" s="192"/>
      <c r="F214" s="192"/>
      <c r="G214" s="244"/>
      <c r="H214" s="192"/>
      <c r="I214" s="83"/>
      <c r="J214" s="83"/>
      <c r="K214" s="192"/>
      <c r="L214" s="192"/>
      <c r="M214" s="244"/>
      <c r="N214" s="192"/>
      <c r="O214" s="38"/>
      <c r="P214" s="38"/>
      <c r="Q214" s="38"/>
    </row>
    <row r="215" spans="2:17">
      <c r="B215" s="192"/>
      <c r="C215" s="83"/>
      <c r="D215" s="83"/>
      <c r="E215" s="192"/>
      <c r="F215" s="192"/>
      <c r="G215" s="244"/>
      <c r="H215" s="192"/>
      <c r="I215" s="83"/>
      <c r="J215" s="83"/>
      <c r="K215" s="192"/>
      <c r="L215" s="192"/>
      <c r="M215" s="244"/>
      <c r="N215" s="192"/>
      <c r="O215" s="38"/>
      <c r="P215" s="38"/>
      <c r="Q215" s="38"/>
    </row>
    <row r="216" spans="2:17">
      <c r="B216" s="192"/>
      <c r="C216" s="83"/>
      <c r="D216" s="83"/>
      <c r="E216" s="192"/>
      <c r="F216" s="192"/>
      <c r="G216" s="244"/>
      <c r="H216" s="192"/>
      <c r="I216" s="83"/>
      <c r="J216" s="83"/>
      <c r="K216" s="192"/>
      <c r="L216" s="192"/>
      <c r="M216" s="244"/>
      <c r="N216" s="192"/>
      <c r="O216" s="38"/>
      <c r="P216" s="38"/>
      <c r="Q216" s="38"/>
    </row>
    <row r="217" spans="2:17">
      <c r="B217" s="192"/>
      <c r="C217" s="83"/>
      <c r="D217" s="83"/>
      <c r="E217" s="192"/>
      <c r="F217" s="192"/>
      <c r="G217" s="244"/>
      <c r="H217" s="192"/>
      <c r="I217" s="83"/>
      <c r="J217" s="83"/>
      <c r="K217" s="192"/>
      <c r="L217" s="192"/>
      <c r="M217" s="244"/>
      <c r="N217" s="192"/>
      <c r="O217" s="38"/>
      <c r="P217" s="38"/>
      <c r="Q217" s="38"/>
    </row>
    <row r="218" spans="2:17">
      <c r="B218" s="192"/>
      <c r="C218" s="83"/>
      <c r="D218" s="83"/>
      <c r="E218" s="192"/>
      <c r="F218" s="192"/>
      <c r="G218" s="244"/>
      <c r="H218" s="192"/>
      <c r="I218" s="83"/>
      <c r="J218" s="83"/>
      <c r="K218" s="192"/>
      <c r="L218" s="192"/>
      <c r="M218" s="244"/>
      <c r="N218" s="192"/>
      <c r="O218" s="38"/>
      <c r="P218" s="38"/>
      <c r="Q218" s="38"/>
    </row>
    <row r="219" spans="2:17">
      <c r="B219" s="192"/>
      <c r="C219" s="83"/>
      <c r="D219" s="83"/>
      <c r="E219" s="192"/>
      <c r="F219" s="192"/>
      <c r="G219" s="244"/>
      <c r="H219" s="192"/>
      <c r="I219" s="83"/>
      <c r="J219" s="83"/>
      <c r="K219" s="192"/>
      <c r="L219" s="192"/>
      <c r="M219" s="244"/>
      <c r="N219" s="192"/>
      <c r="O219" s="38"/>
      <c r="P219" s="38"/>
      <c r="Q219" s="38"/>
    </row>
    <row r="220" spans="2:17">
      <c r="B220" s="192"/>
      <c r="C220" s="83"/>
      <c r="D220" s="83"/>
      <c r="E220" s="192"/>
      <c r="F220" s="192"/>
      <c r="G220" s="244"/>
      <c r="H220" s="192"/>
      <c r="I220" s="83"/>
      <c r="J220" s="83"/>
      <c r="K220" s="192"/>
      <c r="L220" s="192"/>
      <c r="M220" s="244"/>
      <c r="N220" s="192"/>
      <c r="O220" s="38"/>
      <c r="P220" s="38"/>
      <c r="Q220" s="38"/>
    </row>
    <row r="221" spans="2:17">
      <c r="B221" s="192"/>
      <c r="C221" s="83"/>
      <c r="D221" s="83"/>
      <c r="E221" s="192"/>
      <c r="F221" s="192"/>
      <c r="G221" s="244"/>
      <c r="H221" s="192"/>
      <c r="I221" s="83"/>
      <c r="J221" s="83"/>
      <c r="K221" s="192"/>
      <c r="L221" s="192"/>
      <c r="M221" s="244"/>
      <c r="N221" s="192"/>
      <c r="O221" s="38"/>
      <c r="P221" s="38"/>
      <c r="Q221" s="38"/>
    </row>
    <row r="222" spans="2:17">
      <c r="B222" s="192"/>
      <c r="C222" s="83"/>
      <c r="D222" s="83"/>
      <c r="E222" s="192"/>
      <c r="F222" s="192"/>
      <c r="G222" s="244"/>
      <c r="H222" s="192"/>
      <c r="I222" s="83"/>
      <c r="J222" s="83"/>
      <c r="K222" s="192"/>
      <c r="L222" s="192"/>
      <c r="M222" s="244"/>
      <c r="N222" s="192"/>
      <c r="O222" s="38"/>
      <c r="P222" s="38"/>
      <c r="Q222" s="38"/>
    </row>
    <row r="223" spans="2:17">
      <c r="B223" s="192"/>
      <c r="C223" s="83"/>
      <c r="D223" s="83"/>
      <c r="E223" s="192"/>
      <c r="F223" s="192"/>
      <c r="G223" s="244"/>
      <c r="H223" s="192"/>
      <c r="I223" s="83"/>
      <c r="J223" s="83"/>
      <c r="K223" s="192"/>
      <c r="L223" s="192"/>
      <c r="M223" s="244"/>
      <c r="N223" s="192"/>
      <c r="O223" s="38"/>
      <c r="P223" s="38"/>
      <c r="Q223" s="38"/>
    </row>
    <row r="224" spans="2:17">
      <c r="B224" s="192"/>
      <c r="C224" s="83"/>
      <c r="D224" s="83"/>
      <c r="E224" s="192"/>
      <c r="F224" s="192"/>
      <c r="G224" s="244"/>
      <c r="H224" s="192"/>
      <c r="I224" s="83"/>
      <c r="J224" s="83"/>
      <c r="K224" s="192"/>
      <c r="L224" s="192"/>
      <c r="M224" s="244"/>
      <c r="N224" s="192"/>
      <c r="O224" s="38"/>
      <c r="P224" s="38"/>
      <c r="Q224" s="38"/>
    </row>
    <row r="225" spans="2:17">
      <c r="B225" s="192"/>
      <c r="C225" s="83"/>
      <c r="D225" s="83"/>
      <c r="E225" s="192"/>
      <c r="F225" s="192"/>
      <c r="G225" s="244"/>
      <c r="H225" s="192"/>
      <c r="I225" s="83"/>
      <c r="J225" s="83"/>
      <c r="K225" s="192"/>
      <c r="L225" s="192"/>
      <c r="M225" s="244"/>
      <c r="N225" s="192"/>
      <c r="O225" s="38"/>
      <c r="P225" s="38"/>
      <c r="Q225" s="38"/>
    </row>
    <row r="226" spans="2:17">
      <c r="B226" s="192"/>
      <c r="C226" s="83"/>
      <c r="D226" s="83"/>
      <c r="E226" s="192"/>
      <c r="F226" s="192"/>
      <c r="G226" s="244"/>
      <c r="H226" s="192"/>
      <c r="I226" s="83"/>
      <c r="J226" s="83"/>
      <c r="K226" s="192"/>
      <c r="L226" s="192"/>
      <c r="M226" s="244"/>
      <c r="N226" s="192"/>
      <c r="O226" s="38"/>
      <c r="P226" s="38"/>
      <c r="Q226" s="38"/>
    </row>
    <row r="227" spans="2:17">
      <c r="B227" s="192"/>
      <c r="C227" s="83"/>
      <c r="D227" s="83"/>
      <c r="E227" s="192"/>
      <c r="F227" s="192"/>
      <c r="G227" s="244"/>
      <c r="H227" s="192"/>
      <c r="I227" s="83"/>
      <c r="J227" s="83"/>
      <c r="K227" s="192"/>
      <c r="L227" s="192"/>
      <c r="M227" s="244"/>
      <c r="N227" s="192"/>
      <c r="O227" s="38"/>
      <c r="P227" s="38"/>
      <c r="Q227" s="38"/>
    </row>
    <row r="228" spans="2:17">
      <c r="B228" s="192"/>
      <c r="C228" s="83"/>
      <c r="D228" s="83"/>
      <c r="E228" s="192"/>
      <c r="F228" s="192"/>
      <c r="G228" s="244"/>
      <c r="H228" s="192"/>
      <c r="I228" s="83"/>
      <c r="J228" s="83"/>
      <c r="K228" s="192"/>
      <c r="L228" s="192"/>
      <c r="M228" s="244"/>
      <c r="N228" s="192"/>
      <c r="O228" s="38"/>
      <c r="P228" s="38"/>
      <c r="Q228" s="38"/>
    </row>
    <row r="229" spans="2:17">
      <c r="B229" s="192"/>
      <c r="C229" s="83"/>
      <c r="D229" s="83"/>
      <c r="E229" s="192"/>
      <c r="F229" s="192"/>
      <c r="G229" s="244"/>
      <c r="H229" s="192"/>
      <c r="I229" s="83"/>
      <c r="J229" s="83"/>
      <c r="K229" s="192"/>
      <c r="L229" s="192"/>
      <c r="M229" s="244"/>
      <c r="N229" s="192"/>
      <c r="O229" s="38"/>
      <c r="P229" s="38"/>
      <c r="Q229" s="38"/>
    </row>
    <row r="230" spans="2:17">
      <c r="B230" s="192"/>
      <c r="C230" s="83"/>
      <c r="D230" s="83"/>
      <c r="E230" s="192"/>
      <c r="F230" s="192"/>
      <c r="G230" s="244"/>
      <c r="H230" s="192"/>
      <c r="I230" s="83"/>
      <c r="J230" s="83"/>
      <c r="K230" s="192"/>
      <c r="L230" s="192"/>
      <c r="M230" s="244"/>
      <c r="N230" s="192"/>
      <c r="O230" s="38"/>
      <c r="P230" s="38"/>
      <c r="Q230" s="38"/>
    </row>
    <row r="231" spans="2:17">
      <c r="B231" s="192"/>
      <c r="C231" s="83"/>
      <c r="D231" s="83"/>
      <c r="E231" s="192"/>
      <c r="F231" s="192"/>
      <c r="G231" s="244"/>
      <c r="H231" s="192"/>
      <c r="I231" s="83"/>
      <c r="J231" s="83"/>
      <c r="K231" s="192"/>
      <c r="L231" s="192"/>
      <c r="M231" s="244"/>
      <c r="N231" s="192"/>
      <c r="O231" s="38"/>
      <c r="P231" s="38"/>
      <c r="Q231" s="38"/>
    </row>
    <row r="232" spans="2:17">
      <c r="B232" s="192"/>
      <c r="C232" s="83"/>
      <c r="D232" s="83"/>
      <c r="E232" s="192"/>
      <c r="F232" s="192"/>
      <c r="G232" s="244"/>
      <c r="H232" s="192"/>
      <c r="I232" s="83"/>
      <c r="J232" s="83"/>
      <c r="K232" s="192"/>
      <c r="L232" s="192"/>
      <c r="M232" s="244"/>
      <c r="N232" s="192"/>
      <c r="O232" s="38"/>
      <c r="P232" s="38"/>
      <c r="Q232" s="38"/>
    </row>
    <row r="233" spans="2:17">
      <c r="B233" s="192"/>
      <c r="C233" s="83"/>
      <c r="D233" s="83"/>
      <c r="E233" s="192"/>
      <c r="F233" s="192"/>
      <c r="G233" s="244"/>
      <c r="H233" s="192"/>
      <c r="I233" s="83"/>
      <c r="J233" s="83"/>
      <c r="K233" s="192"/>
      <c r="L233" s="192"/>
      <c r="M233" s="244"/>
      <c r="N233" s="192"/>
      <c r="O233" s="38"/>
      <c r="P233" s="38"/>
      <c r="Q233" s="38"/>
    </row>
    <row r="234" spans="2:17">
      <c r="B234" s="192"/>
      <c r="C234" s="83"/>
      <c r="D234" s="83"/>
      <c r="E234" s="192"/>
      <c r="F234" s="192"/>
      <c r="G234" s="244"/>
      <c r="H234" s="192"/>
      <c r="I234" s="83"/>
      <c r="J234" s="83"/>
      <c r="K234" s="192"/>
      <c r="L234" s="192"/>
      <c r="M234" s="244"/>
      <c r="N234" s="192"/>
      <c r="O234" s="38"/>
      <c r="P234" s="38"/>
      <c r="Q234" s="38"/>
    </row>
    <row r="235" spans="2:17">
      <c r="B235" s="192"/>
      <c r="C235" s="83"/>
      <c r="D235" s="83"/>
      <c r="E235" s="192"/>
      <c r="F235" s="192"/>
      <c r="G235" s="244"/>
      <c r="H235" s="192"/>
      <c r="I235" s="83"/>
      <c r="J235" s="83"/>
      <c r="K235" s="192"/>
      <c r="L235" s="192"/>
      <c r="M235" s="244"/>
      <c r="N235" s="192"/>
      <c r="O235" s="38"/>
      <c r="P235" s="38"/>
      <c r="Q235" s="38"/>
    </row>
    <row r="236" spans="2:17">
      <c r="B236" s="192"/>
      <c r="C236" s="83"/>
      <c r="D236" s="83"/>
      <c r="E236" s="192"/>
      <c r="F236" s="192"/>
      <c r="G236" s="244"/>
      <c r="H236" s="192"/>
      <c r="I236" s="83"/>
      <c r="J236" s="83"/>
      <c r="K236" s="192"/>
      <c r="L236" s="192"/>
      <c r="M236" s="244"/>
      <c r="N236" s="192"/>
      <c r="O236" s="38"/>
      <c r="P236" s="38"/>
      <c r="Q236" s="38"/>
    </row>
    <row r="237" spans="2:17">
      <c r="B237" s="192"/>
      <c r="C237" s="83"/>
      <c r="D237" s="83"/>
      <c r="E237" s="192"/>
      <c r="F237" s="192"/>
      <c r="G237" s="244"/>
      <c r="H237" s="192"/>
      <c r="I237" s="83"/>
      <c r="J237" s="83"/>
      <c r="K237" s="192"/>
      <c r="L237" s="192"/>
      <c r="M237" s="244"/>
      <c r="N237" s="192"/>
      <c r="O237" s="38"/>
      <c r="P237" s="38"/>
      <c r="Q237" s="38"/>
    </row>
    <row r="238" spans="2:17">
      <c r="B238" s="192"/>
      <c r="C238" s="83"/>
      <c r="D238" s="83"/>
      <c r="E238" s="192"/>
      <c r="F238" s="192"/>
      <c r="G238" s="244"/>
      <c r="H238" s="192"/>
      <c r="I238" s="83"/>
      <c r="J238" s="83"/>
      <c r="K238" s="192"/>
      <c r="L238" s="192"/>
      <c r="M238" s="244"/>
      <c r="N238" s="192"/>
      <c r="O238" s="38"/>
      <c r="P238" s="38"/>
      <c r="Q238" s="38"/>
    </row>
    <row r="239" spans="2:17">
      <c r="B239" s="192"/>
      <c r="C239" s="83"/>
      <c r="D239" s="83"/>
      <c r="E239" s="192"/>
      <c r="F239" s="192"/>
      <c r="G239" s="244"/>
      <c r="H239" s="192"/>
      <c r="I239" s="83"/>
      <c r="J239" s="83"/>
      <c r="K239" s="192"/>
      <c r="L239" s="192"/>
      <c r="M239" s="244"/>
      <c r="N239" s="192"/>
      <c r="O239" s="38"/>
      <c r="P239" s="38"/>
      <c r="Q239" s="38"/>
    </row>
    <row r="240" spans="2:17">
      <c r="B240" s="192"/>
      <c r="C240" s="83"/>
      <c r="D240" s="83"/>
      <c r="E240" s="192"/>
      <c r="F240" s="192"/>
      <c r="G240" s="244"/>
      <c r="H240" s="192"/>
      <c r="I240" s="83"/>
      <c r="J240" s="83"/>
      <c r="K240" s="192"/>
      <c r="L240" s="192"/>
      <c r="M240" s="244"/>
      <c r="N240" s="192"/>
      <c r="O240" s="38"/>
      <c r="P240" s="38"/>
      <c r="Q240" s="38"/>
    </row>
    <row r="241" spans="2:17">
      <c r="B241" s="192"/>
      <c r="C241" s="83"/>
      <c r="D241" s="83"/>
      <c r="E241" s="192"/>
      <c r="F241" s="192"/>
      <c r="G241" s="244"/>
      <c r="H241" s="192"/>
      <c r="I241" s="83"/>
      <c r="J241" s="83"/>
      <c r="K241" s="192"/>
      <c r="L241" s="192"/>
      <c r="M241" s="244"/>
      <c r="N241" s="192"/>
      <c r="O241" s="38"/>
      <c r="P241" s="38"/>
      <c r="Q241" s="38"/>
    </row>
    <row r="242" spans="2:17">
      <c r="B242" s="192"/>
      <c r="C242" s="83"/>
      <c r="D242" s="83"/>
      <c r="E242" s="192"/>
      <c r="F242" s="192"/>
      <c r="G242" s="244"/>
      <c r="H242" s="192"/>
      <c r="I242" s="83"/>
      <c r="J242" s="83"/>
      <c r="K242" s="192"/>
      <c r="L242" s="192"/>
      <c r="M242" s="244"/>
      <c r="N242" s="192"/>
      <c r="O242" s="38"/>
      <c r="P242" s="38"/>
      <c r="Q242" s="38"/>
    </row>
    <row r="243" spans="2:17">
      <c r="B243" s="192"/>
      <c r="C243" s="83"/>
      <c r="D243" s="83"/>
      <c r="E243" s="192"/>
      <c r="F243" s="192"/>
      <c r="G243" s="244"/>
      <c r="H243" s="192"/>
      <c r="I243" s="83"/>
      <c r="J243" s="83"/>
      <c r="K243" s="192"/>
      <c r="L243" s="192"/>
      <c r="M243" s="244"/>
      <c r="N243" s="192"/>
      <c r="O243" s="38"/>
      <c r="P243" s="38"/>
      <c r="Q243" s="3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48" bestFit="1" customWidth="1"/>
    <col min="2" max="2" width="12.6640625" style="205" bestFit="1" customWidth="1"/>
    <col min="3" max="4" width="12.5" style="89" bestFit="1" customWidth="1"/>
    <col min="5" max="5" width="13.5" style="205" bestFit="1" customWidth="1"/>
    <col min="6" max="6" width="14.5" style="205" bestFit="1" customWidth="1"/>
    <col min="7" max="7" width="10.6640625" style="250" bestFit="1" customWidth="1"/>
    <col min="8" max="8" width="12.6640625" style="205" bestFit="1" customWidth="1"/>
    <col min="9" max="10" width="12.5" style="89" bestFit="1" customWidth="1"/>
    <col min="11" max="12" width="14.5" style="205" bestFit="1" customWidth="1"/>
    <col min="13" max="13" width="10.6640625" style="250" bestFit="1" customWidth="1"/>
    <col min="14" max="14" width="16.1640625" style="205" bestFit="1" customWidth="1"/>
    <col min="15" max="16384" width="9.1640625" style="48"/>
  </cols>
  <sheetData>
    <row r="2" spans="1:19" ht="19">
      <c r="A2" s="5" t="s">
        <v>213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8"/>
      <c r="P2" s="38"/>
      <c r="Q2" s="38"/>
      <c r="R2" s="38"/>
      <c r="S2" s="38"/>
    </row>
    <row r="3" spans="1:19">
      <c r="A3" s="55"/>
    </row>
    <row r="4" spans="1:19" s="49" customFormat="1">
      <c r="B4" s="226"/>
      <c r="C4" s="92"/>
      <c r="D4" s="92"/>
      <c r="E4" s="226"/>
      <c r="F4" s="226"/>
      <c r="G4" s="20"/>
      <c r="H4" s="226"/>
      <c r="I4" s="92"/>
      <c r="J4" s="92"/>
      <c r="K4" s="226"/>
      <c r="L4" s="226"/>
      <c r="M4" s="20"/>
      <c r="N4" s="49" t="str">
        <f>VALVAL</f>
        <v>млрд. одиниць</v>
      </c>
    </row>
    <row r="5" spans="1:19" s="199" customFormat="1">
      <c r="A5" s="255"/>
      <c r="B5" s="264">
        <v>44196</v>
      </c>
      <c r="C5" s="265"/>
      <c r="D5" s="265"/>
      <c r="E5" s="265"/>
      <c r="F5" s="265"/>
      <c r="G5" s="266"/>
      <c r="H5" s="264">
        <v>44561</v>
      </c>
      <c r="I5" s="265"/>
      <c r="J5" s="265"/>
      <c r="K5" s="265"/>
      <c r="L5" s="265"/>
      <c r="M5" s="266"/>
      <c r="N5" s="193"/>
    </row>
    <row r="6" spans="1:19" s="28" customFormat="1">
      <c r="A6" s="26"/>
      <c r="B6" s="95" t="s">
        <v>8</v>
      </c>
      <c r="C6" s="8" t="s">
        <v>181</v>
      </c>
      <c r="D6" s="8" t="s">
        <v>207</v>
      </c>
      <c r="E6" s="95" t="s">
        <v>168</v>
      </c>
      <c r="F6" s="95" t="s">
        <v>171</v>
      </c>
      <c r="G6" s="177" t="s">
        <v>192</v>
      </c>
      <c r="H6" s="95" t="s">
        <v>8</v>
      </c>
      <c r="I6" s="8" t="s">
        <v>181</v>
      </c>
      <c r="J6" s="8" t="s">
        <v>207</v>
      </c>
      <c r="K6" s="95" t="s">
        <v>168</v>
      </c>
      <c r="L6" s="95" t="s">
        <v>171</v>
      </c>
      <c r="M6" s="177" t="s">
        <v>192</v>
      </c>
      <c r="N6" s="95" t="s">
        <v>69</v>
      </c>
    </row>
    <row r="7" spans="1:19" s="96" customFormat="1" ht="15">
      <c r="A7" s="76" t="s">
        <v>153</v>
      </c>
      <c r="B7" s="65"/>
      <c r="C7" s="206"/>
      <c r="D7" s="206"/>
      <c r="E7" s="65">
        <f t="shared" ref="E7:G7" si="0">SUM(E8:E24)</f>
        <v>90.253504033989998</v>
      </c>
      <c r="F7" s="65">
        <f t="shared" si="0"/>
        <v>2551.8817251684204</v>
      </c>
      <c r="G7" s="107">
        <f t="shared" si="0"/>
        <v>0.99999999999999989</v>
      </c>
      <c r="H7" s="65"/>
      <c r="I7" s="206"/>
      <c r="J7" s="206"/>
      <c r="K7" s="65">
        <f t="shared" ref="K7:N7" si="1">SUM(K8:K24)</f>
        <v>97.954314282959984</v>
      </c>
      <c r="L7" s="65">
        <f t="shared" si="1"/>
        <v>2672.0173758691499</v>
      </c>
      <c r="M7" s="107">
        <f t="shared" si="1"/>
        <v>0.99999899999999997</v>
      </c>
      <c r="N7" s="65">
        <f t="shared" si="1"/>
        <v>0</v>
      </c>
    </row>
    <row r="8" spans="1:19" s="63" customFormat="1">
      <c r="A8" s="11" t="s">
        <v>29</v>
      </c>
      <c r="B8" s="41">
        <v>0</v>
      </c>
      <c r="C8" s="179">
        <v>1.359499</v>
      </c>
      <c r="D8" s="179">
        <v>38.439300000000003</v>
      </c>
      <c r="E8" s="41">
        <v>0</v>
      </c>
      <c r="F8" s="41">
        <v>0</v>
      </c>
      <c r="G8" s="82">
        <v>0</v>
      </c>
      <c r="H8" s="41">
        <v>1.517392893E-2</v>
      </c>
      <c r="I8" s="179">
        <v>1.3505</v>
      </c>
      <c r="J8" s="179">
        <v>36.839199999999998</v>
      </c>
      <c r="K8" s="41">
        <v>2.0492385960000001E-2</v>
      </c>
      <c r="L8" s="41">
        <v>0.55899540264000003</v>
      </c>
      <c r="M8" s="82">
        <v>2.0900000000000001E-4</v>
      </c>
      <c r="N8" s="41">
        <v>2.0900000000000001E-4</v>
      </c>
    </row>
    <row r="9" spans="1:19">
      <c r="A9" s="213" t="s">
        <v>123</v>
      </c>
      <c r="B9" s="236">
        <v>32.631661221930003</v>
      </c>
      <c r="C9" s="122">
        <v>1</v>
      </c>
      <c r="D9" s="122">
        <v>28.2746</v>
      </c>
      <c r="E9" s="236">
        <v>32.631661221930003</v>
      </c>
      <c r="F9" s="236">
        <v>922.64716838557001</v>
      </c>
      <c r="G9" s="45">
        <v>0.36155599999999999</v>
      </c>
      <c r="H9" s="236">
        <v>33.730609348919998</v>
      </c>
      <c r="I9" s="122">
        <v>1</v>
      </c>
      <c r="J9" s="122">
        <v>27.278199999999998</v>
      </c>
      <c r="K9" s="236">
        <v>33.730609348919998</v>
      </c>
      <c r="L9" s="236">
        <v>920.11030794174997</v>
      </c>
      <c r="M9" s="45">
        <v>0.34434999999999999</v>
      </c>
      <c r="N9" s="236">
        <v>-1.7205000000000002E-2</v>
      </c>
      <c r="O9" s="38"/>
      <c r="P9" s="38"/>
      <c r="Q9" s="38"/>
    </row>
    <row r="10" spans="1:19">
      <c r="A10" s="213" t="s">
        <v>4</v>
      </c>
      <c r="B10" s="236">
        <v>10.242567499650001</v>
      </c>
      <c r="C10" s="122">
        <v>1.22865</v>
      </c>
      <c r="D10" s="122">
        <v>34.739600000000003</v>
      </c>
      <c r="E10" s="236">
        <v>12.584535162690001</v>
      </c>
      <c r="F10" s="236">
        <v>355.82269791083002</v>
      </c>
      <c r="G10" s="45">
        <v>0.139435</v>
      </c>
      <c r="H10" s="236">
        <v>11.62091224583</v>
      </c>
      <c r="I10" s="122">
        <v>1.1336010000000001</v>
      </c>
      <c r="J10" s="122">
        <v>30.922599999999999</v>
      </c>
      <c r="K10" s="236">
        <v>13.17347995884</v>
      </c>
      <c r="L10" s="236">
        <v>359.34882101289998</v>
      </c>
      <c r="M10" s="45">
        <v>0.13448599999999999</v>
      </c>
      <c r="N10" s="236">
        <v>-4.9490000000000003E-3</v>
      </c>
      <c r="O10" s="38"/>
      <c r="P10" s="38"/>
      <c r="Q10" s="38"/>
    </row>
    <row r="11" spans="1:19">
      <c r="A11" s="213" t="s">
        <v>162</v>
      </c>
      <c r="B11" s="236">
        <v>0</v>
      </c>
      <c r="C11" s="122">
        <v>0.782165</v>
      </c>
      <c r="D11" s="122">
        <v>22.115400000000001</v>
      </c>
      <c r="E11" s="236">
        <v>0</v>
      </c>
      <c r="F11" s="236">
        <v>0</v>
      </c>
      <c r="G11" s="45">
        <v>0</v>
      </c>
      <c r="H11" s="236">
        <v>0</v>
      </c>
      <c r="I11" s="122">
        <v>0.78268700000000002</v>
      </c>
      <c r="J11" s="122">
        <v>21.350300000000001</v>
      </c>
      <c r="K11" s="236">
        <v>0</v>
      </c>
      <c r="L11" s="236">
        <v>0</v>
      </c>
      <c r="M11" s="45">
        <v>0</v>
      </c>
      <c r="N11" s="236">
        <v>0</v>
      </c>
      <c r="O11" s="38"/>
      <c r="P11" s="38"/>
      <c r="Q11" s="38"/>
    </row>
    <row r="12" spans="1:19">
      <c r="A12" s="213" t="s">
        <v>18</v>
      </c>
      <c r="B12" s="236">
        <v>8.9041867410000002</v>
      </c>
      <c r="C12" s="122">
        <v>1.4402680000000001</v>
      </c>
      <c r="D12" s="122">
        <v>40.723014999999997</v>
      </c>
      <c r="E12" s="236">
        <v>12.824419451260001</v>
      </c>
      <c r="F12" s="236">
        <v>362.60533021653998</v>
      </c>
      <c r="G12" s="45">
        <v>0.142093</v>
      </c>
      <c r="H12" s="236">
        <v>10.363867396</v>
      </c>
      <c r="I12" s="122">
        <v>1.399594</v>
      </c>
      <c r="J12" s="122">
        <v>38.178401000000001</v>
      </c>
      <c r="K12" s="236">
        <v>14.5052050852</v>
      </c>
      <c r="L12" s="236">
        <v>395.67588535532002</v>
      </c>
      <c r="M12" s="45">
        <v>0.14808099999999999</v>
      </c>
      <c r="N12" s="236">
        <v>5.9880000000000003E-3</v>
      </c>
      <c r="O12" s="38"/>
      <c r="P12" s="38"/>
      <c r="Q12" s="38"/>
    </row>
    <row r="13" spans="1:19">
      <c r="A13" s="213" t="s">
        <v>19</v>
      </c>
      <c r="B13" s="236">
        <v>894.27795005642997</v>
      </c>
      <c r="C13" s="122">
        <v>3.5367000000000003E-2</v>
      </c>
      <c r="D13" s="122">
        <v>1</v>
      </c>
      <c r="E13" s="236">
        <v>31.628314814260001</v>
      </c>
      <c r="F13" s="236">
        <v>894.27795005642997</v>
      </c>
      <c r="G13" s="45">
        <v>0.350439</v>
      </c>
      <c r="H13" s="236">
        <v>982.71667160058996</v>
      </c>
      <c r="I13" s="122">
        <v>3.6658999999999997E-2</v>
      </c>
      <c r="J13" s="122">
        <v>1</v>
      </c>
      <c r="K13" s="236">
        <v>36.025715465269997</v>
      </c>
      <c r="L13" s="236">
        <v>982.71667160058996</v>
      </c>
      <c r="M13" s="45">
        <v>0.36778100000000002</v>
      </c>
      <c r="N13" s="236">
        <v>1.7342E-2</v>
      </c>
      <c r="O13" s="38"/>
      <c r="P13" s="38"/>
      <c r="Q13" s="38"/>
    </row>
    <row r="14" spans="1:19">
      <c r="A14" s="213" t="s">
        <v>106</v>
      </c>
      <c r="B14" s="236">
        <v>60.226565366000003</v>
      </c>
      <c r="C14" s="122">
        <v>9.7059999999999994E-3</v>
      </c>
      <c r="D14" s="122">
        <v>0.27444000000000002</v>
      </c>
      <c r="E14" s="236">
        <v>0.58457338385000002</v>
      </c>
      <c r="F14" s="236">
        <v>16.52857859905</v>
      </c>
      <c r="G14" s="45">
        <v>6.4770000000000001E-3</v>
      </c>
      <c r="H14" s="236">
        <v>57.434023705000001</v>
      </c>
      <c r="I14" s="122">
        <v>8.685E-3</v>
      </c>
      <c r="J14" s="122">
        <v>0.23691000000000001</v>
      </c>
      <c r="K14" s="236">
        <v>0.49881203877000002</v>
      </c>
      <c r="L14" s="236">
        <v>13.60669455595</v>
      </c>
      <c r="M14" s="45">
        <v>5.0920000000000002E-3</v>
      </c>
      <c r="N14" s="236">
        <v>-1.3849999999999999E-3</v>
      </c>
      <c r="O14" s="38"/>
      <c r="P14" s="38"/>
      <c r="Q14" s="38"/>
    </row>
    <row r="15" spans="1:19">
      <c r="B15" s="192"/>
      <c r="C15" s="83"/>
      <c r="D15" s="83"/>
      <c r="E15" s="192"/>
      <c r="F15" s="192"/>
      <c r="G15" s="244"/>
      <c r="H15" s="192"/>
      <c r="I15" s="83"/>
      <c r="J15" s="83"/>
      <c r="K15" s="192"/>
      <c r="L15" s="192"/>
      <c r="M15" s="244"/>
      <c r="N15" s="192"/>
      <c r="O15" s="38"/>
      <c r="P15" s="38"/>
      <c r="Q15" s="38"/>
    </row>
    <row r="16" spans="1:19">
      <c r="B16" s="192"/>
      <c r="C16" s="83"/>
      <c r="D16" s="83"/>
      <c r="E16" s="192"/>
      <c r="F16" s="192"/>
      <c r="G16" s="244"/>
      <c r="H16" s="192"/>
      <c r="I16" s="83"/>
      <c r="J16" s="83"/>
      <c r="K16" s="192"/>
      <c r="L16" s="192"/>
      <c r="M16" s="244"/>
      <c r="N16" s="192"/>
      <c r="O16" s="38"/>
      <c r="P16" s="38"/>
      <c r="Q16" s="38"/>
    </row>
    <row r="17" spans="1:19">
      <c r="B17" s="192"/>
      <c r="C17" s="83"/>
      <c r="D17" s="83"/>
      <c r="E17" s="192"/>
      <c r="F17" s="192"/>
      <c r="G17" s="244"/>
      <c r="H17" s="192"/>
      <c r="I17" s="83"/>
      <c r="J17" s="83"/>
      <c r="K17" s="192"/>
      <c r="L17" s="192"/>
      <c r="M17" s="244"/>
      <c r="N17" s="192"/>
      <c r="O17" s="38"/>
      <c r="P17" s="38"/>
      <c r="Q17" s="38"/>
    </row>
    <row r="18" spans="1:19">
      <c r="B18" s="192"/>
      <c r="C18" s="83"/>
      <c r="D18" s="83"/>
      <c r="E18" s="192"/>
      <c r="F18" s="192"/>
      <c r="G18" s="244"/>
      <c r="H18" s="192"/>
      <c r="I18" s="83"/>
      <c r="J18" s="83"/>
      <c r="K18" s="192"/>
      <c r="L18" s="192"/>
      <c r="M18" s="244"/>
      <c r="N18" s="192"/>
      <c r="O18" s="38"/>
      <c r="P18" s="38"/>
      <c r="Q18" s="38"/>
    </row>
    <row r="19" spans="1:19">
      <c r="B19" s="192"/>
      <c r="C19" s="83"/>
      <c r="D19" s="83"/>
      <c r="E19" s="192"/>
      <c r="F19" s="192"/>
      <c r="G19" s="244"/>
      <c r="H19" s="192"/>
      <c r="I19" s="83"/>
      <c r="J19" s="83"/>
      <c r="K19" s="192"/>
      <c r="L19" s="192"/>
      <c r="M19" s="244"/>
      <c r="N19" s="192"/>
      <c r="O19" s="38"/>
      <c r="P19" s="38"/>
      <c r="Q19" s="38"/>
    </row>
    <row r="20" spans="1:19">
      <c r="B20" s="192"/>
      <c r="C20" s="83"/>
      <c r="D20" s="83"/>
      <c r="E20" s="192"/>
      <c r="F20" s="192"/>
      <c r="G20" s="244"/>
      <c r="H20" s="192"/>
      <c r="I20" s="83"/>
      <c r="J20" s="83"/>
      <c r="K20" s="192"/>
      <c r="L20" s="192"/>
      <c r="M20" s="244"/>
      <c r="N20" s="192"/>
      <c r="O20" s="38"/>
      <c r="P20" s="38"/>
      <c r="Q20" s="38"/>
    </row>
    <row r="21" spans="1:19">
      <c r="B21" s="192"/>
      <c r="C21" s="83"/>
      <c r="D21" s="83"/>
      <c r="E21" s="192"/>
      <c r="F21" s="192"/>
      <c r="G21" s="244"/>
      <c r="H21" s="192"/>
      <c r="I21" s="83"/>
      <c r="J21" s="83"/>
      <c r="K21" s="192"/>
      <c r="L21" s="192"/>
      <c r="M21" s="244"/>
      <c r="N21" s="192"/>
      <c r="O21" s="38"/>
      <c r="P21" s="38"/>
      <c r="Q21" s="38"/>
    </row>
    <row r="22" spans="1:19">
      <c r="B22" s="192"/>
      <c r="C22" s="83"/>
      <c r="D22" s="83"/>
      <c r="E22" s="192"/>
      <c r="F22" s="192"/>
      <c r="G22" s="244"/>
      <c r="H22" s="192"/>
      <c r="I22" s="83"/>
      <c r="J22" s="83"/>
      <c r="K22" s="192"/>
      <c r="L22" s="192"/>
      <c r="M22" s="244"/>
      <c r="N22" s="192"/>
      <c r="O22" s="38"/>
      <c r="P22" s="38"/>
      <c r="Q22" s="38"/>
    </row>
    <row r="23" spans="1:19">
      <c r="B23" s="192"/>
      <c r="C23" s="83"/>
      <c r="D23" s="83"/>
      <c r="E23" s="192"/>
      <c r="F23" s="192"/>
      <c r="G23" s="244"/>
      <c r="H23" s="192"/>
      <c r="I23" s="83"/>
      <c r="J23" s="83"/>
      <c r="K23" s="192"/>
      <c r="L23" s="192"/>
      <c r="M23" s="244"/>
      <c r="N23" s="49" t="str">
        <f>VALVAL</f>
        <v>млрд. одиниць</v>
      </c>
      <c r="O23" s="38"/>
      <c r="P23" s="38"/>
      <c r="Q23" s="38"/>
    </row>
    <row r="24" spans="1:19">
      <c r="A24" s="255"/>
      <c r="B24" s="261">
        <v>44196</v>
      </c>
      <c r="C24" s="262"/>
      <c r="D24" s="262"/>
      <c r="E24" s="262"/>
      <c r="F24" s="262"/>
      <c r="G24" s="263"/>
      <c r="H24" s="261">
        <v>44561</v>
      </c>
      <c r="I24" s="262"/>
      <c r="J24" s="262"/>
      <c r="K24" s="262"/>
      <c r="L24" s="262"/>
      <c r="M24" s="263"/>
      <c r="N24" s="193"/>
      <c r="O24" s="199"/>
      <c r="P24" s="199"/>
      <c r="Q24" s="199"/>
      <c r="R24" s="199"/>
      <c r="S24" s="199"/>
    </row>
    <row r="25" spans="1:19" s="143" customFormat="1">
      <c r="A25" s="133"/>
      <c r="B25" s="223" t="s">
        <v>8</v>
      </c>
      <c r="C25" s="90" t="s">
        <v>181</v>
      </c>
      <c r="D25" s="90" t="s">
        <v>207</v>
      </c>
      <c r="E25" s="223" t="s">
        <v>168</v>
      </c>
      <c r="F25" s="223" t="s">
        <v>171</v>
      </c>
      <c r="G25" s="18" t="s">
        <v>192</v>
      </c>
      <c r="H25" s="223" t="s">
        <v>8</v>
      </c>
      <c r="I25" s="90" t="s">
        <v>181</v>
      </c>
      <c r="J25" s="90" t="s">
        <v>207</v>
      </c>
      <c r="K25" s="223" t="s">
        <v>168</v>
      </c>
      <c r="L25" s="223" t="s">
        <v>171</v>
      </c>
      <c r="M25" s="18" t="s">
        <v>192</v>
      </c>
      <c r="N25" s="223" t="s">
        <v>69</v>
      </c>
      <c r="O25" s="134"/>
      <c r="P25" s="134"/>
      <c r="Q25" s="134"/>
    </row>
    <row r="26" spans="1:19" s="234" customFormat="1" ht="15">
      <c r="A26" s="229" t="s">
        <v>153</v>
      </c>
      <c r="B26" s="211">
        <f t="shared" ref="B26:M26" si="2">B$27+B$35</f>
        <v>1006.28293088501</v>
      </c>
      <c r="C26" s="97">
        <f t="shared" si="2"/>
        <v>9.559940000000001</v>
      </c>
      <c r="D26" s="97">
        <f t="shared" si="2"/>
        <v>270.30356999999998</v>
      </c>
      <c r="E26" s="211">
        <f t="shared" si="2"/>
        <v>90.253504033989998</v>
      </c>
      <c r="F26" s="211">
        <f t="shared" si="2"/>
        <v>2551.8817251684195</v>
      </c>
      <c r="G26" s="256">
        <f t="shared" si="2"/>
        <v>0.99999899999999997</v>
      </c>
      <c r="H26" s="211">
        <f t="shared" si="2"/>
        <v>1095.8812582252699</v>
      </c>
      <c r="I26" s="97">
        <f t="shared" si="2"/>
        <v>9.2815800000000017</v>
      </c>
      <c r="J26" s="97">
        <f t="shared" si="2"/>
        <v>253.18481199999999</v>
      </c>
      <c r="K26" s="211">
        <f t="shared" si="2"/>
        <v>97.954314282959984</v>
      </c>
      <c r="L26" s="211">
        <f t="shared" si="2"/>
        <v>2672.0173758691503</v>
      </c>
      <c r="M26" s="256">
        <f t="shared" si="2"/>
        <v>0.99999799999999994</v>
      </c>
      <c r="N26" s="211">
        <v>0</v>
      </c>
      <c r="O26" s="224"/>
      <c r="P26" s="224"/>
      <c r="Q26" s="224"/>
    </row>
    <row r="27" spans="1:19" s="9" customFormat="1" ht="15">
      <c r="A27" s="136" t="s">
        <v>71</v>
      </c>
      <c r="B27" s="153">
        <f t="shared" ref="B27:M27" si="3">SUM(B$28:B$34)</f>
        <v>967.92128975850005</v>
      </c>
      <c r="C27" s="60">
        <f t="shared" si="3"/>
        <v>5.8556550000000005</v>
      </c>
      <c r="D27" s="60">
        <f t="shared" si="3"/>
        <v>165.56635499999999</v>
      </c>
      <c r="E27" s="153">
        <f t="shared" si="3"/>
        <v>79.903217077660003</v>
      </c>
      <c r="F27" s="153">
        <f t="shared" si="3"/>
        <v>2259.2315015926197</v>
      </c>
      <c r="G27" s="216">
        <f t="shared" si="3"/>
        <v>0.88531899999999997</v>
      </c>
      <c r="H27" s="153">
        <f t="shared" si="3"/>
        <v>1049.17829291717</v>
      </c>
      <c r="I27" s="60">
        <f t="shared" si="3"/>
        <v>5.7117260000000005</v>
      </c>
      <c r="J27" s="60">
        <f t="shared" si="3"/>
        <v>155.805611</v>
      </c>
      <c r="K27" s="153">
        <f t="shared" si="3"/>
        <v>86.614317677069991</v>
      </c>
      <c r="L27" s="153">
        <f t="shared" si="3"/>
        <v>2362.6826804546604</v>
      </c>
      <c r="M27" s="216">
        <f t="shared" si="3"/>
        <v>0.88422999999999996</v>
      </c>
      <c r="N27" s="153">
        <v>-1.088E-3</v>
      </c>
      <c r="O27" s="251"/>
      <c r="P27" s="251"/>
      <c r="Q27" s="251"/>
    </row>
    <row r="28" spans="1:19" s="168" customFormat="1" outlineLevel="1">
      <c r="A28" s="112" t="s">
        <v>29</v>
      </c>
      <c r="B28" s="183">
        <v>0</v>
      </c>
      <c r="C28" s="64">
        <v>1.359499</v>
      </c>
      <c r="D28" s="64">
        <v>38.439300000000003</v>
      </c>
      <c r="E28" s="183">
        <v>0</v>
      </c>
      <c r="F28" s="183">
        <v>0</v>
      </c>
      <c r="G28" s="238">
        <v>0</v>
      </c>
      <c r="H28" s="183">
        <v>1.517392893E-2</v>
      </c>
      <c r="I28" s="64">
        <v>1.3505</v>
      </c>
      <c r="J28" s="64">
        <v>36.839199999999998</v>
      </c>
      <c r="K28" s="183">
        <v>2.0492385960000001E-2</v>
      </c>
      <c r="L28" s="183">
        <v>0.55899540264000003</v>
      </c>
      <c r="M28" s="238">
        <v>2.0900000000000001E-4</v>
      </c>
      <c r="N28" s="183">
        <v>2.0900000000000001E-4</v>
      </c>
      <c r="O28" s="154"/>
      <c r="P28" s="154"/>
      <c r="Q28" s="154"/>
    </row>
    <row r="29" spans="1:19" outlineLevel="1">
      <c r="A29" s="151" t="s">
        <v>123</v>
      </c>
      <c r="B29" s="236">
        <v>30.95239057022</v>
      </c>
      <c r="C29" s="122">
        <v>1</v>
      </c>
      <c r="D29" s="122">
        <v>28.2746</v>
      </c>
      <c r="E29" s="236">
        <v>30.95239057022</v>
      </c>
      <c r="F29" s="236">
        <v>875.16646241673004</v>
      </c>
      <c r="G29" s="45">
        <v>0.342949</v>
      </c>
      <c r="H29" s="236">
        <v>30.29759824484</v>
      </c>
      <c r="I29" s="122">
        <v>1</v>
      </c>
      <c r="J29" s="122">
        <v>27.278199999999998</v>
      </c>
      <c r="K29" s="236">
        <v>30.29759824484</v>
      </c>
      <c r="L29" s="236">
        <v>826.46394444243003</v>
      </c>
      <c r="M29" s="45">
        <v>0.30930299999999999</v>
      </c>
      <c r="N29" s="236">
        <v>-3.3646000000000002E-2</v>
      </c>
      <c r="O29" s="38"/>
      <c r="P29" s="38"/>
      <c r="Q29" s="38"/>
    </row>
    <row r="30" spans="1:19" outlineLevel="1">
      <c r="A30" s="151" t="s">
        <v>4</v>
      </c>
      <c r="B30" s="236">
        <v>9.6438854855800002</v>
      </c>
      <c r="C30" s="122">
        <v>1.22865</v>
      </c>
      <c r="D30" s="122">
        <v>34.739600000000003</v>
      </c>
      <c r="E30" s="236">
        <v>11.84896423699</v>
      </c>
      <c r="F30" s="236">
        <v>335.02472421484998</v>
      </c>
      <c r="G30" s="45">
        <v>0.13128500000000001</v>
      </c>
      <c r="H30" s="236">
        <v>10.94131373818</v>
      </c>
      <c r="I30" s="122">
        <v>1.1336010000000001</v>
      </c>
      <c r="J30" s="122">
        <v>30.922599999999999</v>
      </c>
      <c r="K30" s="236">
        <v>12.403086281369999</v>
      </c>
      <c r="L30" s="236">
        <v>338.33386820024998</v>
      </c>
      <c r="M30" s="45">
        <v>0.12662100000000001</v>
      </c>
      <c r="N30" s="236">
        <v>-4.6639999999999997E-3</v>
      </c>
      <c r="O30" s="38"/>
      <c r="P30" s="38"/>
      <c r="Q30" s="38"/>
    </row>
    <row r="31" spans="1:19" outlineLevel="1">
      <c r="A31" s="151" t="s">
        <v>162</v>
      </c>
      <c r="B31" s="236">
        <v>0</v>
      </c>
      <c r="C31" s="122">
        <v>0.782165</v>
      </c>
      <c r="D31" s="122">
        <v>22.115400000000001</v>
      </c>
      <c r="E31" s="236">
        <v>0</v>
      </c>
      <c r="F31" s="236">
        <v>0</v>
      </c>
      <c r="G31" s="45">
        <v>0</v>
      </c>
      <c r="H31" s="236">
        <v>0</v>
      </c>
      <c r="I31" s="122">
        <v>0.78268700000000002</v>
      </c>
      <c r="J31" s="122">
        <v>21.350300000000001</v>
      </c>
      <c r="K31" s="236">
        <v>0</v>
      </c>
      <c r="L31" s="236">
        <v>0</v>
      </c>
      <c r="M31" s="45">
        <v>0</v>
      </c>
      <c r="N31" s="236">
        <v>0</v>
      </c>
      <c r="O31" s="38"/>
      <c r="P31" s="38"/>
      <c r="Q31" s="38"/>
    </row>
    <row r="32" spans="1:19" outlineLevel="1">
      <c r="A32" s="151" t="s">
        <v>18</v>
      </c>
      <c r="B32" s="236">
        <v>4.1641674990000004</v>
      </c>
      <c r="C32" s="122">
        <v>1.4402680000000001</v>
      </c>
      <c r="D32" s="122">
        <v>40.723014999999997</v>
      </c>
      <c r="E32" s="236">
        <v>5.9975191700100003</v>
      </c>
      <c r="F32" s="236">
        <v>169.57745552429</v>
      </c>
      <c r="G32" s="45">
        <v>6.6451999999999997E-2</v>
      </c>
      <c r="H32" s="236">
        <v>6.2732389849999999</v>
      </c>
      <c r="I32" s="122">
        <v>1.399594</v>
      </c>
      <c r="J32" s="122">
        <v>38.178401000000001</v>
      </c>
      <c r="K32" s="236">
        <v>8.7799867123900004</v>
      </c>
      <c r="L32" s="236">
        <v>239.50223353817</v>
      </c>
      <c r="M32" s="45">
        <v>8.9633000000000004E-2</v>
      </c>
      <c r="N32" s="236">
        <v>2.3182000000000001E-2</v>
      </c>
      <c r="O32" s="38"/>
      <c r="P32" s="38"/>
      <c r="Q32" s="38"/>
    </row>
    <row r="33" spans="1:17" outlineLevel="1">
      <c r="A33" s="151" t="s">
        <v>19</v>
      </c>
      <c r="B33" s="236">
        <v>862.93428083770004</v>
      </c>
      <c r="C33" s="122">
        <v>3.5367000000000003E-2</v>
      </c>
      <c r="D33" s="122">
        <v>1</v>
      </c>
      <c r="E33" s="236">
        <v>30.519769716590002</v>
      </c>
      <c r="F33" s="236">
        <v>862.93428083770004</v>
      </c>
      <c r="G33" s="45">
        <v>0.33815600000000001</v>
      </c>
      <c r="H33" s="236">
        <v>944.21694431521996</v>
      </c>
      <c r="I33" s="122">
        <v>3.6658999999999997E-2</v>
      </c>
      <c r="J33" s="122">
        <v>1</v>
      </c>
      <c r="K33" s="236">
        <v>34.61434201374</v>
      </c>
      <c r="L33" s="236">
        <v>944.21694431521996</v>
      </c>
      <c r="M33" s="45">
        <v>0.35337200000000002</v>
      </c>
      <c r="N33" s="236">
        <v>1.5216E-2</v>
      </c>
      <c r="O33" s="38"/>
      <c r="P33" s="38"/>
      <c r="Q33" s="38"/>
    </row>
    <row r="34" spans="1:17" outlineLevel="1">
      <c r="A34" s="151" t="s">
        <v>106</v>
      </c>
      <c r="B34" s="236">
        <v>60.226565366000003</v>
      </c>
      <c r="C34" s="122">
        <v>9.7059999999999994E-3</v>
      </c>
      <c r="D34" s="122">
        <v>0.27444000000000002</v>
      </c>
      <c r="E34" s="236">
        <v>0.58457338385000002</v>
      </c>
      <c r="F34" s="236">
        <v>16.52857859905</v>
      </c>
      <c r="G34" s="45">
        <v>6.4770000000000001E-3</v>
      </c>
      <c r="H34" s="236">
        <v>57.434023705000001</v>
      </c>
      <c r="I34" s="122">
        <v>8.685E-3</v>
      </c>
      <c r="J34" s="122">
        <v>0.23691000000000001</v>
      </c>
      <c r="K34" s="236">
        <v>0.49881203877000002</v>
      </c>
      <c r="L34" s="236">
        <v>13.60669455595</v>
      </c>
      <c r="M34" s="45">
        <v>5.0920000000000002E-3</v>
      </c>
      <c r="N34" s="236">
        <v>-1.3849999999999999E-3</v>
      </c>
      <c r="O34" s="38"/>
      <c r="P34" s="38"/>
      <c r="Q34" s="38"/>
    </row>
    <row r="35" spans="1:17" ht="15">
      <c r="A35" s="194" t="s">
        <v>17</v>
      </c>
      <c r="B35" s="222">
        <f t="shared" ref="B35:M35" si="4">SUM(B$36:B$39)</f>
        <v>38.361641126510001</v>
      </c>
      <c r="C35" s="113">
        <f t="shared" si="4"/>
        <v>3.704285</v>
      </c>
      <c r="D35" s="113">
        <f t="shared" si="4"/>
        <v>104.73721499999999</v>
      </c>
      <c r="E35" s="222">
        <f t="shared" si="4"/>
        <v>10.350286956329999</v>
      </c>
      <c r="F35" s="222">
        <f t="shared" si="4"/>
        <v>292.6502235758</v>
      </c>
      <c r="G35" s="33">
        <f t="shared" si="4"/>
        <v>0.11468</v>
      </c>
      <c r="H35" s="222">
        <f t="shared" si="4"/>
        <v>46.702965308099998</v>
      </c>
      <c r="I35" s="113">
        <f t="shared" si="4"/>
        <v>3.5698540000000003</v>
      </c>
      <c r="J35" s="113">
        <f t="shared" si="4"/>
        <v>97.379200999999995</v>
      </c>
      <c r="K35" s="222">
        <f t="shared" si="4"/>
        <v>11.339996605890001</v>
      </c>
      <c r="L35" s="222">
        <f t="shared" si="4"/>
        <v>309.33469541449</v>
      </c>
      <c r="M35" s="33">
        <f t="shared" si="4"/>
        <v>0.11576800000000001</v>
      </c>
      <c r="N35" s="222">
        <v>1.088E-3</v>
      </c>
      <c r="O35" s="38"/>
      <c r="P35" s="38"/>
      <c r="Q35" s="38"/>
    </row>
    <row r="36" spans="1:17" outlineLevel="1">
      <c r="A36" s="151" t="s">
        <v>123</v>
      </c>
      <c r="B36" s="236">
        <v>1.67927065171</v>
      </c>
      <c r="C36" s="122">
        <v>1</v>
      </c>
      <c r="D36" s="122">
        <v>28.2746</v>
      </c>
      <c r="E36" s="236">
        <v>1.67927065171</v>
      </c>
      <c r="F36" s="236">
        <v>47.480705968839999</v>
      </c>
      <c r="G36" s="45">
        <v>1.8606000000000001E-2</v>
      </c>
      <c r="H36" s="236">
        <v>3.4330111040800002</v>
      </c>
      <c r="I36" s="122">
        <v>1</v>
      </c>
      <c r="J36" s="122">
        <v>27.278199999999998</v>
      </c>
      <c r="K36" s="236">
        <v>3.4330111040800002</v>
      </c>
      <c r="L36" s="236">
        <v>93.646363499320003</v>
      </c>
      <c r="M36" s="45">
        <v>3.5047000000000002E-2</v>
      </c>
      <c r="N36" s="236">
        <v>1.6441000000000001E-2</v>
      </c>
      <c r="O36" s="38"/>
      <c r="P36" s="38"/>
      <c r="Q36" s="38"/>
    </row>
    <row r="37" spans="1:17" outlineLevel="1">
      <c r="A37" s="151" t="s">
        <v>4</v>
      </c>
      <c r="B37" s="236">
        <v>0.59868201406999999</v>
      </c>
      <c r="C37" s="122">
        <v>1.22865</v>
      </c>
      <c r="D37" s="122">
        <v>34.739600000000003</v>
      </c>
      <c r="E37" s="236">
        <v>0.73557092570000004</v>
      </c>
      <c r="F37" s="236">
        <v>20.797973695980001</v>
      </c>
      <c r="G37" s="45">
        <v>8.1499999999999993E-3</v>
      </c>
      <c r="H37" s="236">
        <v>0.67959850764999996</v>
      </c>
      <c r="I37" s="122">
        <v>1.1336010000000001</v>
      </c>
      <c r="J37" s="122">
        <v>30.922599999999999</v>
      </c>
      <c r="K37" s="236">
        <v>0.77039367746999998</v>
      </c>
      <c r="L37" s="236">
        <v>21.014952812650002</v>
      </c>
      <c r="M37" s="45">
        <v>7.8650000000000005E-3</v>
      </c>
      <c r="N37" s="236">
        <v>-2.8499999999999999E-4</v>
      </c>
      <c r="O37" s="38"/>
      <c r="P37" s="38"/>
      <c r="Q37" s="38"/>
    </row>
    <row r="38" spans="1:17" outlineLevel="1">
      <c r="A38" s="151" t="s">
        <v>18</v>
      </c>
      <c r="B38" s="236">
        <v>4.7400192419999998</v>
      </c>
      <c r="C38" s="122">
        <v>1.4402680000000001</v>
      </c>
      <c r="D38" s="122">
        <v>40.723014999999997</v>
      </c>
      <c r="E38" s="236">
        <v>6.8269002812500004</v>
      </c>
      <c r="F38" s="236">
        <v>193.02787469225001</v>
      </c>
      <c r="G38" s="45">
        <v>7.5641E-2</v>
      </c>
      <c r="H38" s="236">
        <v>4.090628411</v>
      </c>
      <c r="I38" s="122">
        <v>1.399594</v>
      </c>
      <c r="J38" s="122">
        <v>38.178401000000001</v>
      </c>
      <c r="K38" s="236">
        <v>5.7252183728099997</v>
      </c>
      <c r="L38" s="236">
        <v>156.17365181714999</v>
      </c>
      <c r="M38" s="45">
        <v>5.8448E-2</v>
      </c>
      <c r="N38" s="236">
        <v>-1.7194000000000001E-2</v>
      </c>
      <c r="O38" s="38"/>
      <c r="P38" s="38"/>
      <c r="Q38" s="38"/>
    </row>
    <row r="39" spans="1:17" outlineLevel="1">
      <c r="A39" s="151" t="s">
        <v>19</v>
      </c>
      <c r="B39" s="236">
        <v>31.34366921873</v>
      </c>
      <c r="C39" s="122">
        <v>3.5367000000000003E-2</v>
      </c>
      <c r="D39" s="122">
        <v>1</v>
      </c>
      <c r="E39" s="236">
        <v>1.10854509767</v>
      </c>
      <c r="F39" s="236">
        <v>31.34366921873</v>
      </c>
      <c r="G39" s="45">
        <v>1.2283000000000001E-2</v>
      </c>
      <c r="H39" s="236">
        <v>38.49972728537</v>
      </c>
      <c r="I39" s="122">
        <v>3.6658999999999997E-2</v>
      </c>
      <c r="J39" s="122">
        <v>1</v>
      </c>
      <c r="K39" s="236">
        <v>1.41137345153</v>
      </c>
      <c r="L39" s="236">
        <v>38.49972728537</v>
      </c>
      <c r="M39" s="45">
        <v>1.4408000000000001E-2</v>
      </c>
      <c r="N39" s="236">
        <v>2.1259999999999999E-3</v>
      </c>
      <c r="O39" s="38"/>
      <c r="P39" s="38"/>
      <c r="Q39" s="38"/>
    </row>
    <row r="40" spans="1:17">
      <c r="B40" s="192"/>
      <c r="C40" s="83"/>
      <c r="D40" s="83"/>
      <c r="E40" s="192"/>
      <c r="F40" s="192"/>
      <c r="G40" s="244"/>
      <c r="H40" s="192"/>
      <c r="I40" s="83"/>
      <c r="J40" s="83"/>
      <c r="K40" s="192"/>
      <c r="L40" s="192"/>
      <c r="M40" s="244"/>
      <c r="N40" s="192"/>
      <c r="O40" s="38"/>
      <c r="P40" s="38"/>
      <c r="Q40" s="38"/>
    </row>
    <row r="41" spans="1:17">
      <c r="B41" s="192"/>
      <c r="C41" s="83"/>
      <c r="D41" s="83"/>
      <c r="E41" s="192"/>
      <c r="F41" s="192"/>
      <c r="G41" s="244"/>
      <c r="H41" s="192"/>
      <c r="I41" s="83"/>
      <c r="J41" s="83"/>
      <c r="K41" s="192"/>
      <c r="L41" s="192"/>
      <c r="M41" s="244"/>
      <c r="N41" s="192"/>
      <c r="O41" s="38"/>
      <c r="P41" s="38"/>
      <c r="Q41" s="38"/>
    </row>
    <row r="42" spans="1:17">
      <c r="B42" s="192"/>
      <c r="C42" s="83"/>
      <c r="D42" s="83"/>
      <c r="E42" s="192"/>
      <c r="F42" s="192"/>
      <c r="G42" s="244"/>
      <c r="H42" s="192"/>
      <c r="I42" s="83"/>
      <c r="J42" s="83"/>
      <c r="K42" s="192"/>
      <c r="L42" s="192"/>
      <c r="M42" s="244"/>
      <c r="N42" s="192"/>
      <c r="O42" s="38"/>
      <c r="P42" s="38"/>
      <c r="Q42" s="38"/>
    </row>
    <row r="43" spans="1:17">
      <c r="B43" s="192"/>
      <c r="C43" s="83"/>
      <c r="D43" s="83"/>
      <c r="E43" s="192"/>
      <c r="F43" s="192"/>
      <c r="G43" s="244"/>
      <c r="H43" s="192"/>
      <c r="I43" s="83"/>
      <c r="J43" s="83"/>
      <c r="K43" s="192"/>
      <c r="L43" s="192"/>
      <c r="M43" s="244"/>
      <c r="N43" s="192"/>
      <c r="O43" s="38"/>
      <c r="P43" s="38"/>
      <c r="Q43" s="38"/>
    </row>
    <row r="44" spans="1:17">
      <c r="B44" s="192"/>
      <c r="C44" s="83"/>
      <c r="D44" s="83"/>
      <c r="E44" s="192"/>
      <c r="F44" s="192"/>
      <c r="G44" s="244"/>
      <c r="H44" s="192"/>
      <c r="I44" s="83"/>
      <c r="J44" s="83"/>
      <c r="K44" s="192"/>
      <c r="L44" s="192"/>
      <c r="M44" s="244"/>
      <c r="N44" s="192"/>
      <c r="O44" s="38"/>
      <c r="P44" s="38"/>
      <c r="Q44" s="38"/>
    </row>
    <row r="45" spans="1:17">
      <c r="B45" s="192"/>
      <c r="C45" s="83"/>
      <c r="D45" s="83"/>
      <c r="E45" s="192"/>
      <c r="F45" s="192"/>
      <c r="G45" s="244"/>
      <c r="H45" s="192"/>
      <c r="I45" s="83"/>
      <c r="J45" s="83"/>
      <c r="K45" s="192"/>
      <c r="L45" s="192"/>
      <c r="M45" s="244"/>
      <c r="N45" s="192"/>
      <c r="O45" s="38"/>
      <c r="P45" s="38"/>
      <c r="Q45" s="38"/>
    </row>
    <row r="46" spans="1:17">
      <c r="B46" s="192"/>
      <c r="C46" s="83"/>
      <c r="D46" s="83"/>
      <c r="E46" s="192"/>
      <c r="F46" s="192"/>
      <c r="G46" s="244"/>
      <c r="H46" s="192"/>
      <c r="I46" s="83"/>
      <c r="J46" s="83"/>
      <c r="K46" s="192"/>
      <c r="L46" s="192"/>
      <c r="M46" s="244"/>
      <c r="N46" s="192"/>
      <c r="O46" s="38"/>
      <c r="P46" s="38"/>
      <c r="Q46" s="38"/>
    </row>
    <row r="47" spans="1:17">
      <c r="B47" s="192"/>
      <c r="C47" s="83"/>
      <c r="D47" s="83"/>
      <c r="E47" s="192"/>
      <c r="F47" s="192"/>
      <c r="G47" s="244"/>
      <c r="H47" s="192"/>
      <c r="I47" s="83"/>
      <c r="J47" s="83"/>
      <c r="K47" s="192"/>
      <c r="L47" s="192"/>
      <c r="M47" s="244"/>
      <c r="N47" s="192"/>
      <c r="O47" s="38"/>
      <c r="P47" s="38"/>
      <c r="Q47" s="38"/>
    </row>
    <row r="48" spans="1:17">
      <c r="B48" s="192"/>
      <c r="C48" s="83"/>
      <c r="D48" s="83"/>
      <c r="E48" s="192"/>
      <c r="F48" s="192"/>
      <c r="G48" s="244"/>
      <c r="H48" s="192"/>
      <c r="I48" s="83"/>
      <c r="J48" s="83"/>
      <c r="K48" s="192"/>
      <c r="L48" s="192"/>
      <c r="M48" s="244"/>
      <c r="N48" s="192"/>
      <c r="O48" s="38"/>
      <c r="P48" s="38"/>
      <c r="Q48" s="38"/>
    </row>
    <row r="49" spans="2:17">
      <c r="B49" s="192"/>
      <c r="C49" s="83"/>
      <c r="D49" s="83"/>
      <c r="E49" s="192"/>
      <c r="F49" s="192"/>
      <c r="G49" s="244"/>
      <c r="H49" s="192"/>
      <c r="I49" s="83"/>
      <c r="J49" s="83"/>
      <c r="K49" s="192"/>
      <c r="L49" s="192"/>
      <c r="M49" s="244"/>
      <c r="N49" s="192"/>
      <c r="O49" s="38"/>
      <c r="P49" s="38"/>
      <c r="Q49" s="38"/>
    </row>
    <row r="50" spans="2:17">
      <c r="B50" s="192"/>
      <c r="C50" s="83"/>
      <c r="D50" s="83"/>
      <c r="E50" s="192"/>
      <c r="F50" s="192"/>
      <c r="G50" s="244"/>
      <c r="H50" s="192"/>
      <c r="I50" s="83"/>
      <c r="J50" s="83"/>
      <c r="K50" s="192"/>
      <c r="L50" s="192"/>
      <c r="M50" s="244"/>
      <c r="N50" s="192"/>
      <c r="O50" s="38"/>
      <c r="P50" s="38"/>
      <c r="Q50" s="38"/>
    </row>
    <row r="51" spans="2:17">
      <c r="B51" s="192"/>
      <c r="C51" s="83"/>
      <c r="D51" s="83"/>
      <c r="E51" s="192"/>
      <c r="F51" s="192"/>
      <c r="G51" s="244"/>
      <c r="H51" s="192"/>
      <c r="I51" s="83"/>
      <c r="J51" s="83"/>
      <c r="K51" s="192"/>
      <c r="L51" s="192"/>
      <c r="M51" s="244"/>
      <c r="N51" s="192"/>
      <c r="O51" s="38"/>
      <c r="P51" s="38"/>
      <c r="Q51" s="38"/>
    </row>
    <row r="52" spans="2:17">
      <c r="B52" s="192"/>
      <c r="C52" s="83"/>
      <c r="D52" s="83"/>
      <c r="E52" s="192"/>
      <c r="F52" s="192"/>
      <c r="G52" s="244"/>
      <c r="H52" s="192"/>
      <c r="I52" s="83"/>
      <c r="J52" s="83"/>
      <c r="K52" s="192"/>
      <c r="L52" s="192"/>
      <c r="M52" s="244"/>
      <c r="N52" s="192"/>
      <c r="O52" s="38"/>
      <c r="P52" s="38"/>
      <c r="Q52" s="38"/>
    </row>
    <row r="53" spans="2:17">
      <c r="B53" s="192"/>
      <c r="C53" s="83"/>
      <c r="D53" s="83"/>
      <c r="E53" s="192"/>
      <c r="F53" s="192"/>
      <c r="G53" s="244"/>
      <c r="H53" s="192"/>
      <c r="I53" s="83"/>
      <c r="J53" s="83"/>
      <c r="K53" s="192"/>
      <c r="L53" s="192"/>
      <c r="M53" s="244"/>
      <c r="N53" s="192"/>
      <c r="O53" s="38"/>
      <c r="P53" s="38"/>
      <c r="Q53" s="38"/>
    </row>
    <row r="54" spans="2:17">
      <c r="B54" s="192"/>
      <c r="C54" s="83"/>
      <c r="D54" s="83"/>
      <c r="E54" s="192"/>
      <c r="F54" s="192"/>
      <c r="G54" s="244"/>
      <c r="H54" s="192"/>
      <c r="I54" s="83"/>
      <c r="J54" s="83"/>
      <c r="K54" s="192"/>
      <c r="L54" s="192"/>
      <c r="M54" s="244"/>
      <c r="N54" s="192"/>
      <c r="O54" s="38"/>
      <c r="P54" s="38"/>
      <c r="Q54" s="38"/>
    </row>
    <row r="55" spans="2:17">
      <c r="B55" s="192"/>
      <c r="C55" s="83"/>
      <c r="D55" s="83"/>
      <c r="E55" s="192"/>
      <c r="F55" s="192"/>
      <c r="G55" s="244"/>
      <c r="H55" s="192"/>
      <c r="I55" s="83"/>
      <c r="J55" s="83"/>
      <c r="K55" s="192"/>
      <c r="L55" s="192"/>
      <c r="M55" s="244"/>
      <c r="N55" s="192"/>
      <c r="O55" s="38"/>
      <c r="P55" s="38"/>
      <c r="Q55" s="38"/>
    </row>
    <row r="56" spans="2:17">
      <c r="B56" s="192"/>
      <c r="C56" s="83"/>
      <c r="D56" s="83"/>
      <c r="E56" s="192"/>
      <c r="F56" s="192"/>
      <c r="G56" s="244"/>
      <c r="H56" s="192"/>
      <c r="I56" s="83"/>
      <c r="J56" s="83"/>
      <c r="K56" s="192"/>
      <c r="L56" s="192"/>
      <c r="M56" s="244"/>
      <c r="N56" s="192"/>
      <c r="O56" s="38"/>
      <c r="P56" s="38"/>
      <c r="Q56" s="38"/>
    </row>
    <row r="57" spans="2:17">
      <c r="B57" s="192"/>
      <c r="C57" s="83"/>
      <c r="D57" s="83"/>
      <c r="E57" s="192"/>
      <c r="F57" s="192"/>
      <c r="G57" s="244"/>
      <c r="H57" s="192"/>
      <c r="I57" s="83"/>
      <c r="J57" s="83"/>
      <c r="K57" s="192"/>
      <c r="L57" s="192"/>
      <c r="M57" s="244"/>
      <c r="N57" s="192"/>
      <c r="O57" s="38"/>
      <c r="P57" s="38"/>
      <c r="Q57" s="38"/>
    </row>
    <row r="58" spans="2:17">
      <c r="B58" s="192"/>
      <c r="C58" s="83"/>
      <c r="D58" s="83"/>
      <c r="E58" s="192"/>
      <c r="F58" s="192"/>
      <c r="G58" s="244"/>
      <c r="H58" s="192"/>
      <c r="I58" s="83"/>
      <c r="J58" s="83"/>
      <c r="K58" s="192"/>
      <c r="L58" s="192"/>
      <c r="M58" s="244"/>
      <c r="N58" s="192"/>
      <c r="O58" s="38"/>
      <c r="P58" s="38"/>
      <c r="Q58" s="38"/>
    </row>
    <row r="59" spans="2:17">
      <c r="B59" s="192"/>
      <c r="C59" s="83"/>
      <c r="D59" s="83"/>
      <c r="E59" s="192"/>
      <c r="F59" s="192"/>
      <c r="G59" s="244"/>
      <c r="H59" s="192"/>
      <c r="I59" s="83"/>
      <c r="J59" s="83"/>
      <c r="K59" s="192"/>
      <c r="L59" s="192"/>
      <c r="M59" s="244"/>
      <c r="N59" s="192"/>
      <c r="O59" s="38"/>
      <c r="P59" s="38"/>
      <c r="Q59" s="38"/>
    </row>
    <row r="60" spans="2:17">
      <c r="B60" s="192"/>
      <c r="C60" s="83"/>
      <c r="D60" s="83"/>
      <c r="E60" s="192"/>
      <c r="F60" s="192"/>
      <c r="G60" s="244"/>
      <c r="H60" s="192"/>
      <c r="I60" s="83"/>
      <c r="J60" s="83"/>
      <c r="K60" s="192"/>
      <c r="L60" s="192"/>
      <c r="M60" s="244"/>
      <c r="N60" s="192"/>
      <c r="O60" s="38"/>
      <c r="P60" s="38"/>
      <c r="Q60" s="38"/>
    </row>
    <row r="61" spans="2:17">
      <c r="B61" s="192"/>
      <c r="C61" s="83"/>
      <c r="D61" s="83"/>
      <c r="E61" s="192"/>
      <c r="F61" s="192"/>
      <c r="G61" s="244"/>
      <c r="H61" s="192"/>
      <c r="I61" s="83"/>
      <c r="J61" s="83"/>
      <c r="K61" s="192"/>
      <c r="L61" s="192"/>
      <c r="M61" s="244"/>
      <c r="N61" s="192"/>
      <c r="O61" s="38"/>
      <c r="P61" s="38"/>
      <c r="Q61" s="38"/>
    </row>
    <row r="62" spans="2:17">
      <c r="B62" s="192"/>
      <c r="C62" s="83"/>
      <c r="D62" s="83"/>
      <c r="E62" s="192"/>
      <c r="F62" s="192"/>
      <c r="G62" s="244"/>
      <c r="H62" s="192"/>
      <c r="I62" s="83"/>
      <c r="J62" s="83"/>
      <c r="K62" s="192"/>
      <c r="L62" s="192"/>
      <c r="M62" s="244"/>
      <c r="N62" s="192"/>
      <c r="O62" s="38"/>
      <c r="P62" s="38"/>
      <c r="Q62" s="38"/>
    </row>
    <row r="63" spans="2:17">
      <c r="B63" s="192"/>
      <c r="C63" s="83"/>
      <c r="D63" s="83"/>
      <c r="E63" s="192"/>
      <c r="F63" s="192"/>
      <c r="G63" s="244"/>
      <c r="H63" s="192"/>
      <c r="I63" s="83"/>
      <c r="J63" s="83"/>
      <c r="K63" s="192"/>
      <c r="L63" s="192"/>
      <c r="M63" s="244"/>
      <c r="N63" s="192"/>
      <c r="O63" s="38"/>
      <c r="P63" s="38"/>
      <c r="Q63" s="38"/>
    </row>
    <row r="64" spans="2:17">
      <c r="B64" s="192"/>
      <c r="C64" s="83"/>
      <c r="D64" s="83"/>
      <c r="E64" s="192"/>
      <c r="F64" s="192"/>
      <c r="G64" s="244"/>
      <c r="H64" s="192"/>
      <c r="I64" s="83"/>
      <c r="J64" s="83"/>
      <c r="K64" s="192"/>
      <c r="L64" s="192"/>
      <c r="M64" s="244"/>
      <c r="N64" s="192"/>
      <c r="O64" s="38"/>
      <c r="P64" s="38"/>
      <c r="Q64" s="38"/>
    </row>
    <row r="65" spans="2:17">
      <c r="B65" s="192"/>
      <c r="C65" s="83"/>
      <c r="D65" s="83"/>
      <c r="E65" s="192"/>
      <c r="F65" s="192"/>
      <c r="G65" s="244"/>
      <c r="H65" s="192"/>
      <c r="I65" s="83"/>
      <c r="J65" s="83"/>
      <c r="K65" s="192"/>
      <c r="L65" s="192"/>
      <c r="M65" s="244"/>
      <c r="N65" s="192"/>
      <c r="O65" s="38"/>
      <c r="P65" s="38"/>
      <c r="Q65" s="38"/>
    </row>
    <row r="66" spans="2:17">
      <c r="B66" s="192"/>
      <c r="C66" s="83"/>
      <c r="D66" s="83"/>
      <c r="E66" s="192"/>
      <c r="F66" s="192"/>
      <c r="G66" s="244"/>
      <c r="H66" s="192"/>
      <c r="I66" s="83"/>
      <c r="J66" s="83"/>
      <c r="K66" s="192"/>
      <c r="L66" s="192"/>
      <c r="M66" s="244"/>
      <c r="N66" s="192"/>
      <c r="O66" s="38"/>
      <c r="P66" s="38"/>
      <c r="Q66" s="38"/>
    </row>
    <row r="67" spans="2:17">
      <c r="B67" s="192"/>
      <c r="C67" s="83"/>
      <c r="D67" s="83"/>
      <c r="E67" s="192"/>
      <c r="F67" s="192"/>
      <c r="G67" s="244"/>
      <c r="H67" s="192"/>
      <c r="I67" s="83"/>
      <c r="J67" s="83"/>
      <c r="K67" s="192"/>
      <c r="L67" s="192"/>
      <c r="M67" s="244"/>
      <c r="N67" s="192"/>
      <c r="O67" s="38"/>
      <c r="P67" s="38"/>
      <c r="Q67" s="38"/>
    </row>
    <row r="68" spans="2:17">
      <c r="B68" s="192"/>
      <c r="C68" s="83"/>
      <c r="D68" s="83"/>
      <c r="E68" s="192"/>
      <c r="F68" s="192"/>
      <c r="G68" s="244"/>
      <c r="H68" s="192"/>
      <c r="I68" s="83"/>
      <c r="J68" s="83"/>
      <c r="K68" s="192"/>
      <c r="L68" s="192"/>
      <c r="M68" s="244"/>
      <c r="N68" s="192"/>
      <c r="O68" s="38"/>
      <c r="P68" s="38"/>
      <c r="Q68" s="38"/>
    </row>
    <row r="69" spans="2:17">
      <c r="B69" s="192"/>
      <c r="C69" s="83"/>
      <c r="D69" s="83"/>
      <c r="E69" s="192"/>
      <c r="F69" s="192"/>
      <c r="G69" s="244"/>
      <c r="H69" s="192"/>
      <c r="I69" s="83"/>
      <c r="J69" s="83"/>
      <c r="K69" s="192"/>
      <c r="L69" s="192"/>
      <c r="M69" s="244"/>
      <c r="N69" s="192"/>
      <c r="O69" s="38"/>
      <c r="P69" s="38"/>
      <c r="Q69" s="38"/>
    </row>
    <row r="70" spans="2:17">
      <c r="B70" s="192"/>
      <c r="C70" s="83"/>
      <c r="D70" s="83"/>
      <c r="E70" s="192"/>
      <c r="F70" s="192"/>
      <c r="G70" s="244"/>
      <c r="H70" s="192"/>
      <c r="I70" s="83"/>
      <c r="J70" s="83"/>
      <c r="K70" s="192"/>
      <c r="L70" s="192"/>
      <c r="M70" s="244"/>
      <c r="N70" s="192"/>
      <c r="O70" s="38"/>
      <c r="P70" s="38"/>
      <c r="Q70" s="38"/>
    </row>
    <row r="71" spans="2:17">
      <c r="B71" s="192"/>
      <c r="C71" s="83"/>
      <c r="D71" s="83"/>
      <c r="E71" s="192"/>
      <c r="F71" s="192"/>
      <c r="G71" s="244"/>
      <c r="H71" s="192"/>
      <c r="I71" s="83"/>
      <c r="J71" s="83"/>
      <c r="K71" s="192"/>
      <c r="L71" s="192"/>
      <c r="M71" s="244"/>
      <c r="N71" s="192"/>
      <c r="O71" s="38"/>
      <c r="P71" s="38"/>
      <c r="Q71" s="38"/>
    </row>
    <row r="72" spans="2:17">
      <c r="B72" s="192"/>
      <c r="C72" s="83"/>
      <c r="D72" s="83"/>
      <c r="E72" s="192"/>
      <c r="F72" s="192"/>
      <c r="G72" s="244"/>
      <c r="H72" s="192"/>
      <c r="I72" s="83"/>
      <c r="J72" s="83"/>
      <c r="K72" s="192"/>
      <c r="L72" s="192"/>
      <c r="M72" s="244"/>
      <c r="N72" s="192"/>
      <c r="O72" s="38"/>
      <c r="P72" s="38"/>
      <c r="Q72" s="38"/>
    </row>
    <row r="73" spans="2:17">
      <c r="B73" s="192"/>
      <c r="C73" s="83"/>
      <c r="D73" s="83"/>
      <c r="E73" s="192"/>
      <c r="F73" s="192"/>
      <c r="G73" s="244"/>
      <c r="H73" s="192"/>
      <c r="I73" s="83"/>
      <c r="J73" s="83"/>
      <c r="K73" s="192"/>
      <c r="L73" s="192"/>
      <c r="M73" s="244"/>
      <c r="N73" s="192"/>
      <c r="O73" s="38"/>
      <c r="P73" s="38"/>
      <c r="Q73" s="38"/>
    </row>
    <row r="74" spans="2:17">
      <c r="B74" s="192"/>
      <c r="C74" s="83"/>
      <c r="D74" s="83"/>
      <c r="E74" s="192"/>
      <c r="F74" s="192"/>
      <c r="G74" s="244"/>
      <c r="H74" s="192"/>
      <c r="I74" s="83"/>
      <c r="J74" s="83"/>
      <c r="K74" s="192"/>
      <c r="L74" s="192"/>
      <c r="M74" s="244"/>
      <c r="N74" s="192"/>
      <c r="O74" s="38"/>
      <c r="P74" s="38"/>
      <c r="Q74" s="38"/>
    </row>
    <row r="75" spans="2:17">
      <c r="B75" s="192"/>
      <c r="C75" s="83"/>
      <c r="D75" s="83"/>
      <c r="E75" s="192"/>
      <c r="F75" s="192"/>
      <c r="G75" s="244"/>
      <c r="H75" s="192"/>
      <c r="I75" s="83"/>
      <c r="J75" s="83"/>
      <c r="K75" s="192"/>
      <c r="L75" s="192"/>
      <c r="M75" s="244"/>
      <c r="N75" s="192"/>
      <c r="O75" s="38"/>
      <c r="P75" s="38"/>
      <c r="Q75" s="38"/>
    </row>
    <row r="76" spans="2:17">
      <c r="B76" s="192"/>
      <c r="C76" s="83"/>
      <c r="D76" s="83"/>
      <c r="E76" s="192"/>
      <c r="F76" s="192"/>
      <c r="G76" s="244"/>
      <c r="H76" s="192"/>
      <c r="I76" s="83"/>
      <c r="J76" s="83"/>
      <c r="K76" s="192"/>
      <c r="L76" s="192"/>
      <c r="M76" s="244"/>
      <c r="N76" s="192"/>
      <c r="O76" s="38"/>
      <c r="P76" s="38"/>
      <c r="Q76" s="38"/>
    </row>
    <row r="77" spans="2:17">
      <c r="B77" s="192"/>
      <c r="C77" s="83"/>
      <c r="D77" s="83"/>
      <c r="E77" s="192"/>
      <c r="F77" s="192"/>
      <c r="G77" s="244"/>
      <c r="H77" s="192"/>
      <c r="I77" s="83"/>
      <c r="J77" s="83"/>
      <c r="K77" s="192"/>
      <c r="L77" s="192"/>
      <c r="M77" s="244"/>
      <c r="N77" s="192"/>
      <c r="O77" s="38"/>
      <c r="P77" s="38"/>
      <c r="Q77" s="38"/>
    </row>
    <row r="78" spans="2:17">
      <c r="B78" s="192"/>
      <c r="C78" s="83"/>
      <c r="D78" s="83"/>
      <c r="E78" s="192"/>
      <c r="F78" s="192"/>
      <c r="G78" s="244"/>
      <c r="H78" s="192"/>
      <c r="I78" s="83"/>
      <c r="J78" s="83"/>
      <c r="K78" s="192"/>
      <c r="L78" s="192"/>
      <c r="M78" s="244"/>
      <c r="N78" s="192"/>
      <c r="O78" s="38"/>
      <c r="P78" s="38"/>
      <c r="Q78" s="38"/>
    </row>
    <row r="79" spans="2:17">
      <c r="B79" s="192"/>
      <c r="C79" s="83"/>
      <c r="D79" s="83"/>
      <c r="E79" s="192"/>
      <c r="F79" s="192"/>
      <c r="G79" s="244"/>
      <c r="H79" s="192"/>
      <c r="I79" s="83"/>
      <c r="J79" s="83"/>
      <c r="K79" s="192"/>
      <c r="L79" s="192"/>
      <c r="M79" s="244"/>
      <c r="N79" s="192"/>
      <c r="O79" s="38"/>
      <c r="P79" s="38"/>
      <c r="Q79" s="38"/>
    </row>
    <row r="80" spans="2:17">
      <c r="B80" s="192"/>
      <c r="C80" s="83"/>
      <c r="D80" s="83"/>
      <c r="E80" s="192"/>
      <c r="F80" s="192"/>
      <c r="G80" s="244"/>
      <c r="H80" s="192"/>
      <c r="I80" s="83"/>
      <c r="J80" s="83"/>
      <c r="K80" s="192"/>
      <c r="L80" s="192"/>
      <c r="M80" s="244"/>
      <c r="N80" s="192"/>
      <c r="O80" s="38"/>
      <c r="P80" s="38"/>
      <c r="Q80" s="38"/>
    </row>
    <row r="81" spans="2:17">
      <c r="B81" s="192"/>
      <c r="C81" s="83"/>
      <c r="D81" s="83"/>
      <c r="E81" s="192"/>
      <c r="F81" s="192"/>
      <c r="G81" s="244"/>
      <c r="H81" s="192"/>
      <c r="I81" s="83"/>
      <c r="J81" s="83"/>
      <c r="K81" s="192"/>
      <c r="L81" s="192"/>
      <c r="M81" s="244"/>
      <c r="N81" s="192"/>
      <c r="O81" s="38"/>
      <c r="P81" s="38"/>
      <c r="Q81" s="38"/>
    </row>
    <row r="82" spans="2:17">
      <c r="B82" s="192"/>
      <c r="C82" s="83"/>
      <c r="D82" s="83"/>
      <c r="E82" s="192"/>
      <c r="F82" s="192"/>
      <c r="G82" s="244"/>
      <c r="H82" s="192"/>
      <c r="I82" s="83"/>
      <c r="J82" s="83"/>
      <c r="K82" s="192"/>
      <c r="L82" s="192"/>
      <c r="M82" s="244"/>
      <c r="N82" s="192"/>
      <c r="O82" s="38"/>
      <c r="P82" s="38"/>
      <c r="Q82" s="38"/>
    </row>
    <row r="83" spans="2:17">
      <c r="B83" s="192"/>
      <c r="C83" s="83"/>
      <c r="D83" s="83"/>
      <c r="E83" s="192"/>
      <c r="F83" s="192"/>
      <c r="G83" s="244"/>
      <c r="H83" s="192"/>
      <c r="I83" s="83"/>
      <c r="J83" s="83"/>
      <c r="K83" s="192"/>
      <c r="L83" s="192"/>
      <c r="M83" s="244"/>
      <c r="N83" s="192"/>
      <c r="O83" s="38"/>
      <c r="P83" s="38"/>
      <c r="Q83" s="38"/>
    </row>
    <row r="84" spans="2:17">
      <c r="B84" s="192"/>
      <c r="C84" s="83"/>
      <c r="D84" s="83"/>
      <c r="E84" s="192"/>
      <c r="F84" s="192"/>
      <c r="G84" s="244"/>
      <c r="H84" s="192"/>
      <c r="I84" s="83"/>
      <c r="J84" s="83"/>
      <c r="K84" s="192"/>
      <c r="L84" s="192"/>
      <c r="M84" s="244"/>
      <c r="N84" s="192"/>
      <c r="O84" s="38"/>
      <c r="P84" s="38"/>
      <c r="Q84" s="38"/>
    </row>
    <row r="85" spans="2:17">
      <c r="B85" s="192"/>
      <c r="C85" s="83"/>
      <c r="D85" s="83"/>
      <c r="E85" s="192"/>
      <c r="F85" s="192"/>
      <c r="G85" s="244"/>
      <c r="H85" s="192"/>
      <c r="I85" s="83"/>
      <c r="J85" s="83"/>
      <c r="K85" s="192"/>
      <c r="L85" s="192"/>
      <c r="M85" s="244"/>
      <c r="N85" s="192"/>
      <c r="O85" s="38"/>
      <c r="P85" s="38"/>
      <c r="Q85" s="38"/>
    </row>
    <row r="86" spans="2:17">
      <c r="B86" s="192"/>
      <c r="C86" s="83"/>
      <c r="D86" s="83"/>
      <c r="E86" s="192"/>
      <c r="F86" s="192"/>
      <c r="G86" s="244"/>
      <c r="H86" s="192"/>
      <c r="I86" s="83"/>
      <c r="J86" s="83"/>
      <c r="K86" s="192"/>
      <c r="L86" s="192"/>
      <c r="M86" s="244"/>
      <c r="N86" s="192"/>
      <c r="O86" s="38"/>
      <c r="P86" s="38"/>
      <c r="Q86" s="38"/>
    </row>
    <row r="87" spans="2:17">
      <c r="B87" s="192"/>
      <c r="C87" s="83"/>
      <c r="D87" s="83"/>
      <c r="E87" s="192"/>
      <c r="F87" s="192"/>
      <c r="G87" s="244"/>
      <c r="H87" s="192"/>
      <c r="I87" s="83"/>
      <c r="J87" s="83"/>
      <c r="K87" s="192"/>
      <c r="L87" s="192"/>
      <c r="M87" s="244"/>
      <c r="N87" s="192"/>
      <c r="O87" s="38"/>
      <c r="P87" s="38"/>
      <c r="Q87" s="38"/>
    </row>
    <row r="88" spans="2:17">
      <c r="B88" s="192"/>
      <c r="C88" s="83"/>
      <c r="D88" s="83"/>
      <c r="E88" s="192"/>
      <c r="F88" s="192"/>
      <c r="G88" s="244"/>
      <c r="H88" s="192"/>
      <c r="I88" s="83"/>
      <c r="J88" s="83"/>
      <c r="K88" s="192"/>
      <c r="L88" s="192"/>
      <c r="M88" s="244"/>
      <c r="N88" s="192"/>
      <c r="O88" s="38"/>
      <c r="P88" s="38"/>
      <c r="Q88" s="38"/>
    </row>
    <row r="89" spans="2:17">
      <c r="B89" s="192"/>
      <c r="C89" s="83"/>
      <c r="D89" s="83"/>
      <c r="E89" s="192"/>
      <c r="F89" s="192"/>
      <c r="G89" s="244"/>
      <c r="H89" s="192"/>
      <c r="I89" s="83"/>
      <c r="J89" s="83"/>
      <c r="K89" s="192"/>
      <c r="L89" s="192"/>
      <c r="M89" s="244"/>
      <c r="N89" s="192"/>
      <c r="O89" s="38"/>
      <c r="P89" s="38"/>
      <c r="Q89" s="38"/>
    </row>
    <row r="90" spans="2:17">
      <c r="B90" s="192"/>
      <c r="C90" s="83"/>
      <c r="D90" s="83"/>
      <c r="E90" s="192"/>
      <c r="F90" s="192"/>
      <c r="G90" s="244"/>
      <c r="H90" s="192"/>
      <c r="I90" s="83"/>
      <c r="J90" s="83"/>
      <c r="K90" s="192"/>
      <c r="L90" s="192"/>
      <c r="M90" s="244"/>
      <c r="N90" s="192"/>
      <c r="O90" s="38"/>
      <c r="P90" s="38"/>
      <c r="Q90" s="38"/>
    </row>
    <row r="91" spans="2:17">
      <c r="B91" s="192"/>
      <c r="C91" s="83"/>
      <c r="D91" s="83"/>
      <c r="E91" s="192"/>
      <c r="F91" s="192"/>
      <c r="G91" s="244"/>
      <c r="H91" s="192"/>
      <c r="I91" s="83"/>
      <c r="J91" s="83"/>
      <c r="K91" s="192"/>
      <c r="L91" s="192"/>
      <c r="M91" s="244"/>
      <c r="N91" s="192"/>
      <c r="O91" s="38"/>
      <c r="P91" s="38"/>
      <c r="Q91" s="38"/>
    </row>
    <row r="92" spans="2:17">
      <c r="B92" s="192"/>
      <c r="C92" s="83"/>
      <c r="D92" s="83"/>
      <c r="E92" s="192"/>
      <c r="F92" s="192"/>
      <c r="G92" s="244"/>
      <c r="H92" s="192"/>
      <c r="I92" s="83"/>
      <c r="J92" s="83"/>
      <c r="K92" s="192"/>
      <c r="L92" s="192"/>
      <c r="M92" s="244"/>
      <c r="N92" s="192"/>
      <c r="O92" s="38"/>
      <c r="P92" s="38"/>
      <c r="Q92" s="38"/>
    </row>
    <row r="93" spans="2:17">
      <c r="B93" s="192"/>
      <c r="C93" s="83"/>
      <c r="D93" s="83"/>
      <c r="E93" s="192"/>
      <c r="F93" s="192"/>
      <c r="G93" s="244"/>
      <c r="H93" s="192"/>
      <c r="I93" s="83"/>
      <c r="J93" s="83"/>
      <c r="K93" s="192"/>
      <c r="L93" s="192"/>
      <c r="M93" s="244"/>
      <c r="N93" s="192"/>
      <c r="O93" s="38"/>
      <c r="P93" s="38"/>
      <c r="Q93" s="38"/>
    </row>
    <row r="94" spans="2:17">
      <c r="B94" s="192"/>
      <c r="C94" s="83"/>
      <c r="D94" s="83"/>
      <c r="E94" s="192"/>
      <c r="F94" s="192"/>
      <c r="G94" s="244"/>
      <c r="H94" s="192"/>
      <c r="I94" s="83"/>
      <c r="J94" s="83"/>
      <c r="K94" s="192"/>
      <c r="L94" s="192"/>
      <c r="M94" s="244"/>
      <c r="N94" s="192"/>
      <c r="O94" s="38"/>
      <c r="P94" s="38"/>
      <c r="Q94" s="38"/>
    </row>
    <row r="95" spans="2:17">
      <c r="B95" s="192"/>
      <c r="C95" s="83"/>
      <c r="D95" s="83"/>
      <c r="E95" s="192"/>
      <c r="F95" s="192"/>
      <c r="G95" s="244"/>
      <c r="H95" s="192"/>
      <c r="I95" s="83"/>
      <c r="J95" s="83"/>
      <c r="K95" s="192"/>
      <c r="L95" s="192"/>
      <c r="M95" s="244"/>
      <c r="N95" s="192"/>
      <c r="O95" s="38"/>
      <c r="P95" s="38"/>
      <c r="Q95" s="38"/>
    </row>
    <row r="96" spans="2:17">
      <c r="B96" s="192"/>
      <c r="C96" s="83"/>
      <c r="D96" s="83"/>
      <c r="E96" s="192"/>
      <c r="F96" s="192"/>
      <c r="G96" s="244"/>
      <c r="H96" s="192"/>
      <c r="I96" s="83"/>
      <c r="J96" s="83"/>
      <c r="K96" s="192"/>
      <c r="L96" s="192"/>
      <c r="M96" s="244"/>
      <c r="N96" s="192"/>
      <c r="O96" s="38"/>
      <c r="P96" s="38"/>
      <c r="Q96" s="38"/>
    </row>
    <row r="97" spans="2:17">
      <c r="B97" s="192"/>
      <c r="C97" s="83"/>
      <c r="D97" s="83"/>
      <c r="E97" s="192"/>
      <c r="F97" s="192"/>
      <c r="G97" s="244"/>
      <c r="H97" s="192"/>
      <c r="I97" s="83"/>
      <c r="J97" s="83"/>
      <c r="K97" s="192"/>
      <c r="L97" s="192"/>
      <c r="M97" s="244"/>
      <c r="N97" s="192"/>
      <c r="O97" s="38"/>
      <c r="P97" s="38"/>
      <c r="Q97" s="38"/>
    </row>
    <row r="98" spans="2:17">
      <c r="B98" s="192"/>
      <c r="C98" s="83"/>
      <c r="D98" s="83"/>
      <c r="E98" s="192"/>
      <c r="F98" s="192"/>
      <c r="G98" s="244"/>
      <c r="H98" s="192"/>
      <c r="I98" s="83"/>
      <c r="J98" s="83"/>
      <c r="K98" s="192"/>
      <c r="L98" s="192"/>
      <c r="M98" s="244"/>
      <c r="N98" s="192"/>
      <c r="O98" s="38"/>
      <c r="P98" s="38"/>
      <c r="Q98" s="38"/>
    </row>
    <row r="99" spans="2:17">
      <c r="B99" s="192"/>
      <c r="C99" s="83"/>
      <c r="D99" s="83"/>
      <c r="E99" s="192"/>
      <c r="F99" s="192"/>
      <c r="G99" s="244"/>
      <c r="H99" s="192"/>
      <c r="I99" s="83"/>
      <c r="J99" s="83"/>
      <c r="K99" s="192"/>
      <c r="L99" s="192"/>
      <c r="M99" s="244"/>
      <c r="N99" s="192"/>
      <c r="O99" s="38"/>
      <c r="P99" s="38"/>
      <c r="Q99" s="38"/>
    </row>
    <row r="100" spans="2:17">
      <c r="B100" s="192"/>
      <c r="C100" s="83"/>
      <c r="D100" s="83"/>
      <c r="E100" s="192"/>
      <c r="F100" s="192"/>
      <c r="G100" s="244"/>
      <c r="H100" s="192"/>
      <c r="I100" s="83"/>
      <c r="J100" s="83"/>
      <c r="K100" s="192"/>
      <c r="L100" s="192"/>
      <c r="M100" s="244"/>
      <c r="N100" s="192"/>
      <c r="O100" s="38"/>
      <c r="P100" s="38"/>
      <c r="Q100" s="38"/>
    </row>
    <row r="101" spans="2:17">
      <c r="B101" s="192"/>
      <c r="C101" s="83"/>
      <c r="D101" s="83"/>
      <c r="E101" s="192"/>
      <c r="F101" s="192"/>
      <c r="G101" s="244"/>
      <c r="H101" s="192"/>
      <c r="I101" s="83"/>
      <c r="J101" s="83"/>
      <c r="K101" s="192"/>
      <c r="L101" s="192"/>
      <c r="M101" s="244"/>
      <c r="N101" s="192"/>
      <c r="O101" s="38"/>
      <c r="P101" s="38"/>
      <c r="Q101" s="38"/>
    </row>
    <row r="102" spans="2:17">
      <c r="B102" s="192"/>
      <c r="C102" s="83"/>
      <c r="D102" s="83"/>
      <c r="E102" s="192"/>
      <c r="F102" s="192"/>
      <c r="G102" s="244"/>
      <c r="H102" s="192"/>
      <c r="I102" s="83"/>
      <c r="J102" s="83"/>
      <c r="K102" s="192"/>
      <c r="L102" s="192"/>
      <c r="M102" s="244"/>
      <c r="N102" s="192"/>
      <c r="O102" s="38"/>
      <c r="P102" s="38"/>
      <c r="Q102" s="38"/>
    </row>
    <row r="103" spans="2:17">
      <c r="B103" s="192"/>
      <c r="C103" s="83"/>
      <c r="D103" s="83"/>
      <c r="E103" s="192"/>
      <c r="F103" s="192"/>
      <c r="G103" s="244"/>
      <c r="H103" s="192"/>
      <c r="I103" s="83"/>
      <c r="J103" s="83"/>
      <c r="K103" s="192"/>
      <c r="L103" s="192"/>
      <c r="M103" s="244"/>
      <c r="N103" s="192"/>
      <c r="O103" s="38"/>
      <c r="P103" s="38"/>
      <c r="Q103" s="38"/>
    </row>
    <row r="104" spans="2:17">
      <c r="B104" s="192"/>
      <c r="C104" s="83"/>
      <c r="D104" s="83"/>
      <c r="E104" s="192"/>
      <c r="F104" s="192"/>
      <c r="G104" s="244"/>
      <c r="H104" s="192"/>
      <c r="I104" s="83"/>
      <c r="J104" s="83"/>
      <c r="K104" s="192"/>
      <c r="L104" s="192"/>
      <c r="M104" s="244"/>
      <c r="N104" s="192"/>
      <c r="O104" s="38"/>
      <c r="P104" s="38"/>
      <c r="Q104" s="38"/>
    </row>
    <row r="105" spans="2:17">
      <c r="B105" s="192"/>
      <c r="C105" s="83"/>
      <c r="D105" s="83"/>
      <c r="E105" s="192"/>
      <c r="F105" s="192"/>
      <c r="G105" s="244"/>
      <c r="H105" s="192"/>
      <c r="I105" s="83"/>
      <c r="J105" s="83"/>
      <c r="K105" s="192"/>
      <c r="L105" s="192"/>
      <c r="M105" s="244"/>
      <c r="N105" s="192"/>
      <c r="O105" s="38"/>
      <c r="P105" s="38"/>
      <c r="Q105" s="38"/>
    </row>
    <row r="106" spans="2:17">
      <c r="B106" s="192"/>
      <c r="C106" s="83"/>
      <c r="D106" s="83"/>
      <c r="E106" s="192"/>
      <c r="F106" s="192"/>
      <c r="G106" s="244"/>
      <c r="H106" s="192"/>
      <c r="I106" s="83"/>
      <c r="J106" s="83"/>
      <c r="K106" s="192"/>
      <c r="L106" s="192"/>
      <c r="M106" s="244"/>
      <c r="N106" s="192"/>
      <c r="O106" s="38"/>
      <c r="P106" s="38"/>
      <c r="Q106" s="38"/>
    </row>
    <row r="107" spans="2:17">
      <c r="B107" s="192"/>
      <c r="C107" s="83"/>
      <c r="D107" s="83"/>
      <c r="E107" s="192"/>
      <c r="F107" s="192"/>
      <c r="G107" s="244"/>
      <c r="H107" s="192"/>
      <c r="I107" s="83"/>
      <c r="J107" s="83"/>
      <c r="K107" s="192"/>
      <c r="L107" s="192"/>
      <c r="M107" s="244"/>
      <c r="N107" s="192"/>
      <c r="O107" s="38"/>
      <c r="P107" s="38"/>
      <c r="Q107" s="38"/>
    </row>
    <row r="108" spans="2:17">
      <c r="B108" s="192"/>
      <c r="C108" s="83"/>
      <c r="D108" s="83"/>
      <c r="E108" s="192"/>
      <c r="F108" s="192"/>
      <c r="G108" s="244"/>
      <c r="H108" s="192"/>
      <c r="I108" s="83"/>
      <c r="J108" s="83"/>
      <c r="K108" s="192"/>
      <c r="L108" s="192"/>
      <c r="M108" s="244"/>
      <c r="N108" s="192"/>
      <c r="O108" s="38"/>
      <c r="P108" s="38"/>
      <c r="Q108" s="38"/>
    </row>
    <row r="109" spans="2:17">
      <c r="B109" s="192"/>
      <c r="C109" s="83"/>
      <c r="D109" s="83"/>
      <c r="E109" s="192"/>
      <c r="F109" s="192"/>
      <c r="G109" s="244"/>
      <c r="H109" s="192"/>
      <c r="I109" s="83"/>
      <c r="J109" s="83"/>
      <c r="K109" s="192"/>
      <c r="L109" s="192"/>
      <c r="M109" s="244"/>
      <c r="N109" s="192"/>
      <c r="O109" s="38"/>
      <c r="P109" s="38"/>
      <c r="Q109" s="38"/>
    </row>
    <row r="110" spans="2:17">
      <c r="B110" s="192"/>
      <c r="C110" s="83"/>
      <c r="D110" s="83"/>
      <c r="E110" s="192"/>
      <c r="F110" s="192"/>
      <c r="G110" s="244"/>
      <c r="H110" s="192"/>
      <c r="I110" s="83"/>
      <c r="J110" s="83"/>
      <c r="K110" s="192"/>
      <c r="L110" s="192"/>
      <c r="M110" s="244"/>
      <c r="N110" s="192"/>
      <c r="O110" s="38"/>
      <c r="P110" s="38"/>
      <c r="Q110" s="38"/>
    </row>
    <row r="111" spans="2:17">
      <c r="B111" s="192"/>
      <c r="C111" s="83"/>
      <c r="D111" s="83"/>
      <c r="E111" s="192"/>
      <c r="F111" s="192"/>
      <c r="G111" s="244"/>
      <c r="H111" s="192"/>
      <c r="I111" s="83"/>
      <c r="J111" s="83"/>
      <c r="K111" s="192"/>
      <c r="L111" s="192"/>
      <c r="M111" s="244"/>
      <c r="N111" s="192"/>
      <c r="O111" s="38"/>
      <c r="P111" s="38"/>
      <c r="Q111" s="38"/>
    </row>
    <row r="112" spans="2:17">
      <c r="B112" s="192"/>
      <c r="C112" s="83"/>
      <c r="D112" s="83"/>
      <c r="E112" s="192"/>
      <c r="F112" s="192"/>
      <c r="G112" s="244"/>
      <c r="H112" s="192"/>
      <c r="I112" s="83"/>
      <c r="J112" s="83"/>
      <c r="K112" s="192"/>
      <c r="L112" s="192"/>
      <c r="M112" s="244"/>
      <c r="N112" s="192"/>
      <c r="O112" s="38"/>
      <c r="P112" s="38"/>
      <c r="Q112" s="38"/>
    </row>
    <row r="113" spans="2:17">
      <c r="B113" s="192"/>
      <c r="C113" s="83"/>
      <c r="D113" s="83"/>
      <c r="E113" s="192"/>
      <c r="F113" s="192"/>
      <c r="G113" s="244"/>
      <c r="H113" s="192"/>
      <c r="I113" s="83"/>
      <c r="J113" s="83"/>
      <c r="K113" s="192"/>
      <c r="L113" s="192"/>
      <c r="M113" s="244"/>
      <c r="N113" s="192"/>
      <c r="O113" s="38"/>
      <c r="P113" s="38"/>
      <c r="Q113" s="38"/>
    </row>
    <row r="114" spans="2:17">
      <c r="B114" s="192"/>
      <c r="C114" s="83"/>
      <c r="D114" s="83"/>
      <c r="E114" s="192"/>
      <c r="F114" s="192"/>
      <c r="G114" s="244"/>
      <c r="H114" s="192"/>
      <c r="I114" s="83"/>
      <c r="J114" s="83"/>
      <c r="K114" s="192"/>
      <c r="L114" s="192"/>
      <c r="M114" s="244"/>
      <c r="N114" s="192"/>
      <c r="O114" s="38"/>
      <c r="P114" s="38"/>
      <c r="Q114" s="38"/>
    </row>
    <row r="115" spans="2:17">
      <c r="B115" s="192"/>
      <c r="C115" s="83"/>
      <c r="D115" s="83"/>
      <c r="E115" s="192"/>
      <c r="F115" s="192"/>
      <c r="G115" s="244"/>
      <c r="H115" s="192"/>
      <c r="I115" s="83"/>
      <c r="J115" s="83"/>
      <c r="K115" s="192"/>
      <c r="L115" s="192"/>
      <c r="M115" s="244"/>
      <c r="N115" s="192"/>
      <c r="O115" s="38"/>
      <c r="P115" s="38"/>
      <c r="Q115" s="38"/>
    </row>
    <row r="116" spans="2:17">
      <c r="B116" s="192"/>
      <c r="C116" s="83"/>
      <c r="D116" s="83"/>
      <c r="E116" s="192"/>
      <c r="F116" s="192"/>
      <c r="G116" s="244"/>
      <c r="H116" s="192"/>
      <c r="I116" s="83"/>
      <c r="J116" s="83"/>
      <c r="K116" s="192"/>
      <c r="L116" s="192"/>
      <c r="M116" s="244"/>
      <c r="N116" s="192"/>
      <c r="O116" s="38"/>
      <c r="P116" s="38"/>
      <c r="Q116" s="38"/>
    </row>
    <row r="117" spans="2:17">
      <c r="B117" s="192"/>
      <c r="C117" s="83"/>
      <c r="D117" s="83"/>
      <c r="E117" s="192"/>
      <c r="F117" s="192"/>
      <c r="G117" s="244"/>
      <c r="H117" s="192"/>
      <c r="I117" s="83"/>
      <c r="J117" s="83"/>
      <c r="K117" s="192"/>
      <c r="L117" s="192"/>
      <c r="M117" s="244"/>
      <c r="N117" s="192"/>
      <c r="O117" s="38"/>
      <c r="P117" s="38"/>
      <c r="Q117" s="38"/>
    </row>
    <row r="118" spans="2:17">
      <c r="B118" s="192"/>
      <c r="C118" s="83"/>
      <c r="D118" s="83"/>
      <c r="E118" s="192"/>
      <c r="F118" s="192"/>
      <c r="G118" s="244"/>
      <c r="H118" s="192"/>
      <c r="I118" s="83"/>
      <c r="J118" s="83"/>
      <c r="K118" s="192"/>
      <c r="L118" s="192"/>
      <c r="M118" s="244"/>
      <c r="N118" s="192"/>
      <c r="O118" s="38"/>
      <c r="P118" s="38"/>
      <c r="Q118" s="38"/>
    </row>
    <row r="119" spans="2:17">
      <c r="B119" s="192"/>
      <c r="C119" s="83"/>
      <c r="D119" s="83"/>
      <c r="E119" s="192"/>
      <c r="F119" s="192"/>
      <c r="G119" s="244"/>
      <c r="H119" s="192"/>
      <c r="I119" s="83"/>
      <c r="J119" s="83"/>
      <c r="K119" s="192"/>
      <c r="L119" s="192"/>
      <c r="M119" s="244"/>
      <c r="N119" s="192"/>
      <c r="O119" s="38"/>
      <c r="P119" s="38"/>
      <c r="Q119" s="38"/>
    </row>
    <row r="120" spans="2:17">
      <c r="B120" s="192"/>
      <c r="C120" s="83"/>
      <c r="D120" s="83"/>
      <c r="E120" s="192"/>
      <c r="F120" s="192"/>
      <c r="G120" s="244"/>
      <c r="H120" s="192"/>
      <c r="I120" s="83"/>
      <c r="J120" s="83"/>
      <c r="K120" s="192"/>
      <c r="L120" s="192"/>
      <c r="M120" s="244"/>
      <c r="N120" s="192"/>
      <c r="O120" s="38"/>
      <c r="P120" s="38"/>
      <c r="Q120" s="38"/>
    </row>
    <row r="121" spans="2:17">
      <c r="B121" s="192"/>
      <c r="C121" s="83"/>
      <c r="D121" s="83"/>
      <c r="E121" s="192"/>
      <c r="F121" s="192"/>
      <c r="G121" s="244"/>
      <c r="H121" s="192"/>
      <c r="I121" s="83"/>
      <c r="J121" s="83"/>
      <c r="K121" s="192"/>
      <c r="L121" s="192"/>
      <c r="M121" s="244"/>
      <c r="N121" s="192"/>
      <c r="O121" s="38"/>
      <c r="P121" s="38"/>
      <c r="Q121" s="38"/>
    </row>
    <row r="122" spans="2:17">
      <c r="B122" s="192"/>
      <c r="C122" s="83"/>
      <c r="D122" s="83"/>
      <c r="E122" s="192"/>
      <c r="F122" s="192"/>
      <c r="G122" s="244"/>
      <c r="H122" s="192"/>
      <c r="I122" s="83"/>
      <c r="J122" s="83"/>
      <c r="K122" s="192"/>
      <c r="L122" s="192"/>
      <c r="M122" s="244"/>
      <c r="N122" s="192"/>
      <c r="O122" s="38"/>
      <c r="P122" s="38"/>
      <c r="Q122" s="38"/>
    </row>
    <row r="123" spans="2:17">
      <c r="B123" s="192"/>
      <c r="C123" s="83"/>
      <c r="D123" s="83"/>
      <c r="E123" s="192"/>
      <c r="F123" s="192"/>
      <c r="G123" s="244"/>
      <c r="H123" s="192"/>
      <c r="I123" s="83"/>
      <c r="J123" s="83"/>
      <c r="K123" s="192"/>
      <c r="L123" s="192"/>
      <c r="M123" s="244"/>
      <c r="N123" s="192"/>
      <c r="O123" s="38"/>
      <c r="P123" s="38"/>
      <c r="Q123" s="38"/>
    </row>
    <row r="124" spans="2:17">
      <c r="B124" s="192"/>
      <c r="C124" s="83"/>
      <c r="D124" s="83"/>
      <c r="E124" s="192"/>
      <c r="F124" s="192"/>
      <c r="G124" s="244"/>
      <c r="H124" s="192"/>
      <c r="I124" s="83"/>
      <c r="J124" s="83"/>
      <c r="K124" s="192"/>
      <c r="L124" s="192"/>
      <c r="M124" s="244"/>
      <c r="N124" s="192"/>
      <c r="O124" s="38"/>
      <c r="P124" s="38"/>
      <c r="Q124" s="38"/>
    </row>
    <row r="125" spans="2:17">
      <c r="B125" s="192"/>
      <c r="C125" s="83"/>
      <c r="D125" s="83"/>
      <c r="E125" s="192"/>
      <c r="F125" s="192"/>
      <c r="G125" s="244"/>
      <c r="H125" s="192"/>
      <c r="I125" s="83"/>
      <c r="J125" s="83"/>
      <c r="K125" s="192"/>
      <c r="L125" s="192"/>
      <c r="M125" s="244"/>
      <c r="N125" s="192"/>
      <c r="O125" s="38"/>
      <c r="P125" s="38"/>
      <c r="Q125" s="38"/>
    </row>
    <row r="126" spans="2:17">
      <c r="B126" s="192"/>
      <c r="C126" s="83"/>
      <c r="D126" s="83"/>
      <c r="E126" s="192"/>
      <c r="F126" s="192"/>
      <c r="G126" s="244"/>
      <c r="H126" s="192"/>
      <c r="I126" s="83"/>
      <c r="J126" s="83"/>
      <c r="K126" s="192"/>
      <c r="L126" s="192"/>
      <c r="M126" s="244"/>
      <c r="N126" s="192"/>
      <c r="O126" s="38"/>
      <c r="P126" s="38"/>
      <c r="Q126" s="38"/>
    </row>
    <row r="127" spans="2:17">
      <c r="B127" s="192"/>
      <c r="C127" s="83"/>
      <c r="D127" s="83"/>
      <c r="E127" s="192"/>
      <c r="F127" s="192"/>
      <c r="G127" s="244"/>
      <c r="H127" s="192"/>
      <c r="I127" s="83"/>
      <c r="J127" s="83"/>
      <c r="K127" s="192"/>
      <c r="L127" s="192"/>
      <c r="M127" s="244"/>
      <c r="N127" s="192"/>
      <c r="O127" s="38"/>
      <c r="P127" s="38"/>
      <c r="Q127" s="38"/>
    </row>
    <row r="128" spans="2:17">
      <c r="B128" s="192"/>
      <c r="C128" s="83"/>
      <c r="D128" s="83"/>
      <c r="E128" s="192"/>
      <c r="F128" s="192"/>
      <c r="G128" s="244"/>
      <c r="H128" s="192"/>
      <c r="I128" s="83"/>
      <c r="J128" s="83"/>
      <c r="K128" s="192"/>
      <c r="L128" s="192"/>
      <c r="M128" s="244"/>
      <c r="N128" s="192"/>
      <c r="O128" s="38"/>
      <c r="P128" s="38"/>
      <c r="Q128" s="38"/>
    </row>
    <row r="129" spans="2:17">
      <c r="B129" s="192"/>
      <c r="C129" s="83"/>
      <c r="D129" s="83"/>
      <c r="E129" s="192"/>
      <c r="F129" s="192"/>
      <c r="G129" s="244"/>
      <c r="H129" s="192"/>
      <c r="I129" s="83"/>
      <c r="J129" s="83"/>
      <c r="K129" s="192"/>
      <c r="L129" s="192"/>
      <c r="M129" s="244"/>
      <c r="N129" s="192"/>
      <c r="O129" s="38"/>
      <c r="P129" s="38"/>
      <c r="Q129" s="38"/>
    </row>
    <row r="130" spans="2:17">
      <c r="B130" s="192"/>
      <c r="C130" s="83"/>
      <c r="D130" s="83"/>
      <c r="E130" s="192"/>
      <c r="F130" s="192"/>
      <c r="G130" s="244"/>
      <c r="H130" s="192"/>
      <c r="I130" s="83"/>
      <c r="J130" s="83"/>
      <c r="K130" s="192"/>
      <c r="L130" s="192"/>
      <c r="M130" s="244"/>
      <c r="N130" s="192"/>
      <c r="O130" s="38"/>
      <c r="P130" s="38"/>
      <c r="Q130" s="38"/>
    </row>
    <row r="131" spans="2:17">
      <c r="B131" s="192"/>
      <c r="C131" s="83"/>
      <c r="D131" s="83"/>
      <c r="E131" s="192"/>
      <c r="F131" s="192"/>
      <c r="G131" s="244"/>
      <c r="H131" s="192"/>
      <c r="I131" s="83"/>
      <c r="J131" s="83"/>
      <c r="K131" s="192"/>
      <c r="L131" s="192"/>
      <c r="M131" s="244"/>
      <c r="N131" s="192"/>
      <c r="O131" s="38"/>
      <c r="P131" s="38"/>
      <c r="Q131" s="38"/>
    </row>
    <row r="132" spans="2:17">
      <c r="B132" s="192"/>
      <c r="C132" s="83"/>
      <c r="D132" s="83"/>
      <c r="E132" s="192"/>
      <c r="F132" s="192"/>
      <c r="G132" s="244"/>
      <c r="H132" s="192"/>
      <c r="I132" s="83"/>
      <c r="J132" s="83"/>
      <c r="K132" s="192"/>
      <c r="L132" s="192"/>
      <c r="M132" s="244"/>
      <c r="N132" s="192"/>
      <c r="O132" s="38"/>
      <c r="P132" s="38"/>
      <c r="Q132" s="38"/>
    </row>
    <row r="133" spans="2:17">
      <c r="B133" s="192"/>
      <c r="C133" s="83"/>
      <c r="D133" s="83"/>
      <c r="E133" s="192"/>
      <c r="F133" s="192"/>
      <c r="G133" s="244"/>
      <c r="H133" s="192"/>
      <c r="I133" s="83"/>
      <c r="J133" s="83"/>
      <c r="K133" s="192"/>
      <c r="L133" s="192"/>
      <c r="M133" s="244"/>
      <c r="N133" s="192"/>
      <c r="O133" s="38"/>
      <c r="P133" s="38"/>
      <c r="Q133" s="38"/>
    </row>
    <row r="134" spans="2:17">
      <c r="B134" s="192"/>
      <c r="C134" s="83"/>
      <c r="D134" s="83"/>
      <c r="E134" s="192"/>
      <c r="F134" s="192"/>
      <c r="G134" s="244"/>
      <c r="H134" s="192"/>
      <c r="I134" s="83"/>
      <c r="J134" s="83"/>
      <c r="K134" s="192"/>
      <c r="L134" s="192"/>
      <c r="M134" s="244"/>
      <c r="N134" s="192"/>
      <c r="O134" s="38"/>
      <c r="P134" s="38"/>
      <c r="Q134" s="38"/>
    </row>
    <row r="135" spans="2:17">
      <c r="B135" s="192"/>
      <c r="C135" s="83"/>
      <c r="D135" s="83"/>
      <c r="E135" s="192"/>
      <c r="F135" s="192"/>
      <c r="G135" s="244"/>
      <c r="H135" s="192"/>
      <c r="I135" s="83"/>
      <c r="J135" s="83"/>
      <c r="K135" s="192"/>
      <c r="L135" s="192"/>
      <c r="M135" s="244"/>
      <c r="N135" s="192"/>
      <c r="O135" s="38"/>
      <c r="P135" s="38"/>
      <c r="Q135" s="38"/>
    </row>
    <row r="136" spans="2:17">
      <c r="B136" s="192"/>
      <c r="C136" s="83"/>
      <c r="D136" s="83"/>
      <c r="E136" s="192"/>
      <c r="F136" s="192"/>
      <c r="G136" s="244"/>
      <c r="H136" s="192"/>
      <c r="I136" s="83"/>
      <c r="J136" s="83"/>
      <c r="K136" s="192"/>
      <c r="L136" s="192"/>
      <c r="M136" s="244"/>
      <c r="N136" s="192"/>
      <c r="O136" s="38"/>
      <c r="P136" s="38"/>
      <c r="Q136" s="38"/>
    </row>
    <row r="137" spans="2:17">
      <c r="B137" s="192"/>
      <c r="C137" s="83"/>
      <c r="D137" s="83"/>
      <c r="E137" s="192"/>
      <c r="F137" s="192"/>
      <c r="G137" s="244"/>
      <c r="H137" s="192"/>
      <c r="I137" s="83"/>
      <c r="J137" s="83"/>
      <c r="K137" s="192"/>
      <c r="L137" s="192"/>
      <c r="M137" s="244"/>
      <c r="N137" s="192"/>
      <c r="O137" s="38"/>
      <c r="P137" s="38"/>
      <c r="Q137" s="38"/>
    </row>
    <row r="138" spans="2:17">
      <c r="B138" s="192"/>
      <c r="C138" s="83"/>
      <c r="D138" s="83"/>
      <c r="E138" s="192"/>
      <c r="F138" s="192"/>
      <c r="G138" s="244"/>
      <c r="H138" s="192"/>
      <c r="I138" s="83"/>
      <c r="J138" s="83"/>
      <c r="K138" s="192"/>
      <c r="L138" s="192"/>
      <c r="M138" s="244"/>
      <c r="N138" s="192"/>
      <c r="O138" s="38"/>
      <c r="P138" s="38"/>
      <c r="Q138" s="38"/>
    </row>
    <row r="139" spans="2:17">
      <c r="B139" s="192"/>
      <c r="C139" s="83"/>
      <c r="D139" s="83"/>
      <c r="E139" s="192"/>
      <c r="F139" s="192"/>
      <c r="G139" s="244"/>
      <c r="H139" s="192"/>
      <c r="I139" s="83"/>
      <c r="J139" s="83"/>
      <c r="K139" s="192"/>
      <c r="L139" s="192"/>
      <c r="M139" s="244"/>
      <c r="N139" s="192"/>
      <c r="O139" s="38"/>
      <c r="P139" s="38"/>
      <c r="Q139" s="38"/>
    </row>
    <row r="140" spans="2:17">
      <c r="B140" s="192"/>
      <c r="C140" s="83"/>
      <c r="D140" s="83"/>
      <c r="E140" s="192"/>
      <c r="F140" s="192"/>
      <c r="G140" s="244"/>
      <c r="H140" s="192"/>
      <c r="I140" s="83"/>
      <c r="J140" s="83"/>
      <c r="K140" s="192"/>
      <c r="L140" s="192"/>
      <c r="M140" s="244"/>
      <c r="N140" s="192"/>
      <c r="O140" s="38"/>
      <c r="P140" s="38"/>
      <c r="Q140" s="38"/>
    </row>
    <row r="141" spans="2:17">
      <c r="B141" s="192"/>
      <c r="C141" s="83"/>
      <c r="D141" s="83"/>
      <c r="E141" s="192"/>
      <c r="F141" s="192"/>
      <c r="G141" s="244"/>
      <c r="H141" s="192"/>
      <c r="I141" s="83"/>
      <c r="J141" s="83"/>
      <c r="K141" s="192"/>
      <c r="L141" s="192"/>
      <c r="M141" s="244"/>
      <c r="N141" s="192"/>
      <c r="O141" s="38"/>
      <c r="P141" s="38"/>
      <c r="Q141" s="38"/>
    </row>
    <row r="142" spans="2:17">
      <c r="B142" s="192"/>
      <c r="C142" s="83"/>
      <c r="D142" s="83"/>
      <c r="E142" s="192"/>
      <c r="F142" s="192"/>
      <c r="G142" s="244"/>
      <c r="H142" s="192"/>
      <c r="I142" s="83"/>
      <c r="J142" s="83"/>
      <c r="K142" s="192"/>
      <c r="L142" s="192"/>
      <c r="M142" s="244"/>
      <c r="N142" s="192"/>
      <c r="O142" s="38"/>
      <c r="P142" s="38"/>
      <c r="Q142" s="38"/>
    </row>
    <row r="143" spans="2:17">
      <c r="B143" s="192"/>
      <c r="C143" s="83"/>
      <c r="D143" s="83"/>
      <c r="E143" s="192"/>
      <c r="F143" s="192"/>
      <c r="G143" s="244"/>
      <c r="H143" s="192"/>
      <c r="I143" s="83"/>
      <c r="J143" s="83"/>
      <c r="K143" s="192"/>
      <c r="L143" s="192"/>
      <c r="M143" s="244"/>
      <c r="N143" s="192"/>
      <c r="O143" s="38"/>
      <c r="P143" s="38"/>
      <c r="Q143" s="38"/>
    </row>
    <row r="144" spans="2:17">
      <c r="B144" s="192"/>
      <c r="C144" s="83"/>
      <c r="D144" s="83"/>
      <c r="E144" s="192"/>
      <c r="F144" s="192"/>
      <c r="G144" s="244"/>
      <c r="H144" s="192"/>
      <c r="I144" s="83"/>
      <c r="J144" s="83"/>
      <c r="K144" s="192"/>
      <c r="L144" s="192"/>
      <c r="M144" s="244"/>
      <c r="N144" s="192"/>
      <c r="O144" s="38"/>
      <c r="P144" s="38"/>
      <c r="Q144" s="38"/>
    </row>
    <row r="145" spans="2:17">
      <c r="B145" s="192"/>
      <c r="C145" s="83"/>
      <c r="D145" s="83"/>
      <c r="E145" s="192"/>
      <c r="F145" s="192"/>
      <c r="G145" s="244"/>
      <c r="H145" s="192"/>
      <c r="I145" s="83"/>
      <c r="J145" s="83"/>
      <c r="K145" s="192"/>
      <c r="L145" s="192"/>
      <c r="M145" s="244"/>
      <c r="N145" s="192"/>
      <c r="O145" s="38"/>
      <c r="P145" s="38"/>
      <c r="Q145" s="38"/>
    </row>
    <row r="146" spans="2:17">
      <c r="B146" s="192"/>
      <c r="C146" s="83"/>
      <c r="D146" s="83"/>
      <c r="E146" s="192"/>
      <c r="F146" s="192"/>
      <c r="G146" s="244"/>
      <c r="H146" s="192"/>
      <c r="I146" s="83"/>
      <c r="J146" s="83"/>
      <c r="K146" s="192"/>
      <c r="L146" s="192"/>
      <c r="M146" s="244"/>
      <c r="N146" s="192"/>
      <c r="O146" s="38"/>
      <c r="P146" s="38"/>
      <c r="Q146" s="38"/>
    </row>
    <row r="147" spans="2:17">
      <c r="B147" s="192"/>
      <c r="C147" s="83"/>
      <c r="D147" s="83"/>
      <c r="E147" s="192"/>
      <c r="F147" s="192"/>
      <c r="G147" s="244"/>
      <c r="H147" s="192"/>
      <c r="I147" s="83"/>
      <c r="J147" s="83"/>
      <c r="K147" s="192"/>
      <c r="L147" s="192"/>
      <c r="M147" s="244"/>
      <c r="N147" s="192"/>
      <c r="O147" s="38"/>
      <c r="P147" s="38"/>
      <c r="Q147" s="38"/>
    </row>
    <row r="148" spans="2:17">
      <c r="B148" s="192"/>
      <c r="C148" s="83"/>
      <c r="D148" s="83"/>
      <c r="E148" s="192"/>
      <c r="F148" s="192"/>
      <c r="G148" s="244"/>
      <c r="H148" s="192"/>
      <c r="I148" s="83"/>
      <c r="J148" s="83"/>
      <c r="K148" s="192"/>
      <c r="L148" s="192"/>
      <c r="M148" s="244"/>
      <c r="N148" s="192"/>
      <c r="O148" s="38"/>
      <c r="P148" s="38"/>
      <c r="Q148" s="38"/>
    </row>
    <row r="149" spans="2:17">
      <c r="B149" s="192"/>
      <c r="C149" s="83"/>
      <c r="D149" s="83"/>
      <c r="E149" s="192"/>
      <c r="F149" s="192"/>
      <c r="G149" s="244"/>
      <c r="H149" s="192"/>
      <c r="I149" s="83"/>
      <c r="J149" s="83"/>
      <c r="K149" s="192"/>
      <c r="L149" s="192"/>
      <c r="M149" s="244"/>
      <c r="N149" s="192"/>
      <c r="O149" s="38"/>
      <c r="P149" s="38"/>
      <c r="Q149" s="38"/>
    </row>
    <row r="150" spans="2:17">
      <c r="B150" s="192"/>
      <c r="C150" s="83"/>
      <c r="D150" s="83"/>
      <c r="E150" s="192"/>
      <c r="F150" s="192"/>
      <c r="G150" s="244"/>
      <c r="H150" s="192"/>
      <c r="I150" s="83"/>
      <c r="J150" s="83"/>
      <c r="K150" s="192"/>
      <c r="L150" s="192"/>
      <c r="M150" s="244"/>
      <c r="N150" s="192"/>
      <c r="O150" s="38"/>
      <c r="P150" s="38"/>
      <c r="Q150" s="38"/>
    </row>
    <row r="151" spans="2:17">
      <c r="B151" s="192"/>
      <c r="C151" s="83"/>
      <c r="D151" s="83"/>
      <c r="E151" s="192"/>
      <c r="F151" s="192"/>
      <c r="G151" s="244"/>
      <c r="H151" s="192"/>
      <c r="I151" s="83"/>
      <c r="J151" s="83"/>
      <c r="K151" s="192"/>
      <c r="L151" s="192"/>
      <c r="M151" s="244"/>
      <c r="N151" s="192"/>
      <c r="O151" s="38"/>
      <c r="P151" s="38"/>
      <c r="Q151" s="38"/>
    </row>
    <row r="152" spans="2:17">
      <c r="B152" s="192"/>
      <c r="C152" s="83"/>
      <c r="D152" s="83"/>
      <c r="E152" s="192"/>
      <c r="F152" s="192"/>
      <c r="G152" s="244"/>
      <c r="H152" s="192"/>
      <c r="I152" s="83"/>
      <c r="J152" s="83"/>
      <c r="K152" s="192"/>
      <c r="L152" s="192"/>
      <c r="M152" s="244"/>
      <c r="N152" s="192"/>
      <c r="O152" s="38"/>
      <c r="P152" s="38"/>
      <c r="Q152" s="38"/>
    </row>
    <row r="153" spans="2:17">
      <c r="B153" s="192"/>
      <c r="C153" s="83"/>
      <c r="D153" s="83"/>
      <c r="E153" s="192"/>
      <c r="F153" s="192"/>
      <c r="G153" s="244"/>
      <c r="H153" s="192"/>
      <c r="I153" s="83"/>
      <c r="J153" s="83"/>
      <c r="K153" s="192"/>
      <c r="L153" s="192"/>
      <c r="M153" s="244"/>
      <c r="N153" s="192"/>
      <c r="O153" s="38"/>
      <c r="P153" s="38"/>
      <c r="Q153" s="38"/>
    </row>
    <row r="154" spans="2:17">
      <c r="B154" s="192"/>
      <c r="C154" s="83"/>
      <c r="D154" s="83"/>
      <c r="E154" s="192"/>
      <c r="F154" s="192"/>
      <c r="G154" s="244"/>
      <c r="H154" s="192"/>
      <c r="I154" s="83"/>
      <c r="J154" s="83"/>
      <c r="K154" s="192"/>
      <c r="L154" s="192"/>
      <c r="M154" s="244"/>
      <c r="N154" s="192"/>
      <c r="O154" s="38"/>
      <c r="P154" s="38"/>
      <c r="Q154" s="38"/>
    </row>
    <row r="155" spans="2:17">
      <c r="B155" s="192"/>
      <c r="C155" s="83"/>
      <c r="D155" s="83"/>
      <c r="E155" s="192"/>
      <c r="F155" s="192"/>
      <c r="G155" s="244"/>
      <c r="H155" s="192"/>
      <c r="I155" s="83"/>
      <c r="J155" s="83"/>
      <c r="K155" s="192"/>
      <c r="L155" s="192"/>
      <c r="M155" s="244"/>
      <c r="N155" s="192"/>
      <c r="O155" s="38"/>
      <c r="P155" s="38"/>
      <c r="Q155" s="38"/>
    </row>
    <row r="156" spans="2:17">
      <c r="B156" s="192"/>
      <c r="C156" s="83"/>
      <c r="D156" s="83"/>
      <c r="E156" s="192"/>
      <c r="F156" s="192"/>
      <c r="G156" s="244"/>
      <c r="H156" s="192"/>
      <c r="I156" s="83"/>
      <c r="J156" s="83"/>
      <c r="K156" s="192"/>
      <c r="L156" s="192"/>
      <c r="M156" s="244"/>
      <c r="N156" s="192"/>
      <c r="O156" s="38"/>
      <c r="P156" s="38"/>
      <c r="Q156" s="38"/>
    </row>
    <row r="157" spans="2:17">
      <c r="B157" s="192"/>
      <c r="C157" s="83"/>
      <c r="D157" s="83"/>
      <c r="E157" s="192"/>
      <c r="F157" s="192"/>
      <c r="G157" s="244"/>
      <c r="H157" s="192"/>
      <c r="I157" s="83"/>
      <c r="J157" s="83"/>
      <c r="K157" s="192"/>
      <c r="L157" s="192"/>
      <c r="M157" s="244"/>
      <c r="N157" s="192"/>
      <c r="O157" s="38"/>
      <c r="P157" s="38"/>
      <c r="Q157" s="38"/>
    </row>
    <row r="158" spans="2:17">
      <c r="B158" s="192"/>
      <c r="C158" s="83"/>
      <c r="D158" s="83"/>
      <c r="E158" s="192"/>
      <c r="F158" s="192"/>
      <c r="G158" s="244"/>
      <c r="H158" s="192"/>
      <c r="I158" s="83"/>
      <c r="J158" s="83"/>
      <c r="K158" s="192"/>
      <c r="L158" s="192"/>
      <c r="M158" s="244"/>
      <c r="N158" s="192"/>
      <c r="O158" s="38"/>
      <c r="P158" s="38"/>
      <c r="Q158" s="38"/>
    </row>
    <row r="159" spans="2:17">
      <c r="B159" s="192"/>
      <c r="C159" s="83"/>
      <c r="D159" s="83"/>
      <c r="E159" s="192"/>
      <c r="F159" s="192"/>
      <c r="G159" s="244"/>
      <c r="H159" s="192"/>
      <c r="I159" s="83"/>
      <c r="J159" s="83"/>
      <c r="K159" s="192"/>
      <c r="L159" s="192"/>
      <c r="M159" s="244"/>
      <c r="N159" s="192"/>
      <c r="O159" s="38"/>
      <c r="P159" s="38"/>
      <c r="Q159" s="38"/>
    </row>
    <row r="160" spans="2:17">
      <c r="B160" s="192"/>
      <c r="C160" s="83"/>
      <c r="D160" s="83"/>
      <c r="E160" s="192"/>
      <c r="F160" s="192"/>
      <c r="G160" s="244"/>
      <c r="H160" s="192"/>
      <c r="I160" s="83"/>
      <c r="J160" s="83"/>
      <c r="K160" s="192"/>
      <c r="L160" s="192"/>
      <c r="M160" s="244"/>
      <c r="N160" s="192"/>
      <c r="O160" s="38"/>
      <c r="P160" s="38"/>
      <c r="Q160" s="38"/>
    </row>
    <row r="161" spans="2:17">
      <c r="B161" s="192"/>
      <c r="C161" s="83"/>
      <c r="D161" s="83"/>
      <c r="E161" s="192"/>
      <c r="F161" s="192"/>
      <c r="G161" s="244"/>
      <c r="H161" s="192"/>
      <c r="I161" s="83"/>
      <c r="J161" s="83"/>
      <c r="K161" s="192"/>
      <c r="L161" s="192"/>
      <c r="M161" s="244"/>
      <c r="N161" s="192"/>
      <c r="O161" s="38"/>
      <c r="P161" s="38"/>
      <c r="Q161" s="38"/>
    </row>
    <row r="162" spans="2:17">
      <c r="B162" s="192"/>
      <c r="C162" s="83"/>
      <c r="D162" s="83"/>
      <c r="E162" s="192"/>
      <c r="F162" s="192"/>
      <c r="G162" s="244"/>
      <c r="H162" s="192"/>
      <c r="I162" s="83"/>
      <c r="J162" s="83"/>
      <c r="K162" s="192"/>
      <c r="L162" s="192"/>
      <c r="M162" s="244"/>
      <c r="N162" s="192"/>
      <c r="O162" s="38"/>
      <c r="P162" s="38"/>
      <c r="Q162" s="38"/>
    </row>
    <row r="163" spans="2:17">
      <c r="B163" s="192"/>
      <c r="C163" s="83"/>
      <c r="D163" s="83"/>
      <c r="E163" s="192"/>
      <c r="F163" s="192"/>
      <c r="G163" s="244"/>
      <c r="H163" s="192"/>
      <c r="I163" s="83"/>
      <c r="J163" s="83"/>
      <c r="K163" s="192"/>
      <c r="L163" s="192"/>
      <c r="M163" s="244"/>
      <c r="N163" s="192"/>
      <c r="O163" s="38"/>
      <c r="P163" s="38"/>
      <c r="Q163" s="38"/>
    </row>
    <row r="164" spans="2:17">
      <c r="B164" s="192"/>
      <c r="C164" s="83"/>
      <c r="D164" s="83"/>
      <c r="E164" s="192"/>
      <c r="F164" s="192"/>
      <c r="G164" s="244"/>
      <c r="H164" s="192"/>
      <c r="I164" s="83"/>
      <c r="J164" s="83"/>
      <c r="K164" s="192"/>
      <c r="L164" s="192"/>
      <c r="M164" s="244"/>
      <c r="N164" s="192"/>
      <c r="O164" s="38"/>
      <c r="P164" s="38"/>
      <c r="Q164" s="38"/>
    </row>
    <row r="165" spans="2:17">
      <c r="B165" s="192"/>
      <c r="C165" s="83"/>
      <c r="D165" s="83"/>
      <c r="E165" s="192"/>
      <c r="F165" s="192"/>
      <c r="G165" s="244"/>
      <c r="H165" s="192"/>
      <c r="I165" s="83"/>
      <c r="J165" s="83"/>
      <c r="K165" s="192"/>
      <c r="L165" s="192"/>
      <c r="M165" s="244"/>
      <c r="N165" s="192"/>
      <c r="O165" s="38"/>
      <c r="P165" s="38"/>
      <c r="Q165" s="38"/>
    </row>
    <row r="166" spans="2:17">
      <c r="B166" s="192"/>
      <c r="C166" s="83"/>
      <c r="D166" s="83"/>
      <c r="E166" s="192"/>
      <c r="F166" s="192"/>
      <c r="G166" s="244"/>
      <c r="H166" s="192"/>
      <c r="I166" s="83"/>
      <c r="J166" s="83"/>
      <c r="K166" s="192"/>
      <c r="L166" s="192"/>
      <c r="M166" s="244"/>
      <c r="N166" s="192"/>
      <c r="O166" s="38"/>
      <c r="P166" s="38"/>
      <c r="Q166" s="38"/>
    </row>
    <row r="167" spans="2:17">
      <c r="B167" s="192"/>
      <c r="C167" s="83"/>
      <c r="D167" s="83"/>
      <c r="E167" s="192"/>
      <c r="F167" s="192"/>
      <c r="G167" s="244"/>
      <c r="H167" s="192"/>
      <c r="I167" s="83"/>
      <c r="J167" s="83"/>
      <c r="K167" s="192"/>
      <c r="L167" s="192"/>
      <c r="M167" s="244"/>
      <c r="N167" s="192"/>
      <c r="O167" s="38"/>
      <c r="P167" s="38"/>
      <c r="Q167" s="38"/>
    </row>
    <row r="168" spans="2:17">
      <c r="B168" s="192"/>
      <c r="C168" s="83"/>
      <c r="D168" s="83"/>
      <c r="E168" s="192"/>
      <c r="F168" s="192"/>
      <c r="G168" s="244"/>
      <c r="H168" s="192"/>
      <c r="I168" s="83"/>
      <c r="J168" s="83"/>
      <c r="K168" s="192"/>
      <c r="L168" s="192"/>
      <c r="M168" s="244"/>
      <c r="N168" s="192"/>
      <c r="O168" s="38"/>
      <c r="P168" s="38"/>
      <c r="Q168" s="38"/>
    </row>
    <row r="169" spans="2:17">
      <c r="B169" s="192"/>
      <c r="C169" s="83"/>
      <c r="D169" s="83"/>
      <c r="E169" s="192"/>
      <c r="F169" s="192"/>
      <c r="G169" s="244"/>
      <c r="H169" s="192"/>
      <c r="I169" s="83"/>
      <c r="J169" s="83"/>
      <c r="K169" s="192"/>
      <c r="L169" s="192"/>
      <c r="M169" s="244"/>
      <c r="N169" s="192"/>
      <c r="O169" s="38"/>
      <c r="P169" s="38"/>
      <c r="Q169" s="38"/>
    </row>
    <row r="170" spans="2:17">
      <c r="B170" s="192"/>
      <c r="C170" s="83"/>
      <c r="D170" s="83"/>
      <c r="E170" s="192"/>
      <c r="F170" s="192"/>
      <c r="G170" s="244"/>
      <c r="H170" s="192"/>
      <c r="I170" s="83"/>
      <c r="J170" s="83"/>
      <c r="K170" s="192"/>
      <c r="L170" s="192"/>
      <c r="M170" s="244"/>
      <c r="N170" s="192"/>
      <c r="O170" s="38"/>
      <c r="P170" s="38"/>
      <c r="Q170" s="38"/>
    </row>
    <row r="171" spans="2:17">
      <c r="B171" s="192"/>
      <c r="C171" s="83"/>
      <c r="D171" s="83"/>
      <c r="E171" s="192"/>
      <c r="F171" s="192"/>
      <c r="G171" s="244"/>
      <c r="H171" s="192"/>
      <c r="I171" s="83"/>
      <c r="J171" s="83"/>
      <c r="K171" s="192"/>
      <c r="L171" s="192"/>
      <c r="M171" s="244"/>
      <c r="N171" s="192"/>
      <c r="O171" s="38"/>
      <c r="P171" s="38"/>
      <c r="Q171" s="38"/>
    </row>
    <row r="172" spans="2:17">
      <c r="B172" s="192"/>
      <c r="C172" s="83"/>
      <c r="D172" s="83"/>
      <c r="E172" s="192"/>
      <c r="F172" s="192"/>
      <c r="G172" s="244"/>
      <c r="H172" s="192"/>
      <c r="I172" s="83"/>
      <c r="J172" s="83"/>
      <c r="K172" s="192"/>
      <c r="L172" s="192"/>
      <c r="M172" s="244"/>
      <c r="N172" s="192"/>
      <c r="O172" s="38"/>
      <c r="P172" s="38"/>
      <c r="Q172" s="38"/>
    </row>
    <row r="173" spans="2:17">
      <c r="B173" s="192"/>
      <c r="C173" s="83"/>
      <c r="D173" s="83"/>
      <c r="E173" s="192"/>
      <c r="F173" s="192"/>
      <c r="G173" s="244"/>
      <c r="H173" s="192"/>
      <c r="I173" s="83"/>
      <c r="J173" s="83"/>
      <c r="K173" s="192"/>
      <c r="L173" s="192"/>
      <c r="M173" s="244"/>
      <c r="N173" s="192"/>
      <c r="O173" s="38"/>
      <c r="P173" s="38"/>
      <c r="Q173" s="38"/>
    </row>
    <row r="174" spans="2:17">
      <c r="B174" s="192"/>
      <c r="C174" s="83"/>
      <c r="D174" s="83"/>
      <c r="E174" s="192"/>
      <c r="F174" s="192"/>
      <c r="G174" s="244"/>
      <c r="H174" s="192"/>
      <c r="I174" s="83"/>
      <c r="J174" s="83"/>
      <c r="K174" s="192"/>
      <c r="L174" s="192"/>
      <c r="M174" s="244"/>
      <c r="N174" s="192"/>
      <c r="O174" s="38"/>
      <c r="P174" s="38"/>
      <c r="Q174" s="38"/>
    </row>
    <row r="175" spans="2:17">
      <c r="B175" s="192"/>
      <c r="C175" s="83"/>
      <c r="D175" s="83"/>
      <c r="E175" s="192"/>
      <c r="F175" s="192"/>
      <c r="G175" s="244"/>
      <c r="H175" s="192"/>
      <c r="I175" s="83"/>
      <c r="J175" s="83"/>
      <c r="K175" s="192"/>
      <c r="L175" s="192"/>
      <c r="M175" s="244"/>
      <c r="N175" s="192"/>
      <c r="O175" s="38"/>
      <c r="P175" s="38"/>
      <c r="Q175" s="38"/>
    </row>
    <row r="176" spans="2:17">
      <c r="B176" s="192"/>
      <c r="C176" s="83"/>
      <c r="D176" s="83"/>
      <c r="E176" s="192"/>
      <c r="F176" s="192"/>
      <c r="G176" s="244"/>
      <c r="H176" s="192"/>
      <c r="I176" s="83"/>
      <c r="J176" s="83"/>
      <c r="K176" s="192"/>
      <c r="L176" s="192"/>
      <c r="M176" s="244"/>
      <c r="N176" s="192"/>
      <c r="O176" s="38"/>
      <c r="P176" s="38"/>
      <c r="Q176" s="38"/>
    </row>
    <row r="177" spans="2:17">
      <c r="B177" s="192"/>
      <c r="C177" s="83"/>
      <c r="D177" s="83"/>
      <c r="E177" s="192"/>
      <c r="F177" s="192"/>
      <c r="G177" s="244"/>
      <c r="H177" s="192"/>
      <c r="I177" s="83"/>
      <c r="J177" s="83"/>
      <c r="K177" s="192"/>
      <c r="L177" s="192"/>
      <c r="M177" s="244"/>
      <c r="N177" s="192"/>
      <c r="O177" s="38"/>
      <c r="P177" s="38"/>
      <c r="Q177" s="38"/>
    </row>
    <row r="178" spans="2:17">
      <c r="B178" s="192"/>
      <c r="C178" s="83"/>
      <c r="D178" s="83"/>
      <c r="E178" s="192"/>
      <c r="F178" s="192"/>
      <c r="G178" s="244"/>
      <c r="H178" s="192"/>
      <c r="I178" s="83"/>
      <c r="J178" s="83"/>
      <c r="K178" s="192"/>
      <c r="L178" s="192"/>
      <c r="M178" s="244"/>
      <c r="N178" s="192"/>
      <c r="O178" s="38"/>
      <c r="P178" s="38"/>
      <c r="Q178" s="38"/>
    </row>
    <row r="179" spans="2:17">
      <c r="B179" s="192"/>
      <c r="C179" s="83"/>
      <c r="D179" s="83"/>
      <c r="E179" s="192"/>
      <c r="F179" s="192"/>
      <c r="G179" s="244"/>
      <c r="H179" s="192"/>
      <c r="I179" s="83"/>
      <c r="J179" s="83"/>
      <c r="K179" s="192"/>
      <c r="L179" s="192"/>
      <c r="M179" s="244"/>
      <c r="N179" s="192"/>
      <c r="O179" s="38"/>
      <c r="P179" s="38"/>
      <c r="Q179" s="38"/>
    </row>
    <row r="180" spans="2:17">
      <c r="B180" s="192"/>
      <c r="C180" s="83"/>
      <c r="D180" s="83"/>
      <c r="E180" s="192"/>
      <c r="F180" s="192"/>
      <c r="G180" s="244"/>
      <c r="H180" s="192"/>
      <c r="I180" s="83"/>
      <c r="J180" s="83"/>
      <c r="K180" s="192"/>
      <c r="L180" s="192"/>
      <c r="M180" s="244"/>
      <c r="N180" s="192"/>
      <c r="O180" s="38"/>
      <c r="P180" s="38"/>
      <c r="Q180" s="38"/>
    </row>
    <row r="181" spans="2:17">
      <c r="B181" s="192"/>
      <c r="C181" s="83"/>
      <c r="D181" s="83"/>
      <c r="E181" s="192"/>
      <c r="F181" s="192"/>
      <c r="G181" s="244"/>
      <c r="H181" s="192"/>
      <c r="I181" s="83"/>
      <c r="J181" s="83"/>
      <c r="K181" s="192"/>
      <c r="L181" s="192"/>
      <c r="M181" s="244"/>
      <c r="N181" s="192"/>
      <c r="O181" s="38"/>
      <c r="P181" s="38"/>
      <c r="Q181" s="38"/>
    </row>
    <row r="182" spans="2:17">
      <c r="B182" s="192"/>
      <c r="C182" s="83"/>
      <c r="D182" s="83"/>
      <c r="E182" s="192"/>
      <c r="F182" s="192"/>
      <c r="G182" s="244"/>
      <c r="H182" s="192"/>
      <c r="I182" s="83"/>
      <c r="J182" s="83"/>
      <c r="K182" s="192"/>
      <c r="L182" s="192"/>
      <c r="M182" s="244"/>
      <c r="N182" s="192"/>
      <c r="O182" s="38"/>
      <c r="P182" s="38"/>
      <c r="Q182" s="38"/>
    </row>
    <row r="183" spans="2:17">
      <c r="B183" s="192"/>
      <c r="C183" s="83"/>
      <c r="D183" s="83"/>
      <c r="E183" s="192"/>
      <c r="F183" s="192"/>
      <c r="G183" s="244"/>
      <c r="H183" s="192"/>
      <c r="I183" s="83"/>
      <c r="J183" s="83"/>
      <c r="K183" s="192"/>
      <c r="L183" s="192"/>
      <c r="M183" s="244"/>
      <c r="N183" s="192"/>
      <c r="O183" s="38"/>
      <c r="P183" s="38"/>
      <c r="Q183" s="38"/>
    </row>
    <row r="184" spans="2:17">
      <c r="B184" s="192"/>
      <c r="C184" s="83"/>
      <c r="D184" s="83"/>
      <c r="E184" s="192"/>
      <c r="F184" s="192"/>
      <c r="G184" s="244"/>
      <c r="H184" s="192"/>
      <c r="I184" s="83"/>
      <c r="J184" s="83"/>
      <c r="K184" s="192"/>
      <c r="L184" s="192"/>
      <c r="M184" s="244"/>
      <c r="N184" s="192"/>
      <c r="O184" s="38"/>
      <c r="P184" s="38"/>
      <c r="Q184" s="38"/>
    </row>
    <row r="185" spans="2:17">
      <c r="B185" s="192"/>
      <c r="C185" s="83"/>
      <c r="D185" s="83"/>
      <c r="E185" s="192"/>
      <c r="F185" s="192"/>
      <c r="G185" s="244"/>
      <c r="H185" s="192"/>
      <c r="I185" s="83"/>
      <c r="J185" s="83"/>
      <c r="K185" s="192"/>
      <c r="L185" s="192"/>
      <c r="M185" s="244"/>
      <c r="N185" s="192"/>
      <c r="O185" s="38"/>
      <c r="P185" s="38"/>
      <c r="Q185" s="38"/>
    </row>
    <row r="186" spans="2:17">
      <c r="B186" s="192"/>
      <c r="C186" s="83"/>
      <c r="D186" s="83"/>
      <c r="E186" s="192"/>
      <c r="F186" s="192"/>
      <c r="G186" s="244"/>
      <c r="H186" s="192"/>
      <c r="I186" s="83"/>
      <c r="J186" s="83"/>
      <c r="K186" s="192"/>
      <c r="L186" s="192"/>
      <c r="M186" s="244"/>
      <c r="N186" s="192"/>
      <c r="O186" s="38"/>
      <c r="P186" s="38"/>
      <c r="Q186" s="38"/>
    </row>
    <row r="187" spans="2:17">
      <c r="B187" s="192"/>
      <c r="C187" s="83"/>
      <c r="D187" s="83"/>
      <c r="E187" s="192"/>
      <c r="F187" s="192"/>
      <c r="G187" s="244"/>
      <c r="H187" s="192"/>
      <c r="I187" s="83"/>
      <c r="J187" s="83"/>
      <c r="K187" s="192"/>
      <c r="L187" s="192"/>
      <c r="M187" s="244"/>
      <c r="N187" s="192"/>
      <c r="O187" s="38"/>
      <c r="P187" s="38"/>
      <c r="Q187" s="38"/>
    </row>
    <row r="188" spans="2:17">
      <c r="B188" s="192"/>
      <c r="C188" s="83"/>
      <c r="D188" s="83"/>
      <c r="E188" s="192"/>
      <c r="F188" s="192"/>
      <c r="G188" s="244"/>
      <c r="H188" s="192"/>
      <c r="I188" s="83"/>
      <c r="J188" s="83"/>
      <c r="K188" s="192"/>
      <c r="L188" s="192"/>
      <c r="M188" s="244"/>
      <c r="N188" s="192"/>
      <c r="O188" s="38"/>
      <c r="P188" s="38"/>
      <c r="Q188" s="38"/>
    </row>
    <row r="189" spans="2:17">
      <c r="B189" s="192"/>
      <c r="C189" s="83"/>
      <c r="D189" s="83"/>
      <c r="E189" s="192"/>
      <c r="F189" s="192"/>
      <c r="G189" s="244"/>
      <c r="H189" s="192"/>
      <c r="I189" s="83"/>
      <c r="J189" s="83"/>
      <c r="K189" s="192"/>
      <c r="L189" s="192"/>
      <c r="M189" s="244"/>
      <c r="N189" s="192"/>
      <c r="O189" s="38"/>
      <c r="P189" s="38"/>
      <c r="Q189" s="38"/>
    </row>
    <row r="190" spans="2:17">
      <c r="B190" s="192"/>
      <c r="C190" s="83"/>
      <c r="D190" s="83"/>
      <c r="E190" s="192"/>
      <c r="F190" s="192"/>
      <c r="G190" s="244"/>
      <c r="H190" s="192"/>
      <c r="I190" s="83"/>
      <c r="J190" s="83"/>
      <c r="K190" s="192"/>
      <c r="L190" s="192"/>
      <c r="M190" s="244"/>
      <c r="N190" s="192"/>
      <c r="O190" s="38"/>
      <c r="P190" s="38"/>
      <c r="Q190" s="38"/>
    </row>
    <row r="191" spans="2:17">
      <c r="B191" s="192"/>
      <c r="C191" s="83"/>
      <c r="D191" s="83"/>
      <c r="E191" s="192"/>
      <c r="F191" s="192"/>
      <c r="G191" s="244"/>
      <c r="H191" s="192"/>
      <c r="I191" s="83"/>
      <c r="J191" s="83"/>
      <c r="K191" s="192"/>
      <c r="L191" s="192"/>
      <c r="M191" s="244"/>
      <c r="N191" s="192"/>
      <c r="O191" s="38"/>
      <c r="P191" s="38"/>
      <c r="Q191" s="38"/>
    </row>
    <row r="192" spans="2:17">
      <c r="B192" s="192"/>
      <c r="C192" s="83"/>
      <c r="D192" s="83"/>
      <c r="E192" s="192"/>
      <c r="F192" s="192"/>
      <c r="G192" s="244"/>
      <c r="H192" s="192"/>
      <c r="I192" s="83"/>
      <c r="J192" s="83"/>
      <c r="K192" s="192"/>
      <c r="L192" s="192"/>
      <c r="M192" s="244"/>
      <c r="N192" s="192"/>
      <c r="O192" s="38"/>
      <c r="P192" s="38"/>
      <c r="Q192" s="38"/>
    </row>
    <row r="193" spans="2:17">
      <c r="B193" s="192"/>
      <c r="C193" s="83"/>
      <c r="D193" s="83"/>
      <c r="E193" s="192"/>
      <c r="F193" s="192"/>
      <c r="G193" s="244"/>
      <c r="H193" s="192"/>
      <c r="I193" s="83"/>
      <c r="J193" s="83"/>
      <c r="K193" s="192"/>
      <c r="L193" s="192"/>
      <c r="M193" s="244"/>
      <c r="N193" s="192"/>
      <c r="O193" s="38"/>
      <c r="P193" s="38"/>
      <c r="Q193" s="38"/>
    </row>
    <row r="194" spans="2:17">
      <c r="B194" s="192"/>
      <c r="C194" s="83"/>
      <c r="D194" s="83"/>
      <c r="E194" s="192"/>
      <c r="F194" s="192"/>
      <c r="G194" s="244"/>
      <c r="H194" s="192"/>
      <c r="I194" s="83"/>
      <c r="J194" s="83"/>
      <c r="K194" s="192"/>
      <c r="L194" s="192"/>
      <c r="M194" s="244"/>
      <c r="N194" s="192"/>
      <c r="O194" s="38"/>
      <c r="P194" s="38"/>
      <c r="Q194" s="38"/>
    </row>
    <row r="195" spans="2:17">
      <c r="B195" s="192"/>
      <c r="C195" s="83"/>
      <c r="D195" s="83"/>
      <c r="E195" s="192"/>
      <c r="F195" s="192"/>
      <c r="G195" s="244"/>
      <c r="H195" s="192"/>
      <c r="I195" s="83"/>
      <c r="J195" s="83"/>
      <c r="K195" s="192"/>
      <c r="L195" s="192"/>
      <c r="M195" s="244"/>
      <c r="N195" s="192"/>
      <c r="O195" s="38"/>
      <c r="P195" s="38"/>
      <c r="Q195" s="38"/>
    </row>
    <row r="196" spans="2:17">
      <c r="B196" s="192"/>
      <c r="C196" s="83"/>
      <c r="D196" s="83"/>
      <c r="E196" s="192"/>
      <c r="F196" s="192"/>
      <c r="G196" s="244"/>
      <c r="H196" s="192"/>
      <c r="I196" s="83"/>
      <c r="J196" s="83"/>
      <c r="K196" s="192"/>
      <c r="L196" s="192"/>
      <c r="M196" s="244"/>
      <c r="N196" s="192"/>
      <c r="O196" s="38"/>
      <c r="P196" s="38"/>
      <c r="Q196" s="38"/>
    </row>
    <row r="197" spans="2:17">
      <c r="B197" s="192"/>
      <c r="C197" s="83"/>
      <c r="D197" s="83"/>
      <c r="E197" s="192"/>
      <c r="F197" s="192"/>
      <c r="G197" s="244"/>
      <c r="H197" s="192"/>
      <c r="I197" s="83"/>
      <c r="J197" s="83"/>
      <c r="K197" s="192"/>
      <c r="L197" s="192"/>
      <c r="M197" s="244"/>
      <c r="N197" s="192"/>
      <c r="O197" s="38"/>
      <c r="P197" s="38"/>
      <c r="Q197" s="38"/>
    </row>
    <row r="198" spans="2:17">
      <c r="B198" s="192"/>
      <c r="C198" s="83"/>
      <c r="D198" s="83"/>
      <c r="E198" s="192"/>
      <c r="F198" s="192"/>
      <c r="G198" s="244"/>
      <c r="H198" s="192"/>
      <c r="I198" s="83"/>
      <c r="J198" s="83"/>
      <c r="K198" s="192"/>
      <c r="L198" s="192"/>
      <c r="M198" s="244"/>
      <c r="N198" s="192"/>
      <c r="O198" s="38"/>
      <c r="P198" s="38"/>
      <c r="Q198" s="38"/>
    </row>
    <row r="199" spans="2:17">
      <c r="B199" s="192"/>
      <c r="C199" s="83"/>
      <c r="D199" s="83"/>
      <c r="E199" s="192"/>
      <c r="F199" s="192"/>
      <c r="G199" s="244"/>
      <c r="H199" s="192"/>
      <c r="I199" s="83"/>
      <c r="J199" s="83"/>
      <c r="K199" s="192"/>
      <c r="L199" s="192"/>
      <c r="M199" s="244"/>
      <c r="N199" s="192"/>
      <c r="O199" s="38"/>
      <c r="P199" s="38"/>
      <c r="Q199" s="38"/>
    </row>
    <row r="200" spans="2:17">
      <c r="B200" s="192"/>
      <c r="C200" s="83"/>
      <c r="D200" s="83"/>
      <c r="E200" s="192"/>
      <c r="F200" s="192"/>
      <c r="G200" s="244"/>
      <c r="H200" s="192"/>
      <c r="I200" s="83"/>
      <c r="J200" s="83"/>
      <c r="K200" s="192"/>
      <c r="L200" s="192"/>
      <c r="M200" s="244"/>
      <c r="N200" s="192"/>
      <c r="O200" s="38"/>
      <c r="P200" s="38"/>
      <c r="Q200" s="38"/>
    </row>
    <row r="201" spans="2:17">
      <c r="B201" s="192"/>
      <c r="C201" s="83"/>
      <c r="D201" s="83"/>
      <c r="E201" s="192"/>
      <c r="F201" s="192"/>
      <c r="G201" s="244"/>
      <c r="H201" s="192"/>
      <c r="I201" s="83"/>
      <c r="J201" s="83"/>
      <c r="K201" s="192"/>
      <c r="L201" s="192"/>
      <c r="M201" s="244"/>
      <c r="N201" s="192"/>
      <c r="O201" s="38"/>
      <c r="P201" s="38"/>
      <c r="Q201" s="38"/>
    </row>
    <row r="202" spans="2:17">
      <c r="B202" s="192"/>
      <c r="C202" s="83"/>
      <c r="D202" s="83"/>
      <c r="E202" s="192"/>
      <c r="F202" s="192"/>
      <c r="G202" s="244"/>
      <c r="H202" s="192"/>
      <c r="I202" s="83"/>
      <c r="J202" s="83"/>
      <c r="K202" s="192"/>
      <c r="L202" s="192"/>
      <c r="M202" s="244"/>
      <c r="N202" s="192"/>
      <c r="O202" s="38"/>
      <c r="P202" s="38"/>
      <c r="Q202" s="38"/>
    </row>
    <row r="203" spans="2:17">
      <c r="B203" s="192"/>
      <c r="C203" s="83"/>
      <c r="D203" s="83"/>
      <c r="E203" s="192"/>
      <c r="F203" s="192"/>
      <c r="G203" s="244"/>
      <c r="H203" s="192"/>
      <c r="I203" s="83"/>
      <c r="J203" s="83"/>
      <c r="K203" s="192"/>
      <c r="L203" s="192"/>
      <c r="M203" s="244"/>
      <c r="N203" s="192"/>
      <c r="O203" s="38"/>
      <c r="P203" s="38"/>
      <c r="Q203" s="38"/>
    </row>
    <row r="204" spans="2:17">
      <c r="B204" s="192"/>
      <c r="C204" s="83"/>
      <c r="D204" s="83"/>
      <c r="E204" s="192"/>
      <c r="F204" s="192"/>
      <c r="G204" s="244"/>
      <c r="H204" s="192"/>
      <c r="I204" s="83"/>
      <c r="J204" s="83"/>
      <c r="K204" s="192"/>
      <c r="L204" s="192"/>
      <c r="M204" s="244"/>
      <c r="N204" s="192"/>
      <c r="O204" s="38"/>
      <c r="P204" s="38"/>
      <c r="Q204" s="38"/>
    </row>
    <row r="205" spans="2:17">
      <c r="B205" s="192"/>
      <c r="C205" s="83"/>
      <c r="D205" s="83"/>
      <c r="E205" s="192"/>
      <c r="F205" s="192"/>
      <c r="G205" s="244"/>
      <c r="H205" s="192"/>
      <c r="I205" s="83"/>
      <c r="J205" s="83"/>
      <c r="K205" s="192"/>
      <c r="L205" s="192"/>
      <c r="M205" s="244"/>
      <c r="N205" s="192"/>
      <c r="O205" s="38"/>
      <c r="P205" s="38"/>
      <c r="Q205" s="38"/>
    </row>
    <row r="206" spans="2:17">
      <c r="B206" s="192"/>
      <c r="C206" s="83"/>
      <c r="D206" s="83"/>
      <c r="E206" s="192"/>
      <c r="F206" s="192"/>
      <c r="G206" s="244"/>
      <c r="H206" s="192"/>
      <c r="I206" s="83"/>
      <c r="J206" s="83"/>
      <c r="K206" s="192"/>
      <c r="L206" s="192"/>
      <c r="M206" s="244"/>
      <c r="N206" s="192"/>
      <c r="O206" s="38"/>
      <c r="P206" s="38"/>
      <c r="Q206" s="38"/>
    </row>
    <row r="207" spans="2:17">
      <c r="B207" s="192"/>
      <c r="C207" s="83"/>
      <c r="D207" s="83"/>
      <c r="E207" s="192"/>
      <c r="F207" s="192"/>
      <c r="G207" s="244"/>
      <c r="H207" s="192"/>
      <c r="I207" s="83"/>
      <c r="J207" s="83"/>
      <c r="K207" s="192"/>
      <c r="L207" s="192"/>
      <c r="M207" s="244"/>
      <c r="N207" s="192"/>
      <c r="O207" s="38"/>
      <c r="P207" s="38"/>
      <c r="Q207" s="38"/>
    </row>
    <row r="208" spans="2:17">
      <c r="B208" s="192"/>
      <c r="C208" s="83"/>
      <c r="D208" s="83"/>
      <c r="E208" s="192"/>
      <c r="F208" s="192"/>
      <c r="G208" s="244"/>
      <c r="H208" s="192"/>
      <c r="I208" s="83"/>
      <c r="J208" s="83"/>
      <c r="K208" s="192"/>
      <c r="L208" s="192"/>
      <c r="M208" s="244"/>
      <c r="N208" s="192"/>
      <c r="O208" s="38"/>
      <c r="P208" s="38"/>
      <c r="Q208" s="38"/>
    </row>
    <row r="209" spans="2:17">
      <c r="B209" s="192"/>
      <c r="C209" s="83"/>
      <c r="D209" s="83"/>
      <c r="E209" s="192"/>
      <c r="F209" s="192"/>
      <c r="G209" s="244"/>
      <c r="H209" s="192"/>
      <c r="I209" s="83"/>
      <c r="J209" s="83"/>
      <c r="K209" s="192"/>
      <c r="L209" s="192"/>
      <c r="M209" s="244"/>
      <c r="N209" s="192"/>
      <c r="O209" s="38"/>
      <c r="P209" s="38"/>
      <c r="Q209" s="38"/>
    </row>
    <row r="210" spans="2:17">
      <c r="B210" s="192"/>
      <c r="C210" s="83"/>
      <c r="D210" s="83"/>
      <c r="E210" s="192"/>
      <c r="F210" s="192"/>
      <c r="G210" s="244"/>
      <c r="H210" s="192"/>
      <c r="I210" s="83"/>
      <c r="J210" s="83"/>
      <c r="K210" s="192"/>
      <c r="L210" s="192"/>
      <c r="M210" s="244"/>
      <c r="N210" s="192"/>
      <c r="O210" s="38"/>
      <c r="P210" s="38"/>
      <c r="Q210" s="38"/>
    </row>
    <row r="211" spans="2:17">
      <c r="B211" s="192"/>
      <c r="C211" s="83"/>
      <c r="D211" s="83"/>
      <c r="E211" s="192"/>
      <c r="F211" s="192"/>
      <c r="G211" s="244"/>
      <c r="H211" s="192"/>
      <c r="I211" s="83"/>
      <c r="J211" s="83"/>
      <c r="K211" s="192"/>
      <c r="L211" s="192"/>
      <c r="M211" s="244"/>
      <c r="N211" s="192"/>
      <c r="O211" s="38"/>
      <c r="P211" s="38"/>
      <c r="Q211" s="38"/>
    </row>
    <row r="212" spans="2:17">
      <c r="B212" s="192"/>
      <c r="C212" s="83"/>
      <c r="D212" s="83"/>
      <c r="E212" s="192"/>
      <c r="F212" s="192"/>
      <c r="G212" s="244"/>
      <c r="H212" s="192"/>
      <c r="I212" s="83"/>
      <c r="J212" s="83"/>
      <c r="K212" s="192"/>
      <c r="L212" s="192"/>
      <c r="M212" s="244"/>
      <c r="N212" s="192"/>
      <c r="O212" s="38"/>
      <c r="P212" s="38"/>
      <c r="Q212" s="38"/>
    </row>
    <row r="213" spans="2:17">
      <c r="B213" s="192"/>
      <c r="C213" s="83"/>
      <c r="D213" s="83"/>
      <c r="E213" s="192"/>
      <c r="F213" s="192"/>
      <c r="G213" s="244"/>
      <c r="H213" s="192"/>
      <c r="I213" s="83"/>
      <c r="J213" s="83"/>
      <c r="K213" s="192"/>
      <c r="L213" s="192"/>
      <c r="M213" s="244"/>
      <c r="N213" s="192"/>
      <c r="O213" s="38"/>
      <c r="P213" s="38"/>
      <c r="Q213" s="38"/>
    </row>
    <row r="214" spans="2:17">
      <c r="B214" s="192"/>
      <c r="C214" s="83"/>
      <c r="D214" s="83"/>
      <c r="E214" s="192"/>
      <c r="F214" s="192"/>
      <c r="G214" s="244"/>
      <c r="H214" s="192"/>
      <c r="I214" s="83"/>
      <c r="J214" s="83"/>
      <c r="K214" s="192"/>
      <c r="L214" s="192"/>
      <c r="M214" s="244"/>
      <c r="N214" s="192"/>
      <c r="O214" s="38"/>
      <c r="P214" s="38"/>
      <c r="Q214" s="38"/>
    </row>
    <row r="215" spans="2:17">
      <c r="B215" s="192"/>
      <c r="C215" s="83"/>
      <c r="D215" s="83"/>
      <c r="E215" s="192"/>
      <c r="F215" s="192"/>
      <c r="G215" s="244"/>
      <c r="H215" s="192"/>
      <c r="I215" s="83"/>
      <c r="J215" s="83"/>
      <c r="K215" s="192"/>
      <c r="L215" s="192"/>
      <c r="M215" s="244"/>
      <c r="N215" s="192"/>
      <c r="O215" s="38"/>
      <c r="P215" s="38"/>
      <c r="Q215" s="38"/>
    </row>
    <row r="216" spans="2:17">
      <c r="B216" s="192"/>
      <c r="C216" s="83"/>
      <c r="D216" s="83"/>
      <c r="E216" s="192"/>
      <c r="F216" s="192"/>
      <c r="G216" s="244"/>
      <c r="H216" s="192"/>
      <c r="I216" s="83"/>
      <c r="J216" s="83"/>
      <c r="K216" s="192"/>
      <c r="L216" s="192"/>
      <c r="M216" s="244"/>
      <c r="N216" s="192"/>
      <c r="O216" s="38"/>
      <c r="P216" s="38"/>
      <c r="Q216" s="38"/>
    </row>
    <row r="217" spans="2:17">
      <c r="B217" s="192"/>
      <c r="C217" s="83"/>
      <c r="D217" s="83"/>
      <c r="E217" s="192"/>
      <c r="F217" s="192"/>
      <c r="G217" s="244"/>
      <c r="H217" s="192"/>
      <c r="I217" s="83"/>
      <c r="J217" s="83"/>
      <c r="K217" s="192"/>
      <c r="L217" s="192"/>
      <c r="M217" s="244"/>
      <c r="N217" s="192"/>
      <c r="O217" s="38"/>
      <c r="P217" s="38"/>
      <c r="Q217" s="38"/>
    </row>
    <row r="218" spans="2:17">
      <c r="B218" s="192"/>
      <c r="C218" s="83"/>
      <c r="D218" s="83"/>
      <c r="E218" s="192"/>
      <c r="F218" s="192"/>
      <c r="G218" s="244"/>
      <c r="H218" s="192"/>
      <c r="I218" s="83"/>
      <c r="J218" s="83"/>
      <c r="K218" s="192"/>
      <c r="L218" s="192"/>
      <c r="M218" s="244"/>
      <c r="N218" s="192"/>
      <c r="O218" s="38"/>
      <c r="P218" s="38"/>
      <c r="Q218" s="38"/>
    </row>
    <row r="219" spans="2:17">
      <c r="B219" s="192"/>
      <c r="C219" s="83"/>
      <c r="D219" s="83"/>
      <c r="E219" s="192"/>
      <c r="F219" s="192"/>
      <c r="G219" s="244"/>
      <c r="H219" s="192"/>
      <c r="I219" s="83"/>
      <c r="J219" s="83"/>
      <c r="K219" s="192"/>
      <c r="L219" s="192"/>
      <c r="M219" s="244"/>
      <c r="N219" s="192"/>
      <c r="O219" s="38"/>
      <c r="P219" s="38"/>
      <c r="Q219" s="38"/>
    </row>
    <row r="220" spans="2:17">
      <c r="B220" s="192"/>
      <c r="C220" s="83"/>
      <c r="D220" s="83"/>
      <c r="E220" s="192"/>
      <c r="F220" s="192"/>
      <c r="G220" s="244"/>
      <c r="H220" s="192"/>
      <c r="I220" s="83"/>
      <c r="J220" s="83"/>
      <c r="K220" s="192"/>
      <c r="L220" s="192"/>
      <c r="M220" s="244"/>
      <c r="N220" s="192"/>
      <c r="O220" s="38"/>
      <c r="P220" s="38"/>
      <c r="Q220" s="38"/>
    </row>
    <row r="221" spans="2:17">
      <c r="B221" s="192"/>
      <c r="C221" s="83"/>
      <c r="D221" s="83"/>
      <c r="E221" s="192"/>
      <c r="F221" s="192"/>
      <c r="G221" s="244"/>
      <c r="H221" s="192"/>
      <c r="I221" s="83"/>
      <c r="J221" s="83"/>
      <c r="K221" s="192"/>
      <c r="L221" s="192"/>
      <c r="M221" s="244"/>
      <c r="N221" s="192"/>
      <c r="O221" s="38"/>
      <c r="P221" s="38"/>
      <c r="Q221" s="38"/>
    </row>
    <row r="222" spans="2:17">
      <c r="B222" s="192"/>
      <c r="C222" s="83"/>
      <c r="D222" s="83"/>
      <c r="E222" s="192"/>
      <c r="F222" s="192"/>
      <c r="G222" s="244"/>
      <c r="H222" s="192"/>
      <c r="I222" s="83"/>
      <c r="J222" s="83"/>
      <c r="K222" s="192"/>
      <c r="L222" s="192"/>
      <c r="M222" s="244"/>
      <c r="N222" s="192"/>
      <c r="O222" s="38"/>
      <c r="P222" s="38"/>
      <c r="Q222" s="38"/>
    </row>
    <row r="223" spans="2:17">
      <c r="B223" s="192"/>
      <c r="C223" s="83"/>
      <c r="D223" s="83"/>
      <c r="E223" s="192"/>
      <c r="F223" s="192"/>
      <c r="G223" s="244"/>
      <c r="H223" s="192"/>
      <c r="I223" s="83"/>
      <c r="J223" s="83"/>
      <c r="K223" s="192"/>
      <c r="L223" s="192"/>
      <c r="M223" s="244"/>
      <c r="N223" s="192"/>
      <c r="O223" s="38"/>
      <c r="P223" s="38"/>
      <c r="Q223" s="38"/>
    </row>
    <row r="224" spans="2:17">
      <c r="B224" s="192"/>
      <c r="C224" s="83"/>
      <c r="D224" s="83"/>
      <c r="E224" s="192"/>
      <c r="F224" s="192"/>
      <c r="G224" s="244"/>
      <c r="H224" s="192"/>
      <c r="I224" s="83"/>
      <c r="J224" s="83"/>
      <c r="K224" s="192"/>
      <c r="L224" s="192"/>
      <c r="M224" s="244"/>
      <c r="N224" s="192"/>
      <c r="O224" s="38"/>
      <c r="P224" s="38"/>
      <c r="Q224" s="38"/>
    </row>
    <row r="225" spans="2:17">
      <c r="B225" s="192"/>
      <c r="C225" s="83"/>
      <c r="D225" s="83"/>
      <c r="E225" s="192"/>
      <c r="F225" s="192"/>
      <c r="G225" s="244"/>
      <c r="H225" s="192"/>
      <c r="I225" s="83"/>
      <c r="J225" s="83"/>
      <c r="K225" s="192"/>
      <c r="L225" s="192"/>
      <c r="M225" s="244"/>
      <c r="N225" s="192"/>
      <c r="O225" s="38"/>
      <c r="P225" s="38"/>
      <c r="Q225" s="38"/>
    </row>
    <row r="226" spans="2:17">
      <c r="B226" s="192"/>
      <c r="C226" s="83"/>
      <c r="D226" s="83"/>
      <c r="E226" s="192"/>
      <c r="F226" s="192"/>
      <c r="G226" s="244"/>
      <c r="H226" s="192"/>
      <c r="I226" s="83"/>
      <c r="J226" s="83"/>
      <c r="K226" s="192"/>
      <c r="L226" s="192"/>
      <c r="M226" s="244"/>
      <c r="N226" s="192"/>
      <c r="O226" s="38"/>
      <c r="P226" s="38"/>
      <c r="Q226" s="38"/>
    </row>
    <row r="227" spans="2:17">
      <c r="B227" s="192"/>
      <c r="C227" s="83"/>
      <c r="D227" s="83"/>
      <c r="E227" s="192"/>
      <c r="F227" s="192"/>
      <c r="G227" s="244"/>
      <c r="H227" s="192"/>
      <c r="I227" s="83"/>
      <c r="J227" s="83"/>
      <c r="K227" s="192"/>
      <c r="L227" s="192"/>
      <c r="M227" s="244"/>
      <c r="N227" s="192"/>
      <c r="O227" s="38"/>
      <c r="P227" s="38"/>
      <c r="Q227" s="38"/>
    </row>
    <row r="228" spans="2:17">
      <c r="B228" s="192"/>
      <c r="C228" s="83"/>
      <c r="D228" s="83"/>
      <c r="E228" s="192"/>
      <c r="F228" s="192"/>
      <c r="G228" s="244"/>
      <c r="H228" s="192"/>
      <c r="I228" s="83"/>
      <c r="J228" s="83"/>
      <c r="K228" s="192"/>
      <c r="L228" s="192"/>
      <c r="M228" s="244"/>
      <c r="N228" s="192"/>
      <c r="O228" s="38"/>
      <c r="P228" s="38"/>
      <c r="Q228" s="38"/>
    </row>
    <row r="229" spans="2:17">
      <c r="B229" s="192"/>
      <c r="C229" s="83"/>
      <c r="D229" s="83"/>
      <c r="E229" s="192"/>
      <c r="F229" s="192"/>
      <c r="G229" s="244"/>
      <c r="H229" s="192"/>
      <c r="I229" s="83"/>
      <c r="J229" s="83"/>
      <c r="K229" s="192"/>
      <c r="L229" s="192"/>
      <c r="M229" s="244"/>
      <c r="N229" s="192"/>
      <c r="O229" s="38"/>
      <c r="P229" s="38"/>
      <c r="Q229" s="38"/>
    </row>
    <row r="230" spans="2:17">
      <c r="B230" s="192"/>
      <c r="C230" s="83"/>
      <c r="D230" s="83"/>
      <c r="E230" s="192"/>
      <c r="F230" s="192"/>
      <c r="G230" s="244"/>
      <c r="H230" s="192"/>
      <c r="I230" s="83"/>
      <c r="J230" s="83"/>
      <c r="K230" s="192"/>
      <c r="L230" s="192"/>
      <c r="M230" s="244"/>
      <c r="N230" s="192"/>
      <c r="O230" s="38"/>
      <c r="P230" s="38"/>
      <c r="Q230" s="38"/>
    </row>
    <row r="231" spans="2:17">
      <c r="B231" s="192"/>
      <c r="C231" s="83"/>
      <c r="D231" s="83"/>
      <c r="E231" s="192"/>
      <c r="F231" s="192"/>
      <c r="G231" s="244"/>
      <c r="H231" s="192"/>
      <c r="I231" s="83"/>
      <c r="J231" s="83"/>
      <c r="K231" s="192"/>
      <c r="L231" s="192"/>
      <c r="M231" s="244"/>
      <c r="N231" s="192"/>
      <c r="O231" s="38"/>
      <c r="P231" s="38"/>
      <c r="Q231" s="38"/>
    </row>
    <row r="232" spans="2:17">
      <c r="B232" s="192"/>
      <c r="C232" s="83"/>
      <c r="D232" s="83"/>
      <c r="E232" s="192"/>
      <c r="F232" s="192"/>
      <c r="G232" s="244"/>
      <c r="H232" s="192"/>
      <c r="I232" s="83"/>
      <c r="J232" s="83"/>
      <c r="K232" s="192"/>
      <c r="L232" s="192"/>
      <c r="M232" s="244"/>
      <c r="N232" s="192"/>
      <c r="O232" s="38"/>
      <c r="P232" s="38"/>
      <c r="Q232" s="38"/>
    </row>
    <row r="233" spans="2:17">
      <c r="B233" s="192"/>
      <c r="C233" s="83"/>
      <c r="D233" s="83"/>
      <c r="E233" s="192"/>
      <c r="F233" s="192"/>
      <c r="G233" s="244"/>
      <c r="H233" s="192"/>
      <c r="I233" s="83"/>
      <c r="J233" s="83"/>
      <c r="K233" s="192"/>
      <c r="L233" s="192"/>
      <c r="M233" s="244"/>
      <c r="N233" s="192"/>
      <c r="O233" s="38"/>
      <c r="P233" s="38"/>
      <c r="Q233" s="38"/>
    </row>
    <row r="234" spans="2:17">
      <c r="B234" s="192"/>
      <c r="C234" s="83"/>
      <c r="D234" s="83"/>
      <c r="E234" s="192"/>
      <c r="F234" s="192"/>
      <c r="G234" s="244"/>
      <c r="H234" s="192"/>
      <c r="I234" s="83"/>
      <c r="J234" s="83"/>
      <c r="K234" s="192"/>
      <c r="L234" s="192"/>
      <c r="M234" s="244"/>
      <c r="N234" s="192"/>
      <c r="O234" s="38"/>
      <c r="P234" s="38"/>
      <c r="Q234" s="38"/>
    </row>
    <row r="235" spans="2:17">
      <c r="B235" s="192"/>
      <c r="C235" s="83"/>
      <c r="D235" s="83"/>
      <c r="E235" s="192"/>
      <c r="F235" s="192"/>
      <c r="G235" s="244"/>
      <c r="H235" s="192"/>
      <c r="I235" s="83"/>
      <c r="J235" s="83"/>
      <c r="K235" s="192"/>
      <c r="L235" s="192"/>
      <c r="M235" s="244"/>
      <c r="N235" s="192"/>
      <c r="O235" s="38"/>
      <c r="P235" s="38"/>
      <c r="Q235" s="38"/>
    </row>
    <row r="236" spans="2:17">
      <c r="B236" s="192"/>
      <c r="C236" s="83"/>
      <c r="D236" s="83"/>
      <c r="E236" s="192"/>
      <c r="F236" s="192"/>
      <c r="G236" s="244"/>
      <c r="H236" s="192"/>
      <c r="I236" s="83"/>
      <c r="J236" s="83"/>
      <c r="K236" s="192"/>
      <c r="L236" s="192"/>
      <c r="M236" s="244"/>
      <c r="N236" s="192"/>
      <c r="O236" s="38"/>
      <c r="P236" s="38"/>
      <c r="Q236" s="38"/>
    </row>
    <row r="237" spans="2:17">
      <c r="B237" s="192"/>
      <c r="C237" s="83"/>
      <c r="D237" s="83"/>
      <c r="E237" s="192"/>
      <c r="F237" s="192"/>
      <c r="G237" s="244"/>
      <c r="H237" s="192"/>
      <c r="I237" s="83"/>
      <c r="J237" s="83"/>
      <c r="K237" s="192"/>
      <c r="L237" s="192"/>
      <c r="M237" s="244"/>
      <c r="N237" s="192"/>
      <c r="O237" s="38"/>
      <c r="P237" s="38"/>
      <c r="Q237" s="38"/>
    </row>
    <row r="238" spans="2:17">
      <c r="B238" s="192"/>
      <c r="C238" s="83"/>
      <c r="D238" s="83"/>
      <c r="E238" s="192"/>
      <c r="F238" s="192"/>
      <c r="G238" s="244"/>
      <c r="H238" s="192"/>
      <c r="I238" s="83"/>
      <c r="J238" s="83"/>
      <c r="K238" s="192"/>
      <c r="L238" s="192"/>
      <c r="M238" s="244"/>
      <c r="N238" s="192"/>
      <c r="O238" s="38"/>
      <c r="P238" s="38"/>
      <c r="Q238" s="38"/>
    </row>
    <row r="239" spans="2:17">
      <c r="B239" s="192"/>
      <c r="C239" s="83"/>
      <c r="D239" s="83"/>
      <c r="E239" s="192"/>
      <c r="F239" s="192"/>
      <c r="G239" s="244"/>
      <c r="H239" s="192"/>
      <c r="I239" s="83"/>
      <c r="J239" s="83"/>
      <c r="K239" s="192"/>
      <c r="L239" s="192"/>
      <c r="M239" s="244"/>
      <c r="N239" s="192"/>
      <c r="O239" s="38"/>
      <c r="P239" s="38"/>
      <c r="Q239" s="38"/>
    </row>
    <row r="240" spans="2:17">
      <c r="B240" s="192"/>
      <c r="C240" s="83"/>
      <c r="D240" s="83"/>
      <c r="E240" s="192"/>
      <c r="F240" s="192"/>
      <c r="G240" s="244"/>
      <c r="H240" s="192"/>
      <c r="I240" s="83"/>
      <c r="J240" s="83"/>
      <c r="K240" s="192"/>
      <c r="L240" s="192"/>
      <c r="M240" s="244"/>
      <c r="N240" s="192"/>
      <c r="O240" s="38"/>
      <c r="P240" s="38"/>
      <c r="Q240" s="38"/>
    </row>
    <row r="241" spans="2:17">
      <c r="B241" s="192"/>
      <c r="C241" s="83"/>
      <c r="D241" s="83"/>
      <c r="E241" s="192"/>
      <c r="F241" s="192"/>
      <c r="G241" s="244"/>
      <c r="H241" s="192"/>
      <c r="I241" s="83"/>
      <c r="J241" s="83"/>
      <c r="K241" s="192"/>
      <c r="L241" s="192"/>
      <c r="M241" s="244"/>
      <c r="N241" s="192"/>
      <c r="O241" s="38"/>
      <c r="P241" s="38"/>
      <c r="Q241" s="38"/>
    </row>
    <row r="242" spans="2:17">
      <c r="B242" s="192"/>
      <c r="C242" s="83"/>
      <c r="D242" s="83"/>
      <c r="E242" s="192"/>
      <c r="F242" s="192"/>
      <c r="G242" s="244"/>
      <c r="H242" s="192"/>
      <c r="I242" s="83"/>
      <c r="J242" s="83"/>
      <c r="K242" s="192"/>
      <c r="L242" s="192"/>
      <c r="M242" s="244"/>
      <c r="N242" s="192"/>
      <c r="O242" s="38"/>
      <c r="P242" s="38"/>
      <c r="Q242" s="38"/>
    </row>
    <row r="243" spans="2:17">
      <c r="B243" s="192"/>
      <c r="C243" s="83"/>
      <c r="D243" s="83"/>
      <c r="E243" s="192"/>
      <c r="F243" s="192"/>
      <c r="G243" s="244"/>
      <c r="H243" s="192"/>
      <c r="I243" s="83"/>
      <c r="J243" s="83"/>
      <c r="K243" s="192"/>
      <c r="L243" s="192"/>
      <c r="M243" s="244"/>
      <c r="N243" s="192"/>
      <c r="O243" s="38"/>
      <c r="P243" s="38"/>
      <c r="Q243" s="38"/>
    </row>
    <row r="244" spans="2:17">
      <c r="B244" s="192"/>
      <c r="C244" s="83"/>
      <c r="D244" s="83"/>
      <c r="E244" s="192"/>
      <c r="F244" s="192"/>
      <c r="G244" s="244"/>
      <c r="H244" s="192"/>
      <c r="I244" s="83"/>
      <c r="J244" s="83"/>
      <c r="K244" s="192"/>
      <c r="L244" s="192"/>
      <c r="M244" s="244"/>
      <c r="N244" s="192"/>
      <c r="O244" s="38"/>
      <c r="P244" s="38"/>
      <c r="Q244" s="38"/>
    </row>
    <row r="245" spans="2:17">
      <c r="B245" s="192"/>
      <c r="C245" s="83"/>
      <c r="D245" s="83"/>
      <c r="E245" s="192"/>
      <c r="F245" s="192"/>
      <c r="G245" s="244"/>
      <c r="H245" s="192"/>
      <c r="I245" s="83"/>
      <c r="J245" s="83"/>
      <c r="K245" s="192"/>
      <c r="L245" s="192"/>
      <c r="M245" s="244"/>
      <c r="N245" s="192"/>
      <c r="O245" s="38"/>
      <c r="P245" s="38"/>
      <c r="Q245" s="38"/>
    </row>
    <row r="246" spans="2:17">
      <c r="B246" s="192"/>
      <c r="C246" s="83"/>
      <c r="D246" s="83"/>
      <c r="E246" s="192"/>
      <c r="F246" s="192"/>
      <c r="G246" s="244"/>
      <c r="H246" s="192"/>
      <c r="I246" s="83"/>
      <c r="J246" s="83"/>
      <c r="K246" s="192"/>
      <c r="L246" s="192"/>
      <c r="M246" s="244"/>
      <c r="N246" s="192"/>
      <c r="O246" s="38"/>
      <c r="P246" s="38"/>
      <c r="Q246" s="38"/>
    </row>
    <row r="247" spans="2:17">
      <c r="B247" s="192"/>
      <c r="C247" s="83"/>
      <c r="D247" s="83"/>
      <c r="E247" s="192"/>
      <c r="F247" s="192"/>
      <c r="G247" s="244"/>
      <c r="H247" s="192"/>
      <c r="I247" s="83"/>
      <c r="J247" s="83"/>
      <c r="K247" s="192"/>
      <c r="L247" s="192"/>
      <c r="M247" s="244"/>
      <c r="N247" s="192"/>
      <c r="O247" s="38"/>
      <c r="P247" s="38"/>
      <c r="Q247" s="3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39" customWidth="1"/>
    <col min="2" max="2" width="14.33203125" style="205" customWidth="1"/>
    <col min="3" max="3" width="15.5" style="205" customWidth="1"/>
    <col min="4" max="4" width="10.33203125" style="250" customWidth="1"/>
    <col min="5" max="5" width="8.83203125" style="48" hidden="1" customWidth="1"/>
    <col min="6" max="16384" width="9.1640625" style="4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9">
      <c r="A3" s="1" t="s">
        <v>166</v>
      </c>
      <c r="B3" s="1"/>
      <c r="C3" s="1"/>
      <c r="D3" s="1"/>
    </row>
    <row r="4" spans="1:20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0" s="49" customFormat="1">
      <c r="B5" s="226"/>
      <c r="C5" s="226"/>
      <c r="D5" s="49" t="str">
        <f>VALVAL</f>
        <v>млрд. одиниць</v>
      </c>
    </row>
    <row r="6" spans="1:20" s="162" customFormat="1">
      <c r="A6" s="26"/>
      <c r="B6" s="95" t="s">
        <v>168</v>
      </c>
      <c r="C6" s="95" t="s">
        <v>171</v>
      </c>
      <c r="D6" s="177" t="s">
        <v>192</v>
      </c>
      <c r="E6" s="172" t="s">
        <v>61</v>
      </c>
    </row>
    <row r="7" spans="1:20" s="96" customFormat="1" ht="16">
      <c r="A7" s="246" t="s">
        <v>153</v>
      </c>
      <c r="B7" s="201">
        <f t="shared" ref="B7:C7" si="0">B$8+B$18</f>
        <v>97.954314282960013</v>
      </c>
      <c r="C7" s="201">
        <f t="shared" si="0"/>
        <v>2672.0173758691499</v>
      </c>
      <c r="D7" s="202">
        <v>0.99999899999999997</v>
      </c>
      <c r="E7" s="176" t="s">
        <v>95</v>
      </c>
    </row>
    <row r="8" spans="1:20" s="129" customFormat="1" ht="15">
      <c r="A8" s="198" t="s">
        <v>71</v>
      </c>
      <c r="B8" s="203">
        <f t="shared" ref="B8:D8" si="1">B$9+B$12</f>
        <v>86.614317677070005</v>
      </c>
      <c r="C8" s="203">
        <f t="shared" si="1"/>
        <v>2362.6826804546599</v>
      </c>
      <c r="D8" s="19">
        <f t="shared" si="1"/>
        <v>0.88423200000000002</v>
      </c>
      <c r="E8" s="247" t="s">
        <v>95</v>
      </c>
    </row>
    <row r="9" spans="1:20" s="227" customFormat="1" ht="15" outlineLevel="1">
      <c r="A9" s="138" t="s">
        <v>52</v>
      </c>
      <c r="B9" s="163">
        <f t="shared" ref="B9:C9" si="2">SUM(B$10:B$11)</f>
        <v>38.952681436220004</v>
      </c>
      <c r="C9" s="163">
        <f t="shared" si="2"/>
        <v>1062.5590347498201</v>
      </c>
      <c r="D9" s="174">
        <v>0.39766200000000002</v>
      </c>
      <c r="E9" s="235" t="s">
        <v>165</v>
      </c>
    </row>
    <row r="10" spans="1:20" s="63" customFormat="1" ht="15" outlineLevel="2">
      <c r="A10" s="29" t="s">
        <v>195</v>
      </c>
      <c r="B10" s="86">
        <v>38.884805428450001</v>
      </c>
      <c r="C10" s="86">
        <v>1060.7074994346001</v>
      </c>
      <c r="D10" s="14">
        <v>0.39696900000000002</v>
      </c>
      <c r="E10" s="42" t="s">
        <v>15</v>
      </c>
    </row>
    <row r="11" spans="1:20" ht="15" outlineLevel="2">
      <c r="A11" s="34" t="s">
        <v>119</v>
      </c>
      <c r="B11" s="88">
        <v>6.7876007769999996E-2</v>
      </c>
      <c r="C11" s="88">
        <v>1.85153531522</v>
      </c>
      <c r="D11" s="14">
        <v>6.9300000000000004E-4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20" ht="16" outlineLevel="1">
      <c r="A12" s="25" t="s">
        <v>66</v>
      </c>
      <c r="B12" s="242">
        <f t="shared" ref="B12:C12" si="3">SUM(B$13:B$17)</f>
        <v>47.661636240850001</v>
      </c>
      <c r="C12" s="242">
        <f t="shared" si="3"/>
        <v>1300.1236457048401</v>
      </c>
      <c r="D12" s="40">
        <v>0.48657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0" ht="16" outlineLevel="2">
      <c r="A13" s="67" t="s">
        <v>176</v>
      </c>
      <c r="B13" s="73">
        <v>16.978042560159999</v>
      </c>
      <c r="C13" s="73">
        <v>463.13044056396001</v>
      </c>
      <c r="D13" s="123">
        <v>0.17332600000000001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20" ht="16" outlineLevel="2">
      <c r="A14" s="67" t="s">
        <v>46</v>
      </c>
      <c r="B14" s="73">
        <v>1.4938727953399999</v>
      </c>
      <c r="C14" s="73">
        <v>40.750160885680003</v>
      </c>
      <c r="D14" s="123">
        <v>1.5251000000000001E-2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20" ht="32" outlineLevel="2">
      <c r="A15" s="67" t="s">
        <v>218</v>
      </c>
      <c r="B15" s="73">
        <v>1.8600623522399999</v>
      </c>
      <c r="C15" s="73">
        <v>50.739152857089998</v>
      </c>
      <c r="D15" s="123">
        <v>1.8988999999999999E-2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0" ht="16" outlineLevel="2">
      <c r="A16" s="67" t="s">
        <v>59</v>
      </c>
      <c r="B16" s="73">
        <v>22.912232679060001</v>
      </c>
      <c r="C16" s="73">
        <v>625.00446546600006</v>
      </c>
      <c r="D16" s="123">
        <v>0.233907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16" outlineLevel="2">
      <c r="A17" s="67" t="s">
        <v>179</v>
      </c>
      <c r="B17" s="73">
        <v>4.4174258540500002</v>
      </c>
      <c r="C17" s="73">
        <v>120.49942593211</v>
      </c>
      <c r="D17" s="123">
        <v>4.5096999999999998E-2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16">
      <c r="A18" s="149" t="s">
        <v>17</v>
      </c>
      <c r="B18" s="78">
        <f t="shared" ref="B18:D18" si="4">B$19+B$23</f>
        <v>11.339996605890001</v>
      </c>
      <c r="C18" s="78">
        <f t="shared" si="4"/>
        <v>309.33469541449006</v>
      </c>
      <c r="D18" s="128">
        <f t="shared" si="4"/>
        <v>0.11576700000000001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16" outlineLevel="1">
      <c r="A19" s="25" t="s">
        <v>52</v>
      </c>
      <c r="B19" s="242">
        <f t="shared" ref="B19:C19" si="5">SUM(B$20:B$22)</f>
        <v>1.7977295606500001</v>
      </c>
      <c r="C19" s="242">
        <f t="shared" si="5"/>
        <v>49.038826501249993</v>
      </c>
      <c r="D19" s="40">
        <v>1.8352E-2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6" outlineLevel="2">
      <c r="A20" s="67" t="s">
        <v>195</v>
      </c>
      <c r="B20" s="73">
        <v>0.62058407813000005</v>
      </c>
      <c r="C20" s="73">
        <v>16.928416599999998</v>
      </c>
      <c r="D20" s="123">
        <v>6.3350000000000004E-3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16" outlineLevel="2">
      <c r="A21" s="67" t="s">
        <v>119</v>
      </c>
      <c r="B21" s="73">
        <v>1.1771104857100001</v>
      </c>
      <c r="C21" s="73">
        <v>32.109455251249997</v>
      </c>
      <c r="D21" s="123">
        <v>1.2017E-2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6" outlineLevel="2">
      <c r="A22" s="67" t="s">
        <v>138</v>
      </c>
      <c r="B22" s="73">
        <v>3.4996809999999997E-5</v>
      </c>
      <c r="C22" s="73">
        <v>9.5465000000000003E-4</v>
      </c>
      <c r="D22" s="123">
        <v>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16" outlineLevel="1">
      <c r="A23" s="25" t="s">
        <v>66</v>
      </c>
      <c r="B23" s="242">
        <f t="shared" ref="B23:C23" si="6">SUM(B$24:B$27)</f>
        <v>9.5422670452400009</v>
      </c>
      <c r="C23" s="242">
        <f t="shared" si="6"/>
        <v>260.29586891324004</v>
      </c>
      <c r="D23" s="40">
        <v>9.7415000000000002E-2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6" outlineLevel="2">
      <c r="A24" s="67" t="s">
        <v>176</v>
      </c>
      <c r="B24" s="73">
        <v>6.8213339786000002</v>
      </c>
      <c r="C24" s="73">
        <v>186.07371253465999</v>
      </c>
      <c r="D24" s="123">
        <v>6.9638000000000005E-2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32" outlineLevel="2">
      <c r="A25" s="67" t="s">
        <v>218</v>
      </c>
      <c r="B25" s="73">
        <v>1.0819453749600001</v>
      </c>
      <c r="C25" s="73">
        <v>29.513522327330001</v>
      </c>
      <c r="D25" s="123">
        <v>1.1044999999999999E-2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16" outlineLevel="2">
      <c r="A26" s="67" t="s">
        <v>59</v>
      </c>
      <c r="B26" s="73">
        <v>1.5249999999999999</v>
      </c>
      <c r="C26" s="73">
        <v>41.599254999999999</v>
      </c>
      <c r="D26" s="123">
        <v>1.5568E-2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16" outlineLevel="2">
      <c r="A27" s="67" t="s">
        <v>179</v>
      </c>
      <c r="B27" s="73">
        <v>0.11398769168</v>
      </c>
      <c r="C27" s="73">
        <v>3.1093790512499999</v>
      </c>
      <c r="D27" s="123">
        <v>1.1640000000000001E-3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2:18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2:18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2:18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2:18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2:18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2:18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2:18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2:18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2:18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2:18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2:18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2:18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2:18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2:18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2:18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2:18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2:18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2:18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2:18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2:18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2:18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2:18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2:18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2:18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2:18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2:18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2:18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2:18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2:18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2:18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2:18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2:18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2:18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2:18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2:18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2:18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2:18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2:18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2:18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2:18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2:18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2:18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2:18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2:18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2:18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2:18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2:18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2:18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2:18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2:18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2:18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2:18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2:18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2:18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2:18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2:18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2:18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2:18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2:18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2:18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2:18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2:18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2:18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2:18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2:18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2:18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2:18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</row>
    <row r="102" spans="2:18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</row>
    <row r="103" spans="2:18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2:18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  <row r="105" spans="2:18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2:18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</row>
    <row r="107" spans="2:18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2:18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2:18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2:18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2:18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2:18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2:18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2:18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2:18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2:18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2:18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2:18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2:18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2:18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2:18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2:18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2:18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2:18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2:18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2:18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2:18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2:18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2:18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</row>
    <row r="132" spans="2:18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2:18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</row>
    <row r="134" spans="2:18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2:18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2:18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2:18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2:18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2:18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2:18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2:18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2:18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2:18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2:18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2:18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2:18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2:18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2:18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2:18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2:18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2:18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2:18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</row>
    <row r="153" spans="2:18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</row>
    <row r="154" spans="2:18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</row>
    <row r="156" spans="2:18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2:18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2:18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2:18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</row>
    <row r="160" spans="2:18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</row>
    <row r="161" spans="2:18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</row>
    <row r="162" spans="2:18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2:18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2:18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2:18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</row>
    <row r="166" spans="2:18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</row>
    <row r="167" spans="2:18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2:18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</row>
    <row r="169" spans="2:18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2:18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2:18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</row>
    <row r="172" spans="2:18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</row>
    <row r="173" spans="2:18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</row>
    <row r="174" spans="2:18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</row>
    <row r="175" spans="2:18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</row>
    <row r="176" spans="2:18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</row>
    <row r="177" spans="2:18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</row>
    <row r="178" spans="2:18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79" spans="2:18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</row>
    <row r="180" spans="2:18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</row>
    <row r="181" spans="2:18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</row>
    <row r="182" spans="2:18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</row>
    <row r="183" spans="2:18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</row>
    <row r="184" spans="2:18">
      <c r="B184" s="192"/>
      <c r="C184" s="192"/>
      <c r="D184" s="24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2:18">
      <c r="B185" s="192"/>
      <c r="C185" s="192"/>
      <c r="D185" s="24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192"/>
      <c r="C186" s="192"/>
      <c r="D186" s="2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2:18">
      <c r="B187" s="192"/>
      <c r="C187" s="192"/>
      <c r="D187" s="24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</row>
    <row r="188" spans="2:18">
      <c r="B188" s="192"/>
      <c r="C188" s="192"/>
      <c r="D188" s="24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</row>
    <row r="189" spans="2:18">
      <c r="B189" s="192"/>
      <c r="C189" s="192"/>
      <c r="D189" s="24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</row>
    <row r="190" spans="2:18">
      <c r="B190" s="192"/>
      <c r="C190" s="192"/>
      <c r="D190" s="24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</row>
    <row r="191" spans="2:18">
      <c r="B191" s="192"/>
      <c r="C191" s="192"/>
      <c r="D191" s="24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2:18">
      <c r="B192" s="192"/>
      <c r="C192" s="192"/>
      <c r="D192" s="24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2:18">
      <c r="B193" s="192"/>
      <c r="C193" s="192"/>
      <c r="D193" s="24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</row>
    <row r="194" spans="2:18">
      <c r="B194" s="192"/>
      <c r="C194" s="192"/>
      <c r="D194" s="2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</row>
    <row r="195" spans="2:18">
      <c r="B195" s="192"/>
      <c r="C195" s="192"/>
      <c r="D195" s="24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2:18">
      <c r="B196" s="192"/>
      <c r="C196" s="192"/>
      <c r="D196" s="24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</row>
    <row r="197" spans="2:18">
      <c r="B197" s="192"/>
      <c r="C197" s="192"/>
      <c r="D197" s="24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</row>
    <row r="198" spans="2:18">
      <c r="B198" s="192"/>
      <c r="C198" s="192"/>
      <c r="D198" s="24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</row>
    <row r="199" spans="2:18">
      <c r="B199" s="192"/>
      <c r="C199" s="192"/>
      <c r="D199" s="24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2:18">
      <c r="B200" s="192"/>
      <c r="C200" s="192"/>
      <c r="D200" s="24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</row>
    <row r="201" spans="2:18">
      <c r="B201" s="192"/>
      <c r="C201" s="192"/>
      <c r="D201" s="24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</row>
    <row r="202" spans="2:18">
      <c r="B202" s="192"/>
      <c r="C202" s="192"/>
      <c r="D202" s="2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</row>
    <row r="203" spans="2:18">
      <c r="B203" s="192"/>
      <c r="C203" s="192"/>
      <c r="D203" s="24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</row>
    <row r="204" spans="2:18">
      <c r="B204" s="192"/>
      <c r="C204" s="192"/>
      <c r="D204" s="24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</row>
    <row r="205" spans="2:18">
      <c r="B205" s="192"/>
      <c r="C205" s="192"/>
      <c r="D205" s="24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</row>
    <row r="206" spans="2:18">
      <c r="B206" s="192"/>
      <c r="C206" s="192"/>
      <c r="D206" s="24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</row>
    <row r="207" spans="2:18">
      <c r="B207" s="192"/>
      <c r="C207" s="192"/>
      <c r="D207" s="24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</row>
    <row r="208" spans="2:18">
      <c r="B208" s="192"/>
      <c r="C208" s="192"/>
      <c r="D208" s="24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</row>
    <row r="209" spans="2:18">
      <c r="B209" s="192"/>
      <c r="C209" s="192"/>
      <c r="D209" s="2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</row>
    <row r="210" spans="2:18">
      <c r="B210" s="192"/>
      <c r="C210" s="192"/>
      <c r="D210" s="24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2:18">
      <c r="B211" s="192"/>
      <c r="C211" s="192"/>
      <c r="D211" s="24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</row>
    <row r="212" spans="2:18">
      <c r="B212" s="192"/>
      <c r="C212" s="192"/>
      <c r="D212" s="24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</row>
    <row r="213" spans="2:18">
      <c r="B213" s="192"/>
      <c r="C213" s="192"/>
      <c r="D213" s="24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</row>
    <row r="214" spans="2:18">
      <c r="B214" s="192"/>
      <c r="C214" s="192"/>
      <c r="D214" s="24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</row>
    <row r="215" spans="2:18">
      <c r="B215" s="192"/>
      <c r="C215" s="192"/>
      <c r="D215" s="24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</row>
    <row r="216" spans="2:18">
      <c r="B216" s="192"/>
      <c r="C216" s="192"/>
      <c r="D216" s="24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192"/>
      <c r="C217" s="192"/>
      <c r="D217" s="24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</row>
    <row r="218" spans="2:18">
      <c r="B218" s="192"/>
      <c r="C218" s="192"/>
      <c r="D218" s="24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</row>
    <row r="219" spans="2:18">
      <c r="B219" s="192"/>
      <c r="C219" s="192"/>
      <c r="D219" s="24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</row>
    <row r="220" spans="2:18">
      <c r="B220" s="192"/>
      <c r="C220" s="192"/>
      <c r="D220" s="24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</row>
    <row r="221" spans="2:18">
      <c r="B221" s="192"/>
      <c r="C221" s="192"/>
      <c r="D221" s="24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2:18">
      <c r="B222" s="192"/>
      <c r="C222" s="192"/>
      <c r="D222" s="24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</row>
    <row r="223" spans="2:18">
      <c r="B223" s="192"/>
      <c r="C223" s="192"/>
      <c r="D223" s="24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</row>
    <row r="224" spans="2:18">
      <c r="B224" s="192"/>
      <c r="C224" s="192"/>
      <c r="D224" s="24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</row>
    <row r="225" spans="2:18">
      <c r="B225" s="192"/>
      <c r="C225" s="192"/>
      <c r="D225" s="24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</row>
    <row r="226" spans="2:18">
      <c r="B226" s="192"/>
      <c r="C226" s="192"/>
      <c r="D226" s="24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2:18">
      <c r="B227" s="192"/>
      <c r="C227" s="192"/>
      <c r="D227" s="24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</row>
    <row r="228" spans="2:18">
      <c r="B228" s="192"/>
      <c r="C228" s="192"/>
      <c r="D228" s="24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</row>
    <row r="229" spans="2:18">
      <c r="B229" s="192"/>
      <c r="C229" s="192"/>
      <c r="D229" s="2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</row>
    <row r="230" spans="2:18">
      <c r="B230" s="192"/>
      <c r="C230" s="192"/>
      <c r="D230" s="24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</row>
    <row r="231" spans="2:18">
      <c r="B231" s="192"/>
      <c r="C231" s="192"/>
      <c r="D231" s="24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</row>
    <row r="232" spans="2:18">
      <c r="B232" s="192"/>
      <c r="C232" s="192"/>
      <c r="D232" s="24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zoomScaleNormal="100" workbookViewId="0"/>
  </sheetViews>
  <sheetFormatPr baseColWidth="10" defaultColWidth="9.1640625" defaultRowHeight="14" outlineLevelRow="3"/>
  <cols>
    <col min="1" max="1" width="81.5" style="48" customWidth="1"/>
    <col min="2" max="2" width="14.33203125" style="205" customWidth="1"/>
    <col min="3" max="3" width="15.5" style="205" customWidth="1"/>
    <col min="4" max="4" width="10.33203125" style="250" customWidth="1"/>
    <col min="5" max="16384" width="9.1640625" style="48"/>
  </cols>
  <sheetData>
    <row r="2" spans="1:19" ht="19" customHeight="1">
      <c r="A2" s="4" t="s">
        <v>341</v>
      </c>
      <c r="B2" s="272"/>
      <c r="C2" s="272"/>
      <c r="D2" s="272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342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49" t="s">
        <v>343</v>
      </c>
    </row>
    <row r="6" spans="1:19" s="162" customFormat="1">
      <c r="A6" s="23"/>
      <c r="B6" s="81" t="s">
        <v>60</v>
      </c>
      <c r="C6" s="81" t="s">
        <v>76</v>
      </c>
      <c r="D6" s="166" t="s">
        <v>192</v>
      </c>
    </row>
    <row r="7" spans="1:19" s="96" customFormat="1" ht="16">
      <c r="A7" s="273" t="s">
        <v>224</v>
      </c>
      <c r="B7" s="50">
        <f t="shared" ref="B7:C7" si="0">B$8+B$78</f>
        <v>97.954314282960013</v>
      </c>
      <c r="C7" s="50">
        <f t="shared" si="0"/>
        <v>2672.0173758691499</v>
      </c>
      <c r="D7" s="197">
        <v>1.000006</v>
      </c>
    </row>
    <row r="8" spans="1:19" s="129" customFormat="1" ht="15">
      <c r="A8" s="274" t="s">
        <v>344</v>
      </c>
      <c r="B8" s="203">
        <f t="shared" ref="B8:D8" si="1">B$9+B$46</f>
        <v>86.614317677070005</v>
      </c>
      <c r="C8" s="203">
        <f t="shared" si="1"/>
        <v>2362.6826804546599</v>
      </c>
      <c r="D8" s="19">
        <f t="shared" si="1"/>
        <v>0.88423800000000008</v>
      </c>
    </row>
    <row r="9" spans="1:19" s="227" customFormat="1" ht="15" outlineLevel="1">
      <c r="A9" s="275" t="s">
        <v>292</v>
      </c>
      <c r="B9" s="163">
        <f t="shared" ref="B9:D9" si="2">B$10+B$44</f>
        <v>38.952681436220011</v>
      </c>
      <c r="C9" s="163">
        <f t="shared" si="2"/>
        <v>1062.5590347498203</v>
      </c>
      <c r="D9" s="174">
        <f t="shared" si="2"/>
        <v>0.39766600000000002</v>
      </c>
    </row>
    <row r="10" spans="1:19" s="121" customFormat="1" ht="15" outlineLevel="2">
      <c r="A10" s="276" t="s">
        <v>227</v>
      </c>
      <c r="B10" s="220">
        <f t="shared" ref="B10:C10" si="3">SUM(B$11:B$43)</f>
        <v>38.884805428450008</v>
      </c>
      <c r="C10" s="220">
        <f t="shared" si="3"/>
        <v>1060.7074994346003</v>
      </c>
      <c r="D10" s="74">
        <v>0.39697300000000002</v>
      </c>
    </row>
    <row r="11" spans="1:19" outlineLevel="3">
      <c r="A11" s="277" t="s">
        <v>345</v>
      </c>
      <c r="B11" s="17">
        <v>2.9816281866000001</v>
      </c>
      <c r="C11" s="17">
        <v>81.333449999999999</v>
      </c>
      <c r="D11" s="180">
        <v>3.0439000000000001E-2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278" t="s">
        <v>229</v>
      </c>
      <c r="B12" s="236">
        <v>0.64274768862999998</v>
      </c>
      <c r="C12" s="236">
        <v>17.533000000000001</v>
      </c>
      <c r="D12" s="45">
        <v>6.5620000000000001E-3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278" t="s">
        <v>230</v>
      </c>
      <c r="B13" s="236">
        <v>3.5161637729300002</v>
      </c>
      <c r="C13" s="236">
        <v>95.914618630199996</v>
      </c>
      <c r="D13" s="45">
        <v>3.5895999999999997E-2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278" t="s">
        <v>231</v>
      </c>
      <c r="B14" s="236">
        <v>1.3380648283200001</v>
      </c>
      <c r="C14" s="236">
        <v>36.5</v>
      </c>
      <c r="D14" s="45">
        <v>1.366E-2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278" t="s">
        <v>232</v>
      </c>
      <c r="B15" s="236">
        <v>1.05212224414</v>
      </c>
      <c r="C15" s="236">
        <v>28.700001</v>
      </c>
      <c r="D15" s="45">
        <v>1.0741000000000001E-2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278" t="s">
        <v>233</v>
      </c>
      <c r="B16" s="236">
        <v>1.71932165613</v>
      </c>
      <c r="C16" s="236">
        <v>46.9</v>
      </c>
      <c r="D16" s="45">
        <v>1.7552000000000002E-2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278" t="s">
        <v>234</v>
      </c>
      <c r="B17" s="236">
        <v>4.2928769860499996</v>
      </c>
      <c r="C17" s="236">
        <v>117.101957</v>
      </c>
      <c r="D17" s="45">
        <v>4.3825000000000003E-2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278" t="s">
        <v>235</v>
      </c>
      <c r="B18" s="236">
        <v>0.44349495202</v>
      </c>
      <c r="C18" s="236">
        <v>12.097744</v>
      </c>
      <c r="D18" s="45">
        <v>4.5279999999999999E-3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278" t="s">
        <v>236</v>
      </c>
      <c r="B19" s="236">
        <v>0.44349495202</v>
      </c>
      <c r="C19" s="236">
        <v>12.097744</v>
      </c>
      <c r="D19" s="45">
        <v>4.5279999999999999E-3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278" t="s">
        <v>237</v>
      </c>
      <c r="B20" s="236">
        <v>2.8173273781899999</v>
      </c>
      <c r="C20" s="236">
        <v>76.851619688200003</v>
      </c>
      <c r="D20" s="45">
        <v>2.8761999999999999E-2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278" t="s">
        <v>346</v>
      </c>
      <c r="B21" s="236">
        <v>0.58794517233999999</v>
      </c>
      <c r="C21" s="236">
        <v>16.038086</v>
      </c>
      <c r="D21" s="45">
        <v>6.0020000000000004E-3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278" t="s">
        <v>239</v>
      </c>
      <c r="B22" s="236">
        <v>0.44349495202</v>
      </c>
      <c r="C22" s="236">
        <v>12.097744</v>
      </c>
      <c r="D22" s="45">
        <v>4.5279999999999999E-3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278" t="s">
        <v>240</v>
      </c>
      <c r="B23" s="236">
        <v>2.2411606184299999</v>
      </c>
      <c r="C23" s="236">
        <v>61.134827581400003</v>
      </c>
      <c r="D23" s="45">
        <v>2.2880000000000001E-2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278" t="s">
        <v>241</v>
      </c>
      <c r="B24" s="236">
        <v>0.44349495202</v>
      </c>
      <c r="C24" s="236">
        <v>12.097744</v>
      </c>
      <c r="D24" s="45">
        <v>4.5279999999999999E-3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278" t="s">
        <v>242</v>
      </c>
      <c r="B25" s="236">
        <v>0.44349495202</v>
      </c>
      <c r="C25" s="236">
        <v>12.097744</v>
      </c>
      <c r="D25" s="45">
        <v>4.5279999999999999E-3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278" t="s">
        <v>243</v>
      </c>
      <c r="B26" s="236">
        <v>0.44349495202</v>
      </c>
      <c r="C26" s="236">
        <v>12.097744</v>
      </c>
      <c r="D26" s="45">
        <v>4.5279999999999999E-3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278" t="s">
        <v>244</v>
      </c>
      <c r="B27" s="236">
        <v>0.44349495202</v>
      </c>
      <c r="C27" s="236">
        <v>12.097744</v>
      </c>
      <c r="D27" s="45">
        <v>4.5279999999999999E-3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278" t="s">
        <v>245</v>
      </c>
      <c r="B28" s="236">
        <v>0.44349495202</v>
      </c>
      <c r="C28" s="236">
        <v>12.097744</v>
      </c>
      <c r="D28" s="45">
        <v>4.5279999999999999E-3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278" t="s">
        <v>246</v>
      </c>
      <c r="B29" s="236">
        <v>0.44349495202</v>
      </c>
      <c r="C29" s="236">
        <v>12.097744</v>
      </c>
      <c r="D29" s="45">
        <v>4.5279999999999999E-3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278" t="s">
        <v>247</v>
      </c>
      <c r="B30" s="236">
        <v>0.44349495202</v>
      </c>
      <c r="C30" s="236">
        <v>12.097744</v>
      </c>
      <c r="D30" s="45">
        <v>4.5279999999999999E-3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278" t="s">
        <v>248</v>
      </c>
      <c r="B31" s="236">
        <v>0.44349495202</v>
      </c>
      <c r="C31" s="236">
        <v>12.097744</v>
      </c>
      <c r="D31" s="45">
        <v>4.5279999999999999E-3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278" t="s">
        <v>347</v>
      </c>
      <c r="B32" s="236">
        <v>0.44349495202</v>
      </c>
      <c r="C32" s="236">
        <v>12.097744</v>
      </c>
      <c r="D32" s="45">
        <v>4.5279999999999999E-3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278" t="s">
        <v>348</v>
      </c>
      <c r="B33" s="236">
        <v>0.44349495202</v>
      </c>
      <c r="C33" s="236">
        <v>12.097744</v>
      </c>
      <c r="D33" s="45">
        <v>4.5279999999999999E-3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278" t="s">
        <v>251</v>
      </c>
      <c r="B34" s="236">
        <v>4.1147456020000001E-2</v>
      </c>
      <c r="C34" s="236">
        <v>1.1224285348</v>
      </c>
      <c r="D34" s="45">
        <v>4.2000000000000002E-4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278" t="s">
        <v>252</v>
      </c>
      <c r="B35" s="236">
        <v>3.3531759060400002</v>
      </c>
      <c r="C35" s="236">
        <v>91.468603000000002</v>
      </c>
      <c r="D35" s="45">
        <v>3.4231999999999999E-2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278" t="s">
        <v>349</v>
      </c>
      <c r="B36" s="236">
        <v>0.44349520863000003</v>
      </c>
      <c r="C36" s="236">
        <v>12.097751000000001</v>
      </c>
      <c r="D36" s="45">
        <v>4.5279999999999999E-3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278" t="s">
        <v>254</v>
      </c>
      <c r="B37" s="236">
        <v>1.54523967858</v>
      </c>
      <c r="C37" s="236">
        <v>42.151356999999997</v>
      </c>
      <c r="D37" s="45">
        <v>1.5775000000000001E-2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278" t="s">
        <v>350</v>
      </c>
      <c r="B38" s="236">
        <v>1.88681203308</v>
      </c>
      <c r="C38" s="236">
        <v>51.468836000000003</v>
      </c>
      <c r="D38" s="45">
        <v>1.9262000000000001E-2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278" t="s">
        <v>351</v>
      </c>
      <c r="B39" s="236">
        <v>0.97407988796</v>
      </c>
      <c r="C39" s="236">
        <v>26.571145999999999</v>
      </c>
      <c r="D39" s="45">
        <v>9.9439999999999997E-3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278" t="s">
        <v>257</v>
      </c>
      <c r="B40" s="236">
        <v>1.50597939013</v>
      </c>
      <c r="C40" s="236">
        <v>41.080407000000001</v>
      </c>
      <c r="D40" s="45">
        <v>1.5374000000000001E-2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278" t="s">
        <v>258</v>
      </c>
      <c r="B41" s="236">
        <v>0.87867744205999998</v>
      </c>
      <c r="C41" s="236">
        <v>23.968738999999999</v>
      </c>
      <c r="D41" s="45">
        <v>8.9700000000000005E-3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278" t="s">
        <v>259</v>
      </c>
      <c r="B42" s="236">
        <v>0.64153793137000004</v>
      </c>
      <c r="C42" s="236">
        <v>17.5</v>
      </c>
      <c r="D42" s="45">
        <v>6.5490000000000001E-3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278" t="s">
        <v>261</v>
      </c>
      <c r="B43" s="236">
        <v>0.65986758656</v>
      </c>
      <c r="C43" s="236">
        <v>18</v>
      </c>
      <c r="D43" s="45">
        <v>6.7359999999999998E-3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15" outlineLevel="2">
      <c r="A44" s="279" t="s">
        <v>262</v>
      </c>
      <c r="B44" s="147">
        <f t="shared" ref="B44:C44" si="4">SUM(B$45:B$45)</f>
        <v>6.7876007769999996E-2</v>
      </c>
      <c r="C44" s="147">
        <f t="shared" si="4"/>
        <v>1.85153531522</v>
      </c>
      <c r="D44" s="210">
        <v>6.9300000000000004E-4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3">
      <c r="A45" s="278" t="s">
        <v>352</v>
      </c>
      <c r="B45" s="236">
        <v>6.7876007769999996E-2</v>
      </c>
      <c r="C45" s="236">
        <v>1.85153531522</v>
      </c>
      <c r="D45" s="45">
        <v>6.9300000000000004E-4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ht="15" outlineLevel="1">
      <c r="A46" s="280" t="s">
        <v>264</v>
      </c>
      <c r="B46" s="242">
        <f t="shared" ref="B46:D46" si="5">B$47+B$55+B$63+B$68+B$76</f>
        <v>47.661636240850001</v>
      </c>
      <c r="C46" s="242">
        <f t="shared" si="5"/>
        <v>1300.1236457048399</v>
      </c>
      <c r="D46" s="40">
        <f t="shared" si="5"/>
        <v>0.486572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2">
      <c r="A47" s="279" t="s">
        <v>353</v>
      </c>
      <c r="B47" s="147">
        <f t="shared" ref="B47:C47" si="6">SUM(B$48:B$54)</f>
        <v>16.978042560159999</v>
      </c>
      <c r="C47" s="147">
        <f t="shared" si="6"/>
        <v>463.13044056396001</v>
      </c>
      <c r="D47" s="210">
        <v>0.17332700000000001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3">
      <c r="A48" s="278" t="s">
        <v>110</v>
      </c>
      <c r="B48" s="236">
        <v>2.2672023800000001E-3</v>
      </c>
      <c r="C48" s="236">
        <v>6.1845200000000003E-2</v>
      </c>
      <c r="D48" s="45">
        <v>2.3E-5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278" t="s">
        <v>266</v>
      </c>
      <c r="B49" s="236">
        <v>4.9991812509700004</v>
      </c>
      <c r="C49" s="236">
        <v>136.36866599999999</v>
      </c>
      <c r="D49" s="45">
        <v>5.1035999999999998E-2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278" t="s">
        <v>267</v>
      </c>
      <c r="B50" s="236">
        <v>0.38494133214999998</v>
      </c>
      <c r="C50" s="236">
        <v>10.500506646330001</v>
      </c>
      <c r="D50" s="45">
        <v>3.9300000000000003E-3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278" t="s">
        <v>268</v>
      </c>
      <c r="B51" s="236">
        <v>1.0156447287699999</v>
      </c>
      <c r="C51" s="236">
        <v>27.704960040149999</v>
      </c>
      <c r="D51" s="45">
        <v>1.0369E-2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278" t="s">
        <v>269</v>
      </c>
      <c r="B52" s="236">
        <v>6.1552473171899997</v>
      </c>
      <c r="C52" s="236">
        <v>167.90406736776001</v>
      </c>
      <c r="D52" s="45">
        <v>6.2838000000000005E-2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outlineLevel="3">
      <c r="A53" s="278" t="s">
        <v>270</v>
      </c>
      <c r="B53" s="236">
        <v>4.3625608583400002</v>
      </c>
      <c r="C53" s="236">
        <v>119.00280760606</v>
      </c>
      <c r="D53" s="45">
        <v>4.4537E-2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278" t="s">
        <v>271</v>
      </c>
      <c r="B54" s="236">
        <v>5.8199870360000003E-2</v>
      </c>
      <c r="C54" s="236">
        <v>1.5875877036599999</v>
      </c>
      <c r="D54" s="45">
        <v>5.9400000000000002E-4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ht="15" outlineLevel="2">
      <c r="A55" s="279" t="s">
        <v>272</v>
      </c>
      <c r="B55" s="147">
        <f t="shared" ref="B55:C55" si="7">SUM(B$56:B$62)</f>
        <v>1.4938727953400002</v>
      </c>
      <c r="C55" s="147">
        <f t="shared" si="7"/>
        <v>40.750160885679996</v>
      </c>
      <c r="D55" s="210">
        <v>1.525E-2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3">
      <c r="A56" s="278" t="s">
        <v>273</v>
      </c>
      <c r="B56" s="236">
        <v>2.0492385960000001E-2</v>
      </c>
      <c r="C56" s="236">
        <v>0.55899540264000003</v>
      </c>
      <c r="D56" s="45">
        <v>2.0900000000000001E-4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278" t="s">
        <v>274</v>
      </c>
      <c r="B57" s="236">
        <v>0.28670076286000001</v>
      </c>
      <c r="C57" s="236">
        <v>7.8206807494600001</v>
      </c>
      <c r="D57" s="45">
        <v>2.9269999999999999E-3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278" t="s">
        <v>275</v>
      </c>
      <c r="B58" s="236">
        <v>4.1845500289999997E-2</v>
      </c>
      <c r="C58" s="236">
        <v>1.1414699260300001</v>
      </c>
      <c r="D58" s="45">
        <v>4.2700000000000002E-4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278" t="s">
        <v>276</v>
      </c>
      <c r="B59" s="236">
        <v>0.60585586000000002</v>
      </c>
      <c r="C59" s="236">
        <v>16.526657320249999</v>
      </c>
      <c r="D59" s="45">
        <v>6.1850000000000004E-3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278" t="s">
        <v>277</v>
      </c>
      <c r="B60" s="236">
        <v>4.7255449999999998E-4</v>
      </c>
      <c r="C60" s="236">
        <v>1.2890436159999999E-2</v>
      </c>
      <c r="D60" s="45">
        <v>5.0000000000000004E-6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278" t="s">
        <v>278</v>
      </c>
      <c r="B61" s="236">
        <v>3.9693692959999999E-2</v>
      </c>
      <c r="C61" s="236">
        <v>1.08277249519</v>
      </c>
      <c r="D61" s="45">
        <v>4.0499999999999998E-4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278" t="s">
        <v>279</v>
      </c>
      <c r="B62" s="236">
        <v>0.49881203877000002</v>
      </c>
      <c r="C62" s="236">
        <v>13.60669455595</v>
      </c>
      <c r="D62" s="45">
        <v>5.0920000000000002E-3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ht="15" outlineLevel="2">
      <c r="A63" s="279" t="s">
        <v>280</v>
      </c>
      <c r="B63" s="147">
        <f t="shared" ref="B63:C63" si="8">SUM(B$64:B$67)</f>
        <v>1.8600623522399999</v>
      </c>
      <c r="C63" s="147">
        <f t="shared" si="8"/>
        <v>50.739152857089998</v>
      </c>
      <c r="D63" s="210">
        <v>1.899E-2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278" t="s">
        <v>67</v>
      </c>
      <c r="B64" s="236">
        <v>0.73684077395000003</v>
      </c>
      <c r="C64" s="236">
        <v>20.099689999999999</v>
      </c>
      <c r="D64" s="45">
        <v>7.522E-3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3">
      <c r="A65" s="278" t="s">
        <v>190</v>
      </c>
      <c r="B65" s="236">
        <v>5.7960120000000002E-5</v>
      </c>
      <c r="C65" s="236">
        <v>1.5810478E-3</v>
      </c>
      <c r="D65" s="45">
        <v>9.9999999999999995E-7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278" t="s">
        <v>175</v>
      </c>
      <c r="B66" s="236">
        <v>0.29744124965000002</v>
      </c>
      <c r="C66" s="236">
        <v>8.11366189644</v>
      </c>
      <c r="D66" s="45">
        <v>3.0370000000000002E-3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outlineLevel="3">
      <c r="A67" s="278" t="s">
        <v>211</v>
      </c>
      <c r="B67" s="236">
        <v>0.82572236852000003</v>
      </c>
      <c r="C67" s="236">
        <v>22.52421991285</v>
      </c>
      <c r="D67" s="45">
        <v>8.43E-3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ht="15" outlineLevel="2">
      <c r="A68" s="279" t="s">
        <v>281</v>
      </c>
      <c r="B68" s="147">
        <f t="shared" ref="B68:C68" si="9">SUM(B$69:B$75)</f>
        <v>22.912232679060001</v>
      </c>
      <c r="C68" s="147">
        <f t="shared" si="9"/>
        <v>625.00446546599994</v>
      </c>
      <c r="D68" s="210">
        <v>0.233908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outlineLevel="3">
      <c r="A69" s="278" t="s">
        <v>282</v>
      </c>
      <c r="B69" s="236">
        <v>3</v>
      </c>
      <c r="C69" s="236">
        <v>81.834599999999995</v>
      </c>
      <c r="D69" s="45">
        <v>3.0627000000000001E-2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outlineLevel="3">
      <c r="A70" s="278" t="s">
        <v>283</v>
      </c>
      <c r="B70" s="236">
        <v>7.6616299999999997</v>
      </c>
      <c r="C70" s="236">
        <v>208.99547546599999</v>
      </c>
      <c r="D70" s="45">
        <v>7.8215999999999994E-2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outlineLevel="3">
      <c r="A71" s="278" t="s">
        <v>285</v>
      </c>
      <c r="B71" s="236">
        <v>3</v>
      </c>
      <c r="C71" s="236">
        <v>81.834599999999995</v>
      </c>
      <c r="D71" s="45">
        <v>3.0627000000000001E-2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278" t="s">
        <v>286</v>
      </c>
      <c r="B72" s="236">
        <v>2.35</v>
      </c>
      <c r="C72" s="236">
        <v>64.103769999999997</v>
      </c>
      <c r="D72" s="45">
        <v>2.3990999999999998E-2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278" t="s">
        <v>287</v>
      </c>
      <c r="B73" s="236">
        <v>1.1336011906900001</v>
      </c>
      <c r="C73" s="236">
        <v>30.922599999999999</v>
      </c>
      <c r="D73" s="45">
        <v>1.1573E-2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278" t="s">
        <v>288</v>
      </c>
      <c r="B74" s="236">
        <v>4.01700148837</v>
      </c>
      <c r="C74" s="236">
        <v>109.57657</v>
      </c>
      <c r="D74" s="45">
        <v>4.1008999999999997E-2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278" t="s">
        <v>289</v>
      </c>
      <c r="B75" s="236">
        <v>1.75</v>
      </c>
      <c r="C75" s="236">
        <v>47.736849999999997</v>
      </c>
      <c r="D75" s="45">
        <v>1.7864999999999999E-2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5" outlineLevel="2">
      <c r="A76" s="279" t="s">
        <v>290</v>
      </c>
      <c r="B76" s="147">
        <f t="shared" ref="B76:C76" si="10">SUM(B$77:B$77)</f>
        <v>4.4174258540500002</v>
      </c>
      <c r="C76" s="147">
        <f t="shared" si="10"/>
        <v>120.49942593211</v>
      </c>
      <c r="D76" s="210">
        <v>4.5096999999999998E-2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278" t="s">
        <v>270</v>
      </c>
      <c r="B77" s="236">
        <v>4.4174258540500002</v>
      </c>
      <c r="C77" s="236">
        <v>120.49942593211</v>
      </c>
      <c r="D77" s="45">
        <v>4.5096999999999998E-2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ht="15">
      <c r="A78" s="281" t="s">
        <v>291</v>
      </c>
      <c r="B78" s="78">
        <f t="shared" ref="B78:D78" si="11">B$79+B$102</f>
        <v>11.339996605890001</v>
      </c>
      <c r="C78" s="78">
        <f t="shared" si="11"/>
        <v>309.33469541449006</v>
      </c>
      <c r="D78" s="128">
        <f t="shared" si="11"/>
        <v>0.11576800000000001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ht="15" outlineLevel="1">
      <c r="A79" s="280" t="s">
        <v>292</v>
      </c>
      <c r="B79" s="242">
        <f t="shared" ref="B79:D79" si="12">B$80+B$86+B$100</f>
        <v>1.7977295606500001</v>
      </c>
      <c r="C79" s="242">
        <f t="shared" si="12"/>
        <v>49.038826501249993</v>
      </c>
      <c r="D79" s="40">
        <f t="shared" si="12"/>
        <v>1.8353000000000001E-2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ht="15" outlineLevel="2">
      <c r="A80" s="279" t="s">
        <v>293</v>
      </c>
      <c r="B80" s="147">
        <f t="shared" ref="B80:C80" si="13">SUM(B$81:B$85)</f>
        <v>0.62058407813000005</v>
      </c>
      <c r="C80" s="147">
        <f t="shared" si="13"/>
        <v>16.928416599999998</v>
      </c>
      <c r="D80" s="210">
        <v>6.3350000000000004E-3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278" t="s">
        <v>294</v>
      </c>
      <c r="B81" s="236">
        <v>4.2525000000000003E-7</v>
      </c>
      <c r="C81" s="236">
        <v>1.1600000000000001E-5</v>
      </c>
      <c r="D81" s="45">
        <v>0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outlineLevel="3">
      <c r="A82" s="278" t="s">
        <v>295</v>
      </c>
      <c r="B82" s="236">
        <v>0.12739110351999999</v>
      </c>
      <c r="C82" s="236">
        <v>3.4750000000000001</v>
      </c>
      <c r="D82" s="45">
        <v>1.3010000000000001E-3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outlineLevel="3">
      <c r="A83" s="278" t="s">
        <v>297</v>
      </c>
      <c r="B83" s="236">
        <v>0.31457354224</v>
      </c>
      <c r="C83" s="236">
        <v>8.5809999999999995</v>
      </c>
      <c r="D83" s="45">
        <v>3.2109999999999999E-3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3">
      <c r="A84" s="278" t="s">
        <v>298</v>
      </c>
      <c r="B84" s="236">
        <v>0.10530038639</v>
      </c>
      <c r="C84" s="236">
        <v>2.8724050000000001</v>
      </c>
      <c r="D84" s="45">
        <v>1.075E-3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278" t="s">
        <v>299</v>
      </c>
      <c r="B85" s="236">
        <v>7.3318620730000006E-2</v>
      </c>
      <c r="C85" s="236">
        <v>2</v>
      </c>
      <c r="D85" s="45">
        <v>7.4799999999999997E-4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ht="15" outlineLevel="2">
      <c r="A86" s="279" t="s">
        <v>262</v>
      </c>
      <c r="B86" s="147">
        <f t="shared" ref="B86:C86" si="14">SUM(B$87:B$99)</f>
        <v>1.1771104857100001</v>
      </c>
      <c r="C86" s="147">
        <f t="shared" si="14"/>
        <v>32.109455251249997</v>
      </c>
      <c r="D86" s="210">
        <v>1.2017999999999999E-2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outlineLevel="3">
      <c r="A87" s="278" t="s">
        <v>300</v>
      </c>
      <c r="B87" s="236">
        <v>1.0299088400000001E-3</v>
      </c>
      <c r="C87" s="236">
        <v>2.8094059429999999E-2</v>
      </c>
      <c r="D87" s="45">
        <v>1.1E-5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278" t="s">
        <v>301</v>
      </c>
      <c r="B88" s="236">
        <v>1.93896591E-3</v>
      </c>
      <c r="C88" s="236">
        <v>5.2891500000000001E-2</v>
      </c>
      <c r="D88" s="45">
        <v>2.0000000000000002E-5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278" t="s">
        <v>302</v>
      </c>
      <c r="B89" s="236">
        <v>1.92461379E-3</v>
      </c>
      <c r="C89" s="236">
        <v>5.2499999999999998E-2</v>
      </c>
      <c r="D89" s="45">
        <v>2.0000000000000002E-5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278" t="s">
        <v>303</v>
      </c>
      <c r="B90" s="236">
        <v>1.2999999999999999E-2</v>
      </c>
      <c r="C90" s="236">
        <v>0.3546166</v>
      </c>
      <c r="D90" s="45">
        <v>1.3300000000000001E-4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278" t="s">
        <v>304</v>
      </c>
      <c r="B91" s="236">
        <v>0.41492442458000001</v>
      </c>
      <c r="C91" s="236">
        <v>11.31839143851</v>
      </c>
      <c r="D91" s="45">
        <v>4.2360000000000002E-3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outlineLevel="3">
      <c r="A92" s="278" t="s">
        <v>305</v>
      </c>
      <c r="B92" s="236">
        <v>0.49408859905000002</v>
      </c>
      <c r="C92" s="236">
        <v>13.47784762241</v>
      </c>
      <c r="D92" s="45">
        <v>5.0439999999999999E-3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3">
      <c r="A93" s="278" t="s">
        <v>306</v>
      </c>
      <c r="B93" s="236">
        <v>2.8006324020000001E-2</v>
      </c>
      <c r="C93" s="236">
        <v>0.76396210783999996</v>
      </c>
      <c r="D93" s="45">
        <v>2.8600000000000001E-4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278" t="s">
        <v>307</v>
      </c>
      <c r="B94" s="236">
        <v>9.0399048700000005E-3</v>
      </c>
      <c r="C94" s="236">
        <v>0.24659233320000001</v>
      </c>
      <c r="D94" s="45">
        <v>9.2E-5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278" t="s">
        <v>308</v>
      </c>
      <c r="B95" s="236">
        <v>0.01</v>
      </c>
      <c r="C95" s="236">
        <v>0.27278200000000002</v>
      </c>
      <c r="D95" s="45">
        <v>1.02E-4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278" t="s">
        <v>309</v>
      </c>
      <c r="B96" s="236">
        <v>3.0427227599999999E-3</v>
      </c>
      <c r="C96" s="236">
        <v>8.3000000000000004E-2</v>
      </c>
      <c r="D96" s="45">
        <v>3.1000000000000001E-5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278" t="s">
        <v>310</v>
      </c>
      <c r="B97" s="236">
        <v>1.931663233E-2</v>
      </c>
      <c r="C97" s="236">
        <v>0.52692295999000005</v>
      </c>
      <c r="D97" s="45">
        <v>1.9699999999999999E-4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278" t="s">
        <v>311</v>
      </c>
      <c r="B98" s="236">
        <v>0.17725301694000001</v>
      </c>
      <c r="C98" s="236">
        <v>4.8351432465700004</v>
      </c>
      <c r="D98" s="45">
        <v>1.81E-3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278" t="s">
        <v>312</v>
      </c>
      <c r="B99" s="236">
        <v>3.5453726199999999E-3</v>
      </c>
      <c r="C99" s="236">
        <v>9.6711383299999995E-2</v>
      </c>
      <c r="D99" s="45">
        <v>3.6000000000000001E-5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ht="15" outlineLevel="2">
      <c r="A100" s="279" t="s">
        <v>313</v>
      </c>
      <c r="B100" s="147">
        <f t="shared" ref="B100:C100" si="15">SUM(B$101:B$101)</f>
        <v>3.4996809999999997E-5</v>
      </c>
      <c r="C100" s="147">
        <f t="shared" si="15"/>
        <v>9.5465000000000003E-4</v>
      </c>
      <c r="D100" s="210">
        <v>0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278" t="s">
        <v>314</v>
      </c>
      <c r="B101" s="236">
        <v>3.4996809999999997E-5</v>
      </c>
      <c r="C101" s="236">
        <v>9.5465000000000003E-4</v>
      </c>
      <c r="D101" s="45">
        <v>0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t="15" outlineLevel="1">
      <c r="A102" s="280" t="s">
        <v>264</v>
      </c>
      <c r="B102" s="242">
        <f t="shared" ref="B102:D102" si="16">B$103+B$109+B$110+B$114+B$117</f>
        <v>9.5422670452400009</v>
      </c>
      <c r="C102" s="242">
        <f t="shared" si="16"/>
        <v>260.29586891324004</v>
      </c>
      <c r="D102" s="40">
        <f t="shared" si="16"/>
        <v>9.7415000000000002E-2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ht="15" outlineLevel="2">
      <c r="A103" s="279" t="s">
        <v>353</v>
      </c>
      <c r="B103" s="147">
        <f t="shared" ref="B103:C103" si="17">SUM(B$104:B$108)</f>
        <v>6.8213339786000002</v>
      </c>
      <c r="C103" s="147">
        <f t="shared" si="17"/>
        <v>186.07371253465999</v>
      </c>
      <c r="D103" s="210">
        <v>6.9638000000000005E-2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278" t="s">
        <v>315</v>
      </c>
      <c r="B104" s="236">
        <v>0.34008035721000002</v>
      </c>
      <c r="C104" s="236">
        <v>9.2767800000000005</v>
      </c>
      <c r="D104" s="45">
        <v>3.4719999999999998E-3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278" t="s">
        <v>267</v>
      </c>
      <c r="B105" s="236">
        <v>0.33999411379</v>
      </c>
      <c r="C105" s="236">
        <v>9.2744274345300006</v>
      </c>
      <c r="D105" s="45">
        <v>3.4710000000000001E-3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278" t="s">
        <v>268</v>
      </c>
      <c r="B106" s="236">
        <v>6.1798268910000002E-2</v>
      </c>
      <c r="C106" s="236">
        <v>1.685745539</v>
      </c>
      <c r="D106" s="45">
        <v>6.3100000000000005E-4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3">
      <c r="A107" s="278" t="s">
        <v>269</v>
      </c>
      <c r="B107" s="236">
        <v>0.46823055755999998</v>
      </c>
      <c r="C107" s="236">
        <v>12.77248679523</v>
      </c>
      <c r="D107" s="45">
        <v>4.7800000000000004E-3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278" t="s">
        <v>270</v>
      </c>
      <c r="B108" s="236">
        <v>5.6112306811300003</v>
      </c>
      <c r="C108" s="236">
        <v>153.0642727659</v>
      </c>
      <c r="D108" s="45">
        <v>5.7284000000000002E-2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2">
      <c r="A109" s="279" t="s">
        <v>272</v>
      </c>
      <c r="B109" s="147"/>
      <c r="C109" s="147"/>
      <c r="D109" s="210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ht="15" outlineLevel="2">
      <c r="A110" s="279" t="s">
        <v>280</v>
      </c>
      <c r="B110" s="147">
        <f t="shared" ref="B110:C110" si="18">SUM(B$111:B$113)</f>
        <v>1.0819453749600001</v>
      </c>
      <c r="C110" s="147">
        <f t="shared" si="18"/>
        <v>29.513522327330001</v>
      </c>
      <c r="D110" s="210">
        <v>1.1044999999999999E-2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278" t="s">
        <v>79</v>
      </c>
      <c r="B111" s="236">
        <v>0.16409411059000001</v>
      </c>
      <c r="C111" s="236">
        <v>4.4761919675000001</v>
      </c>
      <c r="D111" s="45">
        <v>1.6750000000000001E-3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278" t="s">
        <v>211</v>
      </c>
      <c r="B112" s="236">
        <v>1.7851264370000001E-2</v>
      </c>
      <c r="C112" s="236">
        <v>0.48695035983000001</v>
      </c>
      <c r="D112" s="45">
        <v>1.8200000000000001E-4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278" t="s">
        <v>317</v>
      </c>
      <c r="B113" s="236">
        <v>0.9</v>
      </c>
      <c r="C113" s="236">
        <v>24.550380000000001</v>
      </c>
      <c r="D113" s="45">
        <v>9.188E-3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ht="15" outlineLevel="2">
      <c r="A114" s="279" t="s">
        <v>318</v>
      </c>
      <c r="B114" s="147">
        <f t="shared" ref="B114:C114" si="19">SUM(B$115:B$116)</f>
        <v>1.5249999999999999</v>
      </c>
      <c r="C114" s="147">
        <f t="shared" si="19"/>
        <v>41.599254999999999</v>
      </c>
      <c r="D114" s="210">
        <v>1.5568E-2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278" t="s">
        <v>319</v>
      </c>
      <c r="B115" s="236">
        <v>0.7</v>
      </c>
      <c r="C115" s="236">
        <v>19.094740000000002</v>
      </c>
      <c r="D115" s="45">
        <v>7.1459999999999996E-3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3">
      <c r="A116" s="278" t="s">
        <v>320</v>
      </c>
      <c r="B116" s="236">
        <v>0.82499999999999996</v>
      </c>
      <c r="C116" s="236">
        <v>22.504515000000001</v>
      </c>
      <c r="D116" s="45">
        <v>8.4220000000000007E-3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ht="15" outlineLevel="2">
      <c r="A117" s="279" t="s">
        <v>290</v>
      </c>
      <c r="B117" s="147">
        <f t="shared" ref="B117:C117" si="20">SUM(B$118:B$118)</f>
        <v>0.11398769168</v>
      </c>
      <c r="C117" s="147">
        <f t="shared" si="20"/>
        <v>3.1093790512499999</v>
      </c>
      <c r="D117" s="210">
        <v>1.1640000000000001E-3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3">
      <c r="A118" s="278" t="s">
        <v>270</v>
      </c>
      <c r="B118" s="236">
        <v>0.11398769168</v>
      </c>
      <c r="C118" s="236">
        <v>3.1093790512499999</v>
      </c>
      <c r="D118" s="45">
        <v>1.1640000000000001E-3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</sheetData>
  <mergeCells count="2">
    <mergeCell ref="A2:D2"/>
    <mergeCell ref="A3:D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G124" sqref="G124"/>
    </sheetView>
  </sheetViews>
  <sheetFormatPr baseColWidth="10" defaultColWidth="9.1640625" defaultRowHeight="14" outlineLevelRow="3"/>
  <cols>
    <col min="1" max="1" width="81.5" style="48" customWidth="1"/>
    <col min="2" max="2" width="14.33203125" style="205" customWidth="1"/>
    <col min="3" max="3" width="15.5" style="205" customWidth="1"/>
    <col min="4" max="4" width="10.33203125" style="250" customWidth="1"/>
    <col min="5" max="16384" width="9.1640625" style="48"/>
  </cols>
  <sheetData>
    <row r="2" spans="1:19" ht="19" customHeight="1">
      <c r="A2" s="4" t="s">
        <v>341</v>
      </c>
      <c r="B2" s="4"/>
      <c r="C2" s="4"/>
      <c r="D2" s="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354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49" t="s">
        <v>325</v>
      </c>
    </row>
    <row r="6" spans="1:19" s="162" customFormat="1">
      <c r="A6" s="26"/>
      <c r="B6" s="81" t="s">
        <v>60</v>
      </c>
      <c r="C6" s="81" t="s">
        <v>76</v>
      </c>
      <c r="D6" s="177" t="s">
        <v>192</v>
      </c>
    </row>
    <row r="7" spans="1:19" s="96" customFormat="1" ht="16">
      <c r="A7" s="102" t="s">
        <v>224</v>
      </c>
      <c r="B7" s="160">
        <f t="shared" ref="B7:C7" si="0">B$69+B$8</f>
        <v>97.954314282960013</v>
      </c>
      <c r="C7" s="160">
        <f t="shared" si="0"/>
        <v>2672.0173758691503</v>
      </c>
      <c r="D7" s="158">
        <v>1.000006</v>
      </c>
    </row>
    <row r="8" spans="1:19" s="129" customFormat="1" ht="15">
      <c r="A8" s="198" t="s">
        <v>344</v>
      </c>
      <c r="B8" s="203">
        <f t="shared" ref="B8:D8" si="1">B$9+B$46</f>
        <v>40.750410996870009</v>
      </c>
      <c r="C8" s="203">
        <f t="shared" si="1"/>
        <v>1111.5978612510703</v>
      </c>
      <c r="D8" s="19">
        <f t="shared" si="1"/>
        <v>0.41601900000000003</v>
      </c>
    </row>
    <row r="9" spans="1:19" s="227" customFormat="1" ht="15" outlineLevel="1">
      <c r="A9" s="138" t="s">
        <v>292</v>
      </c>
      <c r="B9" s="163">
        <f t="shared" ref="B9:D9" si="2">B$10+B$44</f>
        <v>38.952681436220011</v>
      </c>
      <c r="C9" s="163">
        <f t="shared" si="2"/>
        <v>1062.5590347498203</v>
      </c>
      <c r="D9" s="174">
        <f t="shared" si="2"/>
        <v>0.39766600000000002</v>
      </c>
    </row>
    <row r="10" spans="1:19" s="121" customFormat="1" ht="15" outlineLevel="2">
      <c r="A10" s="29" t="s">
        <v>227</v>
      </c>
      <c r="B10" s="86">
        <f t="shared" ref="B10:C10" si="3">SUM(B$11:B$43)</f>
        <v>38.884805428450008</v>
      </c>
      <c r="C10" s="86">
        <f t="shared" si="3"/>
        <v>1060.7074994346003</v>
      </c>
      <c r="D10" s="14">
        <v>0.39697300000000002</v>
      </c>
    </row>
    <row r="11" spans="1:19" outlineLevel="3">
      <c r="A11" s="145" t="s">
        <v>345</v>
      </c>
      <c r="B11" s="17">
        <v>2.9816281866000001</v>
      </c>
      <c r="C11" s="17">
        <v>81.333449999999999</v>
      </c>
      <c r="D11" s="180">
        <v>3.0439000000000001E-2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5" t="s">
        <v>229</v>
      </c>
      <c r="B12" s="236">
        <v>0.64274768862999998</v>
      </c>
      <c r="C12" s="236">
        <v>17.533000000000001</v>
      </c>
      <c r="D12" s="45">
        <v>6.5620000000000001E-3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5" t="s">
        <v>230</v>
      </c>
      <c r="B13" s="236">
        <v>3.5161637729300002</v>
      </c>
      <c r="C13" s="236">
        <v>95.914618630199996</v>
      </c>
      <c r="D13" s="45">
        <v>3.5895999999999997E-2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5" t="s">
        <v>231</v>
      </c>
      <c r="B14" s="236">
        <v>1.3380648283200001</v>
      </c>
      <c r="C14" s="236">
        <v>36.5</v>
      </c>
      <c r="D14" s="45">
        <v>1.366E-2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5" t="s">
        <v>232</v>
      </c>
      <c r="B15" s="236">
        <v>1.05212224414</v>
      </c>
      <c r="C15" s="236">
        <v>28.700001</v>
      </c>
      <c r="D15" s="45">
        <v>1.0741000000000001E-2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5" t="s">
        <v>233</v>
      </c>
      <c r="B16" s="236">
        <v>1.71932165613</v>
      </c>
      <c r="C16" s="236">
        <v>46.9</v>
      </c>
      <c r="D16" s="45">
        <v>1.7552000000000002E-2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5" t="s">
        <v>234</v>
      </c>
      <c r="B17" s="236">
        <v>4.2928769860499996</v>
      </c>
      <c r="C17" s="236">
        <v>117.101957</v>
      </c>
      <c r="D17" s="45">
        <v>4.3825000000000003E-2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5" t="s">
        <v>235</v>
      </c>
      <c r="B18" s="236">
        <v>0.44349495202</v>
      </c>
      <c r="C18" s="236">
        <v>12.097744</v>
      </c>
      <c r="D18" s="45">
        <v>4.5279999999999999E-3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5" t="s">
        <v>236</v>
      </c>
      <c r="B19" s="236">
        <v>0.44349495202</v>
      </c>
      <c r="C19" s="236">
        <v>12.097744</v>
      </c>
      <c r="D19" s="45">
        <v>4.5279999999999999E-3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5" t="s">
        <v>237</v>
      </c>
      <c r="B20" s="236">
        <v>2.8173273781899999</v>
      </c>
      <c r="C20" s="236">
        <v>76.851619688200003</v>
      </c>
      <c r="D20" s="45">
        <v>2.8761999999999999E-2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5" t="s">
        <v>346</v>
      </c>
      <c r="B21" s="236">
        <v>0.58794517233999999</v>
      </c>
      <c r="C21" s="236">
        <v>16.038086</v>
      </c>
      <c r="D21" s="45">
        <v>6.0020000000000004E-3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5" t="s">
        <v>239</v>
      </c>
      <c r="B22" s="236">
        <v>0.44349495202</v>
      </c>
      <c r="C22" s="236">
        <v>12.097744</v>
      </c>
      <c r="D22" s="45">
        <v>4.5279999999999999E-3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5" t="s">
        <v>240</v>
      </c>
      <c r="B23" s="236">
        <v>2.2411606184299999</v>
      </c>
      <c r="C23" s="236">
        <v>61.134827581400003</v>
      </c>
      <c r="D23" s="45">
        <v>2.2880000000000001E-2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5" t="s">
        <v>241</v>
      </c>
      <c r="B24" s="236">
        <v>0.44349495202</v>
      </c>
      <c r="C24" s="236">
        <v>12.097744</v>
      </c>
      <c r="D24" s="45">
        <v>4.5279999999999999E-3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5" t="s">
        <v>242</v>
      </c>
      <c r="B25" s="236">
        <v>0.44349495202</v>
      </c>
      <c r="C25" s="236">
        <v>12.097744</v>
      </c>
      <c r="D25" s="45">
        <v>4.5279999999999999E-3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5" t="s">
        <v>243</v>
      </c>
      <c r="B26" s="236">
        <v>0.44349495202</v>
      </c>
      <c r="C26" s="236">
        <v>12.097744</v>
      </c>
      <c r="D26" s="45">
        <v>4.5279999999999999E-3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5" t="s">
        <v>244</v>
      </c>
      <c r="B27" s="236">
        <v>0.44349495202</v>
      </c>
      <c r="C27" s="236">
        <v>12.097744</v>
      </c>
      <c r="D27" s="45">
        <v>4.5279999999999999E-3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5" t="s">
        <v>245</v>
      </c>
      <c r="B28" s="236">
        <v>0.44349495202</v>
      </c>
      <c r="C28" s="236">
        <v>12.097744</v>
      </c>
      <c r="D28" s="45">
        <v>4.5279999999999999E-3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5" t="s">
        <v>246</v>
      </c>
      <c r="B29" s="236">
        <v>0.44349495202</v>
      </c>
      <c r="C29" s="236">
        <v>12.097744</v>
      </c>
      <c r="D29" s="45">
        <v>4.5279999999999999E-3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5" t="s">
        <v>247</v>
      </c>
      <c r="B30" s="236">
        <v>0.44349495202</v>
      </c>
      <c r="C30" s="236">
        <v>12.097744</v>
      </c>
      <c r="D30" s="45">
        <v>4.5279999999999999E-3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5" t="s">
        <v>248</v>
      </c>
      <c r="B31" s="236">
        <v>0.44349495202</v>
      </c>
      <c r="C31" s="236">
        <v>12.097744</v>
      </c>
      <c r="D31" s="45">
        <v>4.5279999999999999E-3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5" t="s">
        <v>347</v>
      </c>
      <c r="B32" s="236">
        <v>0.44349495202</v>
      </c>
      <c r="C32" s="236">
        <v>12.097744</v>
      </c>
      <c r="D32" s="45">
        <v>4.5279999999999999E-3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5" t="s">
        <v>348</v>
      </c>
      <c r="B33" s="236">
        <v>0.44349495202</v>
      </c>
      <c r="C33" s="236">
        <v>12.097744</v>
      </c>
      <c r="D33" s="45">
        <v>4.5279999999999999E-3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5" t="s">
        <v>251</v>
      </c>
      <c r="B34" s="236">
        <v>4.1147456020000001E-2</v>
      </c>
      <c r="C34" s="236">
        <v>1.1224285348</v>
      </c>
      <c r="D34" s="45">
        <v>4.2000000000000002E-4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5" t="s">
        <v>252</v>
      </c>
      <c r="B35" s="236">
        <v>3.3531759060400002</v>
      </c>
      <c r="C35" s="236">
        <v>91.468603000000002</v>
      </c>
      <c r="D35" s="45">
        <v>3.4231999999999999E-2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5" t="s">
        <v>349</v>
      </c>
      <c r="B36" s="236">
        <v>0.44349520863000003</v>
      </c>
      <c r="C36" s="236">
        <v>12.097751000000001</v>
      </c>
      <c r="D36" s="45">
        <v>4.5279999999999999E-3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5" t="s">
        <v>254</v>
      </c>
      <c r="B37" s="236">
        <v>1.54523967858</v>
      </c>
      <c r="C37" s="236">
        <v>42.151356999999997</v>
      </c>
      <c r="D37" s="45">
        <v>1.5775000000000001E-2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5" t="s">
        <v>350</v>
      </c>
      <c r="B38" s="236">
        <v>1.88681203308</v>
      </c>
      <c r="C38" s="236">
        <v>51.468836000000003</v>
      </c>
      <c r="D38" s="45">
        <v>1.9262000000000001E-2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5" t="s">
        <v>351</v>
      </c>
      <c r="B39" s="236">
        <v>0.97407988796</v>
      </c>
      <c r="C39" s="236">
        <v>26.571145999999999</v>
      </c>
      <c r="D39" s="45">
        <v>9.9439999999999997E-3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5" t="s">
        <v>257</v>
      </c>
      <c r="B40" s="236">
        <v>1.50597939013</v>
      </c>
      <c r="C40" s="236">
        <v>41.080407000000001</v>
      </c>
      <c r="D40" s="45">
        <v>1.5374000000000001E-2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5" t="s">
        <v>258</v>
      </c>
      <c r="B41" s="236">
        <v>0.87867744205999998</v>
      </c>
      <c r="C41" s="236">
        <v>23.968738999999999</v>
      </c>
      <c r="D41" s="45">
        <v>8.9700000000000005E-3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5" t="s">
        <v>259</v>
      </c>
      <c r="B42" s="236">
        <v>0.64153793137000004</v>
      </c>
      <c r="C42" s="236">
        <v>17.5</v>
      </c>
      <c r="D42" s="45">
        <v>6.5490000000000001E-3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5" t="s">
        <v>261</v>
      </c>
      <c r="B43" s="236">
        <v>0.65986758656</v>
      </c>
      <c r="C43" s="236">
        <v>18</v>
      </c>
      <c r="D43" s="45">
        <v>6.7359999999999998E-3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15" outlineLevel="2">
      <c r="A44" s="218" t="s">
        <v>262</v>
      </c>
      <c r="B44" s="73">
        <f t="shared" ref="B44:C44" si="4">SUM(B$45:B$45)</f>
        <v>6.7876007769999996E-2</v>
      </c>
      <c r="C44" s="73">
        <f t="shared" si="4"/>
        <v>1.85153531522</v>
      </c>
      <c r="D44" s="123">
        <v>6.9300000000000004E-4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3">
      <c r="A45" s="85" t="s">
        <v>352</v>
      </c>
      <c r="B45" s="236">
        <v>6.7876007769999996E-2</v>
      </c>
      <c r="C45" s="236">
        <v>1.85153531522</v>
      </c>
      <c r="D45" s="45">
        <v>6.9300000000000004E-4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ht="15" outlineLevel="1">
      <c r="A46" s="167" t="s">
        <v>333</v>
      </c>
      <c r="B46" s="242">
        <f t="shared" ref="B46:D46" si="5">B$47+B$53+B$67</f>
        <v>1.7977295606500001</v>
      </c>
      <c r="C46" s="242">
        <f t="shared" si="5"/>
        <v>49.038826501249993</v>
      </c>
      <c r="D46" s="40">
        <f t="shared" si="5"/>
        <v>1.8353000000000001E-2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2">
      <c r="A47" s="218" t="s">
        <v>293</v>
      </c>
      <c r="B47" s="73">
        <f t="shared" ref="B47:C47" si="6">SUM(B$48:B$52)</f>
        <v>0.62058407813000005</v>
      </c>
      <c r="C47" s="73">
        <f t="shared" si="6"/>
        <v>16.928416599999998</v>
      </c>
      <c r="D47" s="123">
        <v>6.3350000000000004E-3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3">
      <c r="A48" s="282" t="s">
        <v>294</v>
      </c>
      <c r="B48" s="236">
        <v>4.2525000000000003E-7</v>
      </c>
      <c r="C48" s="236">
        <v>1.1600000000000001E-5</v>
      </c>
      <c r="D48" s="45"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278" t="s">
        <v>295</v>
      </c>
      <c r="B49" s="236">
        <v>0.12739110351999999</v>
      </c>
      <c r="C49" s="236">
        <v>3.4750000000000001</v>
      </c>
      <c r="D49" s="45">
        <v>1.3010000000000001E-3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278" t="s">
        <v>297</v>
      </c>
      <c r="B50" s="236">
        <v>0.31457354224</v>
      </c>
      <c r="C50" s="236">
        <v>8.5809999999999995</v>
      </c>
      <c r="D50" s="45">
        <v>3.2109999999999999E-3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278" t="s">
        <v>298</v>
      </c>
      <c r="B51" s="236">
        <v>0.10530038639</v>
      </c>
      <c r="C51" s="236">
        <v>2.8724050000000001</v>
      </c>
      <c r="D51" s="45">
        <v>1.075E-3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278" t="s">
        <v>299</v>
      </c>
      <c r="B52" s="236">
        <v>7.3318620730000006E-2</v>
      </c>
      <c r="C52" s="236">
        <v>2</v>
      </c>
      <c r="D52" s="45">
        <v>7.4799999999999997E-4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ht="15" outlineLevel="2">
      <c r="A53" s="218" t="s">
        <v>262</v>
      </c>
      <c r="B53" s="73">
        <f t="shared" ref="B53:C53" si="7">SUM(B$54:B$66)</f>
        <v>1.1771104857100001</v>
      </c>
      <c r="C53" s="73">
        <f t="shared" si="7"/>
        <v>32.109455251249997</v>
      </c>
      <c r="D53" s="123">
        <v>1.2017999999999999E-2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5" t="s">
        <v>300</v>
      </c>
      <c r="B54" s="236">
        <v>1.0299088400000001E-3</v>
      </c>
      <c r="C54" s="236">
        <v>2.8094059429999999E-2</v>
      </c>
      <c r="D54" s="45">
        <v>1.1E-5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outlineLevel="3">
      <c r="A55" s="85" t="s">
        <v>301</v>
      </c>
      <c r="B55" s="236">
        <v>1.93896591E-3</v>
      </c>
      <c r="C55" s="236">
        <v>5.2891500000000001E-2</v>
      </c>
      <c r="D55" s="45">
        <v>2.0000000000000002E-5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3">
      <c r="A56" s="85" t="s">
        <v>302</v>
      </c>
      <c r="B56" s="236">
        <v>1.92461379E-3</v>
      </c>
      <c r="C56" s="236">
        <v>5.2499999999999998E-2</v>
      </c>
      <c r="D56" s="45">
        <v>2.0000000000000002E-5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5" t="s">
        <v>303</v>
      </c>
      <c r="B57" s="236">
        <v>1.2999999999999999E-2</v>
      </c>
      <c r="C57" s="236">
        <v>0.3546166</v>
      </c>
      <c r="D57" s="45">
        <v>1.3300000000000001E-4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5" t="s">
        <v>304</v>
      </c>
      <c r="B58" s="236">
        <v>0.41492442458000001</v>
      </c>
      <c r="C58" s="236">
        <v>11.31839143851</v>
      </c>
      <c r="D58" s="45">
        <v>4.2360000000000002E-3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5" t="s">
        <v>305</v>
      </c>
      <c r="B59" s="236">
        <v>0.49408859905000002</v>
      </c>
      <c r="C59" s="236">
        <v>13.47784762241</v>
      </c>
      <c r="D59" s="45">
        <v>5.0439999999999999E-3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5" t="s">
        <v>306</v>
      </c>
      <c r="B60" s="236">
        <v>2.8006324020000001E-2</v>
      </c>
      <c r="C60" s="236">
        <v>0.76396210783999996</v>
      </c>
      <c r="D60" s="45">
        <v>2.8600000000000001E-4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5" t="s">
        <v>307</v>
      </c>
      <c r="B61" s="236">
        <v>9.0399048700000005E-3</v>
      </c>
      <c r="C61" s="236">
        <v>0.24659233320000001</v>
      </c>
      <c r="D61" s="45">
        <v>9.2E-5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5" t="s">
        <v>308</v>
      </c>
      <c r="B62" s="236">
        <v>0.01</v>
      </c>
      <c r="C62" s="236">
        <v>0.27278200000000002</v>
      </c>
      <c r="D62" s="45">
        <v>1.02E-4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outlineLevel="3">
      <c r="A63" s="85" t="s">
        <v>309</v>
      </c>
      <c r="B63" s="236">
        <v>3.0427227599999999E-3</v>
      </c>
      <c r="C63" s="236">
        <v>8.3000000000000004E-2</v>
      </c>
      <c r="D63" s="45">
        <v>3.1000000000000001E-5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85" t="s">
        <v>310</v>
      </c>
      <c r="B64" s="236">
        <v>1.931663233E-2</v>
      </c>
      <c r="C64" s="236">
        <v>0.52692295999000005</v>
      </c>
      <c r="D64" s="45">
        <v>1.9699999999999999E-4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3">
      <c r="A65" s="85" t="s">
        <v>311</v>
      </c>
      <c r="B65" s="236">
        <v>0.17725301694000001</v>
      </c>
      <c r="C65" s="236">
        <v>4.8351432465700004</v>
      </c>
      <c r="D65" s="45">
        <v>1.81E-3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5" t="s">
        <v>312</v>
      </c>
      <c r="B66" s="236">
        <v>3.5453726199999999E-3</v>
      </c>
      <c r="C66" s="236">
        <v>9.6711383299999995E-2</v>
      </c>
      <c r="D66" s="45">
        <v>3.6000000000000001E-5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ht="15" outlineLevel="2">
      <c r="A67" s="218" t="s">
        <v>313</v>
      </c>
      <c r="B67" s="73">
        <f t="shared" ref="B67:C67" si="8">SUM(B$68:B$68)</f>
        <v>3.4996809999999997E-5</v>
      </c>
      <c r="C67" s="73">
        <f t="shared" si="8"/>
        <v>9.5465000000000003E-4</v>
      </c>
      <c r="D67" s="123">
        <v>0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outlineLevel="3">
      <c r="A68" s="85" t="s">
        <v>314</v>
      </c>
      <c r="B68" s="236">
        <v>3.4996809999999997E-5</v>
      </c>
      <c r="C68" s="236">
        <v>9.5465000000000003E-4</v>
      </c>
      <c r="D68" s="45">
        <v>0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ht="15">
      <c r="A69" s="43" t="s">
        <v>355</v>
      </c>
      <c r="B69" s="78">
        <f t="shared" ref="B69:D69" si="9">B$70+B$102</f>
        <v>57.203903286090004</v>
      </c>
      <c r="C69" s="78">
        <f t="shared" si="9"/>
        <v>1560.41951461808</v>
      </c>
      <c r="D69" s="128">
        <f t="shared" si="9"/>
        <v>0.58398700000000003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ht="15" outlineLevel="1">
      <c r="A70" s="167" t="s">
        <v>225</v>
      </c>
      <c r="B70" s="242">
        <f t="shared" ref="B70:D70" si="10">B$71+B$79+B$87+B$92+B$100</f>
        <v>47.661636240850001</v>
      </c>
      <c r="C70" s="242">
        <f t="shared" si="10"/>
        <v>1300.1236457048399</v>
      </c>
      <c r="D70" s="40">
        <f t="shared" si="10"/>
        <v>0.486572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5" outlineLevel="2">
      <c r="A71" s="218" t="s">
        <v>265</v>
      </c>
      <c r="B71" s="73">
        <f t="shared" ref="B71:C71" si="11">SUM(B$72:B$78)</f>
        <v>16.978042560159999</v>
      </c>
      <c r="C71" s="73">
        <f t="shared" si="11"/>
        <v>463.13044056396001</v>
      </c>
      <c r="D71" s="123">
        <v>0.17332700000000001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5" t="s">
        <v>110</v>
      </c>
      <c r="B72" s="236">
        <v>2.2672023800000001E-3</v>
      </c>
      <c r="C72" s="236">
        <v>6.1845200000000003E-2</v>
      </c>
      <c r="D72" s="45">
        <v>2.3E-5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5" t="s">
        <v>266</v>
      </c>
      <c r="B73" s="236">
        <v>4.9991812509700004</v>
      </c>
      <c r="C73" s="236">
        <v>136.36866599999999</v>
      </c>
      <c r="D73" s="45">
        <v>5.1035999999999998E-2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5" t="s">
        <v>267</v>
      </c>
      <c r="B74" s="236">
        <v>0.38494133214999998</v>
      </c>
      <c r="C74" s="236">
        <v>10.500506646330001</v>
      </c>
      <c r="D74" s="45">
        <v>3.9300000000000003E-3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5" t="s">
        <v>268</v>
      </c>
      <c r="B75" s="236">
        <v>1.0156447287699999</v>
      </c>
      <c r="C75" s="236">
        <v>27.704960040149999</v>
      </c>
      <c r="D75" s="45">
        <v>1.0369E-2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outlineLevel="3">
      <c r="A76" s="85" t="s">
        <v>269</v>
      </c>
      <c r="B76" s="236">
        <v>6.1552473171899997</v>
      </c>
      <c r="C76" s="236">
        <v>167.90406736776001</v>
      </c>
      <c r="D76" s="45">
        <v>6.2838000000000005E-2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5" t="s">
        <v>270</v>
      </c>
      <c r="B77" s="236">
        <v>4.3625608583400002</v>
      </c>
      <c r="C77" s="236">
        <v>119.00280760606</v>
      </c>
      <c r="D77" s="45">
        <v>4.4537E-2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outlineLevel="3">
      <c r="A78" s="85" t="s">
        <v>271</v>
      </c>
      <c r="B78" s="236">
        <v>5.8199870360000003E-2</v>
      </c>
      <c r="C78" s="236">
        <v>1.5875877036599999</v>
      </c>
      <c r="D78" s="45">
        <v>5.9400000000000002E-4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ht="15" outlineLevel="2">
      <c r="A79" s="218" t="s">
        <v>272</v>
      </c>
      <c r="B79" s="73">
        <f t="shared" ref="B79:C79" si="12">SUM(B$80:B$86)</f>
        <v>1.4938727953400002</v>
      </c>
      <c r="C79" s="73">
        <f t="shared" si="12"/>
        <v>40.750160885679996</v>
      </c>
      <c r="D79" s="123">
        <v>1.525E-2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outlineLevel="3">
      <c r="A80" s="85" t="s">
        <v>273</v>
      </c>
      <c r="B80" s="236">
        <v>2.0492385960000001E-2</v>
      </c>
      <c r="C80" s="236">
        <v>0.55899540264000003</v>
      </c>
      <c r="D80" s="45">
        <v>2.0900000000000001E-4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5" t="s">
        <v>274</v>
      </c>
      <c r="B81" s="236">
        <v>0.28670076286000001</v>
      </c>
      <c r="C81" s="236">
        <v>7.8206807494600001</v>
      </c>
      <c r="D81" s="45">
        <v>2.9269999999999999E-3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outlineLevel="3">
      <c r="A82" s="85" t="s">
        <v>275</v>
      </c>
      <c r="B82" s="236">
        <v>4.1845500289999997E-2</v>
      </c>
      <c r="C82" s="236">
        <v>1.1414699260300001</v>
      </c>
      <c r="D82" s="45">
        <v>4.2700000000000002E-4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outlineLevel="3">
      <c r="A83" s="85" t="s">
        <v>276</v>
      </c>
      <c r="B83" s="236">
        <v>0.60585586000000002</v>
      </c>
      <c r="C83" s="236">
        <v>16.526657320249999</v>
      </c>
      <c r="D83" s="45">
        <v>6.1850000000000004E-3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3">
      <c r="A84" s="85" t="s">
        <v>277</v>
      </c>
      <c r="B84" s="236">
        <v>4.7255449999999998E-4</v>
      </c>
      <c r="C84" s="236">
        <v>1.2890436159999999E-2</v>
      </c>
      <c r="D84" s="45">
        <v>5.0000000000000004E-6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5" t="s">
        <v>278</v>
      </c>
      <c r="B85" s="236">
        <v>3.9693692959999999E-2</v>
      </c>
      <c r="C85" s="236">
        <v>1.08277249519</v>
      </c>
      <c r="D85" s="45">
        <v>4.0499999999999998E-4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outlineLevel="3">
      <c r="A86" s="85" t="s">
        <v>279</v>
      </c>
      <c r="B86" s="236">
        <v>0.49881203877000002</v>
      </c>
      <c r="C86" s="236">
        <v>13.60669455595</v>
      </c>
      <c r="D86" s="45">
        <v>5.0920000000000002E-3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ht="15" outlineLevel="2">
      <c r="A87" s="218" t="s">
        <v>280</v>
      </c>
      <c r="B87" s="73">
        <f t="shared" ref="B87:C87" si="13">SUM(B$88:B$91)</f>
        <v>1.8600623522399999</v>
      </c>
      <c r="C87" s="73">
        <f t="shared" si="13"/>
        <v>50.739152857089998</v>
      </c>
      <c r="D87" s="123">
        <v>1.899E-2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5" t="s">
        <v>67</v>
      </c>
      <c r="B88" s="236">
        <v>0.73684077395000003</v>
      </c>
      <c r="C88" s="236">
        <v>20.099689999999999</v>
      </c>
      <c r="D88" s="45">
        <v>7.522E-3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5" t="s">
        <v>190</v>
      </c>
      <c r="B89" s="236">
        <v>5.7960120000000002E-5</v>
      </c>
      <c r="C89" s="236">
        <v>1.5810478E-3</v>
      </c>
      <c r="D89" s="45">
        <v>9.9999999999999995E-7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5" t="s">
        <v>175</v>
      </c>
      <c r="B90" s="236">
        <v>0.29744124965000002</v>
      </c>
      <c r="C90" s="236">
        <v>8.11366189644</v>
      </c>
      <c r="D90" s="45">
        <v>3.0370000000000002E-3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5" t="s">
        <v>211</v>
      </c>
      <c r="B91" s="236">
        <v>0.82572236852000003</v>
      </c>
      <c r="C91" s="236">
        <v>22.52421991285</v>
      </c>
      <c r="D91" s="45">
        <v>8.43E-3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ht="15" outlineLevel="2">
      <c r="A92" s="218" t="s">
        <v>281</v>
      </c>
      <c r="B92" s="73">
        <f t="shared" ref="B92:C92" si="14">SUM(B$93:B$99)</f>
        <v>22.912232679060001</v>
      </c>
      <c r="C92" s="73">
        <f t="shared" si="14"/>
        <v>625.00446546599994</v>
      </c>
      <c r="D92" s="123">
        <v>0.233908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3">
      <c r="A93" s="85" t="s">
        <v>282</v>
      </c>
      <c r="B93" s="236">
        <v>3</v>
      </c>
      <c r="C93" s="236">
        <v>81.834599999999995</v>
      </c>
      <c r="D93" s="45">
        <v>3.0627000000000001E-2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5" t="s">
        <v>283</v>
      </c>
      <c r="B94" s="236">
        <v>7.6616299999999997</v>
      </c>
      <c r="C94" s="236">
        <v>208.99547546599999</v>
      </c>
      <c r="D94" s="45">
        <v>7.8215999999999994E-2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5" t="s">
        <v>285</v>
      </c>
      <c r="B95" s="236">
        <v>3</v>
      </c>
      <c r="C95" s="236">
        <v>81.834599999999995</v>
      </c>
      <c r="D95" s="45">
        <v>3.0627000000000001E-2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5" t="s">
        <v>286</v>
      </c>
      <c r="B96" s="236">
        <v>2.35</v>
      </c>
      <c r="C96" s="236">
        <v>64.103769999999997</v>
      </c>
      <c r="D96" s="45">
        <v>2.3990999999999998E-2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5" t="s">
        <v>287</v>
      </c>
      <c r="B97" s="236">
        <v>1.1336011906900001</v>
      </c>
      <c r="C97" s="236">
        <v>30.922599999999999</v>
      </c>
      <c r="D97" s="45">
        <v>1.1573E-2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5" t="s">
        <v>288</v>
      </c>
      <c r="B98" s="236">
        <v>4.01700148837</v>
      </c>
      <c r="C98" s="236">
        <v>109.57657</v>
      </c>
      <c r="D98" s="45">
        <v>4.1008999999999997E-2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5" t="s">
        <v>289</v>
      </c>
      <c r="B99" s="236">
        <v>1.75</v>
      </c>
      <c r="C99" s="236">
        <v>47.736849999999997</v>
      </c>
      <c r="D99" s="45">
        <v>1.7864999999999999E-2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ht="15" outlineLevel="2">
      <c r="A100" s="218" t="s">
        <v>290</v>
      </c>
      <c r="B100" s="73">
        <f t="shared" ref="B100:C100" si="15">SUM(B$101:B$101)</f>
        <v>4.4174258540500002</v>
      </c>
      <c r="C100" s="73">
        <f t="shared" si="15"/>
        <v>120.49942593211</v>
      </c>
      <c r="D100" s="123">
        <v>4.5096999999999998E-2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5" t="s">
        <v>270</v>
      </c>
      <c r="B101" s="236">
        <v>4.4174258540500002</v>
      </c>
      <c r="C101" s="236">
        <v>120.49942593211</v>
      </c>
      <c r="D101" s="45">
        <v>4.5096999999999998E-2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t="15" outlineLevel="1">
      <c r="A102" s="167" t="s">
        <v>291</v>
      </c>
      <c r="B102" s="242">
        <f t="shared" ref="B102:D102" si="16">B$103+B$109+B$110+B$114+B$117</f>
        <v>9.5422670452400009</v>
      </c>
      <c r="C102" s="242">
        <f t="shared" si="16"/>
        <v>260.29586891324004</v>
      </c>
      <c r="D102" s="40">
        <f t="shared" si="16"/>
        <v>9.7415000000000002E-2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ht="15" outlineLevel="2">
      <c r="A103" s="218" t="s">
        <v>353</v>
      </c>
      <c r="B103" s="73">
        <f t="shared" ref="B103:C103" si="17">SUM(B$104:B$108)</f>
        <v>6.8213339786000002</v>
      </c>
      <c r="C103" s="73">
        <f t="shared" si="17"/>
        <v>186.07371253465999</v>
      </c>
      <c r="D103" s="123">
        <v>6.9638000000000005E-2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5" t="s">
        <v>266</v>
      </c>
      <c r="B104" s="236">
        <v>0.34008035721000002</v>
      </c>
      <c r="C104" s="236">
        <v>9.2767800000000005</v>
      </c>
      <c r="D104" s="45">
        <v>3.4719999999999998E-3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5" t="s">
        <v>267</v>
      </c>
      <c r="B105" s="236">
        <v>0.33999411379</v>
      </c>
      <c r="C105" s="236">
        <v>9.2744274345300006</v>
      </c>
      <c r="D105" s="45">
        <v>3.4710000000000001E-3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5" t="s">
        <v>268</v>
      </c>
      <c r="B106" s="236">
        <v>6.1798268910000002E-2</v>
      </c>
      <c r="C106" s="236">
        <v>1.685745539</v>
      </c>
      <c r="D106" s="45">
        <v>6.3100000000000005E-4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3">
      <c r="A107" s="85" t="s">
        <v>269</v>
      </c>
      <c r="B107" s="236">
        <v>0.46823055755999998</v>
      </c>
      <c r="C107" s="236">
        <v>12.77248679523</v>
      </c>
      <c r="D107" s="45">
        <v>4.7800000000000004E-3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5" t="s">
        <v>270</v>
      </c>
      <c r="B108" s="236">
        <v>5.6112306811300003</v>
      </c>
      <c r="C108" s="236">
        <v>153.0642727659</v>
      </c>
      <c r="D108" s="45">
        <v>5.7284000000000002E-2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2">
      <c r="A109" s="218" t="s">
        <v>272</v>
      </c>
      <c r="B109" s="73"/>
      <c r="C109" s="73"/>
      <c r="D109" s="12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ht="15" outlineLevel="2">
      <c r="A110" s="218" t="s">
        <v>280</v>
      </c>
      <c r="B110" s="73">
        <f t="shared" ref="B110:C110" si="18">SUM(B$111:B$113)</f>
        <v>1.0819453749600001</v>
      </c>
      <c r="C110" s="73">
        <f t="shared" si="18"/>
        <v>29.513522327330001</v>
      </c>
      <c r="D110" s="123">
        <v>1.1044999999999999E-2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5" t="s">
        <v>79</v>
      </c>
      <c r="B111" s="236">
        <v>0.16409411059000001</v>
      </c>
      <c r="C111" s="236">
        <v>4.4761919675000001</v>
      </c>
      <c r="D111" s="45">
        <v>1.6750000000000001E-3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5" t="s">
        <v>211</v>
      </c>
      <c r="B112" s="236">
        <v>1.7851264370000001E-2</v>
      </c>
      <c r="C112" s="236">
        <v>0.48695035983000001</v>
      </c>
      <c r="D112" s="45">
        <v>1.8200000000000001E-4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5" t="s">
        <v>317</v>
      </c>
      <c r="B113" s="236">
        <v>0.9</v>
      </c>
      <c r="C113" s="236">
        <v>24.550380000000001</v>
      </c>
      <c r="D113" s="45">
        <v>9.188E-3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ht="15" outlineLevel="2">
      <c r="A114" s="218" t="s">
        <v>318</v>
      </c>
      <c r="B114" s="73">
        <f t="shared" ref="B114:C114" si="19">SUM(B$115:B$116)</f>
        <v>1.5249999999999999</v>
      </c>
      <c r="C114" s="73">
        <f t="shared" si="19"/>
        <v>41.599254999999999</v>
      </c>
      <c r="D114" s="123">
        <v>1.5568E-2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5" t="s">
        <v>319</v>
      </c>
      <c r="B115" s="236">
        <v>0.7</v>
      </c>
      <c r="C115" s="236">
        <v>19.094740000000002</v>
      </c>
      <c r="D115" s="45">
        <v>7.1459999999999996E-3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3">
      <c r="A116" s="85" t="s">
        <v>320</v>
      </c>
      <c r="B116" s="236">
        <v>0.82499999999999996</v>
      </c>
      <c r="C116" s="236">
        <v>22.504515000000001</v>
      </c>
      <c r="D116" s="45">
        <v>8.4220000000000007E-3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ht="15" outlineLevel="2">
      <c r="A117" s="218" t="s">
        <v>290</v>
      </c>
      <c r="B117" s="73">
        <f t="shared" ref="B117:C117" si="20">SUM(B$118:B$118)</f>
        <v>0.11398769168</v>
      </c>
      <c r="C117" s="73">
        <f t="shared" si="20"/>
        <v>3.1093790512499999</v>
      </c>
      <c r="D117" s="123">
        <v>1.1640000000000001E-3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3">
      <c r="A118" s="85" t="s">
        <v>270</v>
      </c>
      <c r="B118" s="236">
        <v>0.11398769168</v>
      </c>
      <c r="C118" s="236">
        <v>3.1093790512499999</v>
      </c>
      <c r="D118" s="45">
        <v>1.1640000000000001E-3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</sheetData>
  <mergeCells count="2">
    <mergeCell ref="A2:D2"/>
    <mergeCell ref="A3:D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48" customWidth="1"/>
    <col min="2" max="2" width="14.33203125" style="205" customWidth="1"/>
    <col min="3" max="3" width="15.5" style="205" customWidth="1"/>
    <col min="4" max="4" width="10.33203125" style="250" customWidth="1"/>
    <col min="5" max="16384" width="9.1640625" style="4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166</v>
      </c>
      <c r="B3" s="1"/>
      <c r="C3" s="1"/>
      <c r="D3" s="1"/>
    </row>
    <row r="4" spans="1:19">
      <c r="B4" s="192"/>
      <c r="C4" s="192"/>
      <c r="D4" s="2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49" customFormat="1">
      <c r="B5" s="226"/>
      <c r="C5" s="226"/>
      <c r="D5" s="49" t="str">
        <f>VALVAL</f>
        <v>млрд. одиниць</v>
      </c>
    </row>
    <row r="6" spans="1:19" s="162" customFormat="1">
      <c r="A6" s="26"/>
      <c r="B6" s="95" t="s">
        <v>168</v>
      </c>
      <c r="C6" s="95" t="s">
        <v>171</v>
      </c>
      <c r="D6" s="177" t="s">
        <v>192</v>
      </c>
    </row>
    <row r="7" spans="1:19" s="96" customFormat="1" ht="16">
      <c r="A7" s="215" t="s">
        <v>153</v>
      </c>
      <c r="B7" s="188">
        <f t="shared" ref="B7:D7" si="0">SUM(B8:B46)</f>
        <v>97.954314282959999</v>
      </c>
      <c r="C7" s="188">
        <f t="shared" si="0"/>
        <v>2672.0173758691503</v>
      </c>
      <c r="D7" s="241">
        <f t="shared" si="0"/>
        <v>0.99999899999999997</v>
      </c>
    </row>
    <row r="8" spans="1:19" s="129" customFormat="1">
      <c r="A8" s="21" t="s">
        <v>84</v>
      </c>
      <c r="B8" s="208">
        <v>39.505389506580002</v>
      </c>
      <c r="C8" s="208">
        <v>1077.6359160346001</v>
      </c>
      <c r="D8" s="254">
        <v>0.403304</v>
      </c>
    </row>
    <row r="9" spans="1:19" s="227" customFormat="1">
      <c r="A9" s="21" t="s">
        <v>178</v>
      </c>
      <c r="B9" s="208">
        <v>1.2449864934799999</v>
      </c>
      <c r="C9" s="208">
        <v>33.960990566470002</v>
      </c>
      <c r="D9" s="254">
        <v>1.2710000000000001E-2</v>
      </c>
    </row>
    <row r="10" spans="1:19" s="121" customFormat="1">
      <c r="A10" s="195" t="s">
        <v>118</v>
      </c>
      <c r="B10" s="103">
        <v>3.4996809999999997E-5</v>
      </c>
      <c r="C10" s="103">
        <v>9.5465000000000003E-4</v>
      </c>
      <c r="D10" s="161">
        <v>0</v>
      </c>
    </row>
    <row r="11" spans="1:19">
      <c r="A11" s="120" t="s">
        <v>157</v>
      </c>
      <c r="B11" s="239">
        <v>24.437232679059999</v>
      </c>
      <c r="C11" s="239">
        <v>666.60372046600003</v>
      </c>
      <c r="D11" s="51">
        <v>0.249476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120" t="s">
        <v>16</v>
      </c>
      <c r="B12" s="239">
        <v>2.9420077272</v>
      </c>
      <c r="C12" s="239">
        <v>80.252675184419999</v>
      </c>
      <c r="D12" s="51">
        <v>3.0034000000000002E-2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120" t="s">
        <v>170</v>
      </c>
      <c r="B13" s="239">
        <v>23.799376538760001</v>
      </c>
      <c r="C13" s="239">
        <v>649.20415309862005</v>
      </c>
      <c r="D13" s="51">
        <v>0.24296400000000001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120" t="s">
        <v>128</v>
      </c>
      <c r="B14" s="239">
        <v>1.4938727953399999</v>
      </c>
      <c r="C14" s="239">
        <v>40.750160885680003</v>
      </c>
      <c r="D14" s="51">
        <v>1.5251000000000001E-2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120" t="s">
        <v>186</v>
      </c>
      <c r="B15" s="239">
        <v>4.5314135457300004</v>
      </c>
      <c r="C15" s="239">
        <v>123.60880498336</v>
      </c>
      <c r="D15" s="51">
        <v>4.6260000000000003E-2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192"/>
      <c r="C17" s="192"/>
      <c r="D17" s="2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192"/>
      <c r="C18" s="192"/>
      <c r="D18" s="24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192"/>
      <c r="C19" s="192"/>
      <c r="D19" s="2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192"/>
      <c r="C20" s="192"/>
      <c r="D20" s="2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192"/>
      <c r="C21" s="192"/>
      <c r="D21" s="2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192"/>
      <c r="C22" s="192"/>
      <c r="D22" s="24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192"/>
      <c r="C23" s="192"/>
      <c r="D23" s="24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192"/>
      <c r="C24" s="192"/>
      <c r="D24" s="2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192"/>
      <c r="C25" s="192"/>
      <c r="D25" s="24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192"/>
      <c r="C26" s="192"/>
      <c r="D26" s="24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192"/>
      <c r="C27" s="192"/>
      <c r="D27" s="24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48" customWidth="1"/>
    <col min="2" max="2" width="14.33203125" style="205" customWidth="1"/>
    <col min="3" max="3" width="15.5" style="205" customWidth="1"/>
    <col min="4" max="4" width="10.33203125" style="250" customWidth="1"/>
    <col min="5" max="16384" width="9.1640625" style="48"/>
  </cols>
  <sheetData>
    <row r="1" spans="1:19">
      <c r="A1" s="267" t="str">
        <f>"Державний борг України за станом на " &amp; TEXT(DREPORTDATE,"dd.MM.yyyy")</f>
        <v>Державний борг України за станом на 31.12.2021</v>
      </c>
      <c r="B1" s="268"/>
      <c r="C1" s="268"/>
      <c r="D1" s="268"/>
    </row>
    <row r="2" spans="1:19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31.12.2021</v>
      </c>
      <c r="B2" s="268"/>
      <c r="C2" s="268"/>
      <c r="D2" s="268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3" s="3"/>
      <c r="C3" s="3"/>
      <c r="D3" s="3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9">
      <c r="A4" s="1" t="s">
        <v>166</v>
      </c>
      <c r="B4" s="1"/>
      <c r="C4" s="1"/>
      <c r="D4" s="1"/>
    </row>
    <row r="5" spans="1:19">
      <c r="B5" s="192"/>
      <c r="C5" s="192"/>
      <c r="D5" s="244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9" s="49" customFormat="1">
      <c r="B6" s="226"/>
      <c r="C6" s="226"/>
      <c r="D6" s="49" t="str">
        <f>VALVAL</f>
        <v>млрд. одиниць</v>
      </c>
    </row>
    <row r="7" spans="1:19" s="162" customFormat="1">
      <c r="A7" s="26"/>
      <c r="B7" s="95" t="s">
        <v>168</v>
      </c>
      <c r="C7" s="95" t="s">
        <v>171</v>
      </c>
      <c r="D7" s="177" t="s">
        <v>192</v>
      </c>
    </row>
    <row r="8" spans="1:19" s="96" customFormat="1" ht="15">
      <c r="A8" s="184" t="s">
        <v>153</v>
      </c>
      <c r="B8" s="125">
        <f t="shared" ref="B8:C8" si="0">B$9+B$17</f>
        <v>97.954314282959984</v>
      </c>
      <c r="C8" s="125">
        <f t="shared" si="0"/>
        <v>2672.0173758691503</v>
      </c>
      <c r="D8" s="126">
        <v>2.193937</v>
      </c>
    </row>
    <row r="9" spans="1:19" s="129" customFormat="1" ht="15">
      <c r="A9" s="80" t="s">
        <v>71</v>
      </c>
      <c r="B9" s="111">
        <f t="shared" ref="B9:C9" si="1">SUM(B$10:B$16)</f>
        <v>86.614317677069991</v>
      </c>
      <c r="C9" s="111">
        <f t="shared" si="1"/>
        <v>2362.6826804546604</v>
      </c>
      <c r="D9" s="173">
        <v>1.284232</v>
      </c>
    </row>
    <row r="10" spans="1:19" s="227" customFormat="1" outlineLevel="1">
      <c r="A10" s="21" t="s">
        <v>84</v>
      </c>
      <c r="B10" s="208">
        <v>38.884805428450001</v>
      </c>
      <c r="C10" s="208">
        <v>1060.7074994346001</v>
      </c>
      <c r="D10" s="254">
        <v>0.39696900000000002</v>
      </c>
    </row>
    <row r="11" spans="1:19" s="121" customFormat="1" outlineLevel="1">
      <c r="A11" s="195" t="s">
        <v>178</v>
      </c>
      <c r="B11" s="103">
        <v>6.7876007769999996E-2</v>
      </c>
      <c r="C11" s="103">
        <v>1.85153531522</v>
      </c>
      <c r="D11" s="161">
        <v>6.9300000000000004E-4</v>
      </c>
    </row>
    <row r="12" spans="1:19" outlineLevel="1">
      <c r="A12" s="120" t="s">
        <v>157</v>
      </c>
      <c r="B12" s="239">
        <v>22.912232679060001</v>
      </c>
      <c r="C12" s="239">
        <v>625.00446546600006</v>
      </c>
      <c r="D12" s="51">
        <v>0.233907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1">
      <c r="A13" s="120" t="s">
        <v>16</v>
      </c>
      <c r="B13" s="239">
        <v>1.8600623522399999</v>
      </c>
      <c r="C13" s="239">
        <v>50.739152857089998</v>
      </c>
      <c r="D13" s="51">
        <v>1.8988999999999999E-2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1">
      <c r="A14" s="120" t="s">
        <v>170</v>
      </c>
      <c r="B14" s="239">
        <v>16.978042560159999</v>
      </c>
      <c r="C14" s="239">
        <v>463.13044056396001</v>
      </c>
      <c r="D14" s="51">
        <v>0.17332600000000001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1">
      <c r="A15" s="120" t="s">
        <v>128</v>
      </c>
      <c r="B15" s="239">
        <v>1.4938727953399999</v>
      </c>
      <c r="C15" s="239">
        <v>40.750160885680003</v>
      </c>
      <c r="D15" s="51">
        <v>1.5251000000000001E-2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1">
      <c r="A16" s="120" t="s">
        <v>186</v>
      </c>
      <c r="B16" s="239">
        <v>4.4174258540500002</v>
      </c>
      <c r="C16" s="239">
        <v>120.49942593211</v>
      </c>
      <c r="D16" s="51">
        <v>4.5096999999999998E-2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ht="15">
      <c r="A17" s="194" t="s">
        <v>17</v>
      </c>
      <c r="B17" s="222">
        <f t="shared" ref="B17:C17" si="2">SUM(B$18:B$24)</f>
        <v>11.339996605890001</v>
      </c>
      <c r="C17" s="222">
        <f t="shared" si="2"/>
        <v>309.33469541449</v>
      </c>
      <c r="D17" s="33">
        <v>0.11576699999999999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1">
      <c r="A18" s="120" t="s">
        <v>84</v>
      </c>
      <c r="B18" s="239">
        <v>0.62058407813000005</v>
      </c>
      <c r="C18" s="239">
        <v>16.928416599999998</v>
      </c>
      <c r="D18" s="51">
        <v>6.3350000000000004E-3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1">
      <c r="A19" s="120" t="s">
        <v>178</v>
      </c>
      <c r="B19" s="239">
        <v>1.1771104857100001</v>
      </c>
      <c r="C19" s="239">
        <v>32.109455251249997</v>
      </c>
      <c r="D19" s="51">
        <v>1.2017E-2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1">
      <c r="A20" s="120" t="s">
        <v>118</v>
      </c>
      <c r="B20" s="239">
        <v>3.4996809999999997E-5</v>
      </c>
      <c r="C20" s="239">
        <v>9.5465000000000003E-4</v>
      </c>
      <c r="D20" s="51">
        <v>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1">
      <c r="A21" s="120" t="s">
        <v>157</v>
      </c>
      <c r="B21" s="239">
        <v>1.5249999999999999</v>
      </c>
      <c r="C21" s="239">
        <v>41.599254999999999</v>
      </c>
      <c r="D21" s="51">
        <v>1.5568E-2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1">
      <c r="A22" s="120" t="s">
        <v>16</v>
      </c>
      <c r="B22" s="239">
        <v>1.0819453749600001</v>
      </c>
      <c r="C22" s="239">
        <v>29.513522327330001</v>
      </c>
      <c r="D22" s="51">
        <v>1.1044999999999999E-2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1">
      <c r="A23" s="120" t="s">
        <v>170</v>
      </c>
      <c r="B23" s="239">
        <v>6.8213339786000002</v>
      </c>
      <c r="C23" s="239">
        <v>186.07371253465999</v>
      </c>
      <c r="D23" s="51">
        <v>6.9638000000000005E-2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1">
      <c r="A24" s="120" t="s">
        <v>186</v>
      </c>
      <c r="B24" s="239">
        <v>0.11398769168</v>
      </c>
      <c r="C24" s="239">
        <v>3.1093790512499999</v>
      </c>
      <c r="D24" s="51">
        <v>1.1640000000000001E-3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B25" s="192"/>
      <c r="C25" s="192"/>
      <c r="D25" s="24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>
      <c r="B26" s="192"/>
      <c r="C26" s="192"/>
      <c r="D26" s="24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>
      <c r="B27" s="192"/>
      <c r="C27" s="192"/>
      <c r="D27" s="24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48" bestFit="1" customWidth="1"/>
    <col min="2" max="3" width="13.5" style="48" bestFit="1" customWidth="1"/>
    <col min="4" max="4" width="14" style="48" bestFit="1" customWidth="1"/>
    <col min="5" max="7" width="14.5" style="48" bestFit="1" customWidth="1"/>
    <col min="8" max="16384" width="9.1640625" style="48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 s="49" customFormat="1">
      <c r="A4" s="142" t="str">
        <f>$A$2 &amp; " (" &amp;G4 &amp; ")"</f>
        <v>Державний та гарантований державою борг України за останні 5 років (млрд. грн)</v>
      </c>
      <c r="G4" s="49" t="str">
        <f>VALUAH</f>
        <v>млрд. грн</v>
      </c>
    </row>
    <row r="5" spans="1:19" s="162" customFormat="1">
      <c r="A5" s="26"/>
      <c r="B5" s="253">
        <v>42735</v>
      </c>
      <c r="C5" s="253">
        <v>43100</v>
      </c>
      <c r="D5" s="253">
        <v>43465</v>
      </c>
      <c r="E5" s="253">
        <v>43830</v>
      </c>
      <c r="F5" s="253">
        <v>44196</v>
      </c>
      <c r="G5" s="253">
        <v>44561</v>
      </c>
    </row>
    <row r="6" spans="1:19" s="96" customFormat="1">
      <c r="A6" s="182" t="s">
        <v>153</v>
      </c>
      <c r="B6" s="144">
        <f t="shared" ref="B6:G6" si="0">SUM(B$7+ B$8)</f>
        <v>1929.8088000897101</v>
      </c>
      <c r="C6" s="144">
        <f t="shared" si="0"/>
        <v>2141.69058800007</v>
      </c>
      <c r="D6" s="144">
        <f t="shared" si="0"/>
        <v>2168.4215676641802</v>
      </c>
      <c r="E6" s="144">
        <f t="shared" si="0"/>
        <v>1998.29589995677</v>
      </c>
      <c r="F6" s="144">
        <f t="shared" si="0"/>
        <v>2551.8817251684204</v>
      </c>
      <c r="G6" s="144">
        <f t="shared" si="0"/>
        <v>2672.0173758691499</v>
      </c>
    </row>
    <row r="7" spans="1:19" s="63" customFormat="1">
      <c r="A7" s="11" t="s">
        <v>52</v>
      </c>
      <c r="B7" s="41">
        <v>689.73000579020004</v>
      </c>
      <c r="C7" s="41">
        <v>766.67894097356998</v>
      </c>
      <c r="D7" s="41">
        <v>771.41054367665004</v>
      </c>
      <c r="E7" s="41">
        <v>838.84791941263995</v>
      </c>
      <c r="F7" s="41">
        <v>1032.9472373353101</v>
      </c>
      <c r="G7" s="41">
        <v>1111.5978612510701</v>
      </c>
    </row>
    <row r="8" spans="1:19" s="63" customFormat="1">
      <c r="A8" s="11" t="s">
        <v>66</v>
      </c>
      <c r="B8" s="41">
        <v>1240.07879429951</v>
      </c>
      <c r="C8" s="41">
        <v>1375.0116470265</v>
      </c>
      <c r="D8" s="41">
        <v>1397.0110239875301</v>
      </c>
      <c r="E8" s="41">
        <v>1159.4479805441299</v>
      </c>
      <c r="F8" s="41">
        <v>1518.9344878331101</v>
      </c>
      <c r="G8" s="41">
        <v>1560.41951461808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A10" s="142" t="str">
        <f>$A$2 &amp; " (" &amp;G10 &amp; ")"</f>
        <v>Державний та гарантований державою борг України за останні 5 років (млрд. дол. США)</v>
      </c>
      <c r="B10" s="38"/>
      <c r="C10" s="38"/>
      <c r="D10" s="38"/>
      <c r="E10" s="38"/>
      <c r="F10" s="38"/>
      <c r="G10" s="49" t="str">
        <f>VALUSD</f>
        <v>млрд. дол. США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26"/>
      <c r="B11" s="253">
        <v>42735</v>
      </c>
      <c r="C11" s="253">
        <v>43100</v>
      </c>
      <c r="D11" s="253">
        <v>43465</v>
      </c>
      <c r="E11" s="253">
        <v>43830</v>
      </c>
      <c r="F11" s="253">
        <v>44196</v>
      </c>
      <c r="G11" s="253">
        <v>44561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234" customFormat="1">
      <c r="A12" s="182" t="s">
        <v>153</v>
      </c>
      <c r="B12" s="144">
        <f t="shared" ref="B12:G12" si="1">SUM(B$13+ B$14)</f>
        <v>70.972707080150002</v>
      </c>
      <c r="C12" s="144">
        <f t="shared" si="1"/>
        <v>76.305753084320003</v>
      </c>
      <c r="D12" s="144">
        <f t="shared" si="1"/>
        <v>78.315547975930002</v>
      </c>
      <c r="E12" s="144">
        <f t="shared" si="1"/>
        <v>84.365406859519993</v>
      </c>
      <c r="F12" s="144">
        <f t="shared" si="1"/>
        <v>90.253504033989998</v>
      </c>
      <c r="G12" s="144">
        <f t="shared" si="1"/>
        <v>97.954314282959999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68" customFormat="1">
      <c r="A13" s="171" t="s">
        <v>52</v>
      </c>
      <c r="B13" s="183">
        <v>25.366246471259998</v>
      </c>
      <c r="C13" s="183">
        <v>27.315810366209998</v>
      </c>
      <c r="D13" s="183">
        <v>27.860560115839998</v>
      </c>
      <c r="E13" s="183">
        <v>35.415048399980002</v>
      </c>
      <c r="F13" s="183">
        <v>36.532691437769998</v>
      </c>
      <c r="G13" s="183">
        <v>40.750410996870002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9" s="168" customFormat="1">
      <c r="A14" s="171" t="s">
        <v>66</v>
      </c>
      <c r="B14" s="183">
        <v>45.606460608890004</v>
      </c>
      <c r="C14" s="183">
        <v>48.989942718110001</v>
      </c>
      <c r="D14" s="183">
        <v>50.45498786009</v>
      </c>
      <c r="E14" s="183">
        <v>48.950358459539999</v>
      </c>
      <c r="F14" s="183">
        <v>53.72081259622</v>
      </c>
      <c r="G14" s="183">
        <v>57.203903286089997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5" customFormat="1">
      <c r="G16" s="16" t="s">
        <v>192</v>
      </c>
    </row>
    <row r="17" spans="1:19" s="30" customFormat="1">
      <c r="A17" s="26"/>
      <c r="B17" s="253">
        <v>42735</v>
      </c>
      <c r="C17" s="253">
        <v>43100</v>
      </c>
      <c r="D17" s="253">
        <v>43465</v>
      </c>
      <c r="E17" s="253">
        <v>43830</v>
      </c>
      <c r="F17" s="253">
        <v>44196</v>
      </c>
      <c r="G17" s="253">
        <v>44561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234" customFormat="1">
      <c r="A18" s="182" t="s">
        <v>153</v>
      </c>
      <c r="B18" s="144">
        <f t="shared" ref="B18:G18" si="2">SUM(B$19+ B$20)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68" customFormat="1">
      <c r="A19" s="171" t="s">
        <v>52</v>
      </c>
      <c r="B19" s="238">
        <v>0.357408</v>
      </c>
      <c r="C19" s="238">
        <v>0.35797800000000002</v>
      </c>
      <c r="D19" s="238">
        <v>0.35574699999999998</v>
      </c>
      <c r="E19" s="238">
        <v>0.41978199999999999</v>
      </c>
      <c r="F19" s="238">
        <v>0.404779</v>
      </c>
      <c r="G19" s="238">
        <v>0.41601399999999999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9" s="168" customFormat="1">
      <c r="A20" s="171" t="s">
        <v>66</v>
      </c>
      <c r="B20" s="238">
        <v>0.64259200000000005</v>
      </c>
      <c r="C20" s="238">
        <v>0.64202199999999998</v>
      </c>
      <c r="D20" s="238">
        <v>0.64425299999999996</v>
      </c>
      <c r="E20" s="238">
        <v>0.58021800000000001</v>
      </c>
      <c r="F20" s="238">
        <v>0.595221</v>
      </c>
      <c r="G20" s="238">
        <v>0.58398600000000001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4"/>
    </row>
    <row r="21" spans="1:19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5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48" bestFit="1" customWidth="1"/>
    <col min="2" max="7" width="11.6640625" style="48" customWidth="1"/>
    <col min="8" max="16384" width="9.1640625" style="48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19" s="49" customFormat="1">
      <c r="G4" s="16" t="s">
        <v>104</v>
      </c>
    </row>
    <row r="5" spans="1:19" s="162" customFormat="1">
      <c r="A5" s="230"/>
      <c r="B5" s="253">
        <f>YT_ALL!B5</f>
        <v>42735</v>
      </c>
      <c r="C5" s="253">
        <f>YT_ALL!C5</f>
        <v>43100</v>
      </c>
      <c r="D5" s="253">
        <f>YT_ALL!D5</f>
        <v>43465</v>
      </c>
      <c r="E5" s="253">
        <f>YT_ALL!E5</f>
        <v>43830</v>
      </c>
      <c r="F5" s="253">
        <f>YT_ALL!F5</f>
        <v>44196</v>
      </c>
      <c r="G5" s="253">
        <f>YT_ALL!G5</f>
        <v>44561</v>
      </c>
    </row>
    <row r="6" spans="1:19" s="96" customFormat="1">
      <c r="A6" s="182" t="s">
        <v>153</v>
      </c>
      <c r="B6" s="144">
        <f t="shared" ref="B6:G6" si="0">SUM(B$7+ B$8)</f>
        <v>1929.8088000897101</v>
      </c>
      <c r="C6" s="144">
        <f t="shared" si="0"/>
        <v>2141.69058800007</v>
      </c>
      <c r="D6" s="144">
        <f t="shared" si="0"/>
        <v>2168.4215676641802</v>
      </c>
      <c r="E6" s="144">
        <f t="shared" si="0"/>
        <v>1998.29589995677</v>
      </c>
      <c r="F6" s="144">
        <f t="shared" si="0"/>
        <v>2551.8817251684204</v>
      </c>
      <c r="G6" s="144">
        <f t="shared" si="0"/>
        <v>2672.0173758691499</v>
      </c>
    </row>
    <row r="7" spans="1:19" s="63" customFormat="1">
      <c r="A7" s="31" t="str">
        <f>YT_ALL!A7</f>
        <v>Внутрішній борг</v>
      </c>
      <c r="B7" s="41">
        <f>YT_ALL!B7/DMLMLR</f>
        <v>689.73000579020004</v>
      </c>
      <c r="C7" s="41">
        <f>YT_ALL!C7/DMLMLR</f>
        <v>766.67894097356998</v>
      </c>
      <c r="D7" s="41">
        <f>YT_ALL!D7/DMLMLR</f>
        <v>771.41054367665004</v>
      </c>
      <c r="E7" s="41">
        <f>YT_ALL!E7/DMLMLR</f>
        <v>838.84791941263995</v>
      </c>
      <c r="F7" s="41">
        <f>YT_ALL!F7/DMLMLR</f>
        <v>1032.9472373353101</v>
      </c>
      <c r="G7" s="41">
        <f>YT_ALL!G7/DMLMLR</f>
        <v>1111.5978612510701</v>
      </c>
    </row>
    <row r="8" spans="1:19" s="63" customFormat="1">
      <c r="A8" s="31" t="str">
        <f>YT_ALL!A8</f>
        <v>Зовнішній борг</v>
      </c>
      <c r="B8" s="41">
        <f>YT_ALL!B8/DMLMLR</f>
        <v>1240.07879429951</v>
      </c>
      <c r="C8" s="41">
        <f>YT_ALL!C8/DMLMLR</f>
        <v>1375.0116470265</v>
      </c>
      <c r="D8" s="41">
        <f>YT_ALL!D8/DMLMLR</f>
        <v>1397.0110239875301</v>
      </c>
      <c r="E8" s="41">
        <f>YT_ALL!E8/DMLMLR</f>
        <v>1159.4479805441299</v>
      </c>
      <c r="F8" s="41">
        <f>YT_ALL!F8/DMLMLR</f>
        <v>1518.9344878331101</v>
      </c>
      <c r="G8" s="41">
        <f>YT_ALL!G8/DMLMLR</f>
        <v>1560.41951461808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38"/>
      <c r="C10" s="38"/>
      <c r="D10" s="38"/>
      <c r="E10" s="38"/>
      <c r="F10" s="38"/>
      <c r="G10" s="16" t="s">
        <v>101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84"/>
      <c r="B11" s="253">
        <f>YT_ALL!B11</f>
        <v>42735</v>
      </c>
      <c r="C11" s="253">
        <f>YT_ALL!C11</f>
        <v>43100</v>
      </c>
      <c r="D11" s="253">
        <f>YT_ALL!D11</f>
        <v>43465</v>
      </c>
      <c r="E11" s="253">
        <f>YT_ALL!E11</f>
        <v>43830</v>
      </c>
      <c r="F11" s="253">
        <f>YT_ALL!F11</f>
        <v>44196</v>
      </c>
      <c r="G11" s="253">
        <f>YT_ALL!G11</f>
        <v>44561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234" customFormat="1">
      <c r="A12" s="182" t="s">
        <v>153</v>
      </c>
      <c r="B12" s="144">
        <f t="shared" ref="B12:G12" si="1">SUM(B$13+ B$14)</f>
        <v>70.972707080150002</v>
      </c>
      <c r="C12" s="144">
        <f t="shared" si="1"/>
        <v>76.305753084320003</v>
      </c>
      <c r="D12" s="144">
        <f t="shared" si="1"/>
        <v>78.315547975930002</v>
      </c>
      <c r="E12" s="144">
        <f t="shared" si="1"/>
        <v>84.365406859519993</v>
      </c>
      <c r="F12" s="144">
        <f t="shared" si="1"/>
        <v>90.253504033989998</v>
      </c>
      <c r="G12" s="144">
        <f t="shared" si="1"/>
        <v>97.954314282959999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68" customFormat="1">
      <c r="A13" s="31" t="str">
        <f>YT_ALL!A13</f>
        <v>Внутрішній борг</v>
      </c>
      <c r="B13" s="41">
        <f>YT_ALL!B13/DMLMLR</f>
        <v>25.366246471259998</v>
      </c>
      <c r="C13" s="41">
        <f>YT_ALL!C13/DMLMLR</f>
        <v>27.315810366209998</v>
      </c>
      <c r="D13" s="41">
        <f>YT_ALL!D13/DMLMLR</f>
        <v>27.860560115839998</v>
      </c>
      <c r="E13" s="41">
        <f>YT_ALL!E13/DMLMLR</f>
        <v>35.415048399980002</v>
      </c>
      <c r="F13" s="41">
        <f>YT_ALL!F13/DMLMLR</f>
        <v>36.532691437769998</v>
      </c>
      <c r="G13" s="41">
        <f>YT_ALL!G13/DMLMLR</f>
        <v>40.750410996870002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9" s="168" customFormat="1">
      <c r="A14" s="31" t="str">
        <f>YT_ALL!A14</f>
        <v>Зовнішній борг</v>
      </c>
      <c r="B14" s="41">
        <f>YT_ALL!B14/DMLMLR</f>
        <v>45.606460608890004</v>
      </c>
      <c r="C14" s="41">
        <f>YT_ALL!C14/DMLMLR</f>
        <v>48.989942718110001</v>
      </c>
      <c r="D14" s="41">
        <f>YT_ALL!D14/DMLMLR</f>
        <v>50.45498786009</v>
      </c>
      <c r="E14" s="41">
        <f>YT_ALL!E14/DMLMLR</f>
        <v>48.950358459539999</v>
      </c>
      <c r="F14" s="41">
        <f>YT_ALL!F14/DMLMLR</f>
        <v>53.72081259622</v>
      </c>
      <c r="G14" s="41">
        <f>YT_ALL!G14/DMLMLR</f>
        <v>57.203903286089997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5" customFormat="1">
      <c r="G16" s="16" t="s">
        <v>192</v>
      </c>
    </row>
    <row r="17" spans="1:19" s="30" customFormat="1">
      <c r="A17" s="84"/>
      <c r="B17" s="253">
        <f>YT_ALL!B17</f>
        <v>42735</v>
      </c>
      <c r="C17" s="253">
        <f>YT_ALL!C17</f>
        <v>43100</v>
      </c>
      <c r="D17" s="253">
        <f>YT_ALL!D17</f>
        <v>43465</v>
      </c>
      <c r="E17" s="253">
        <f>YT_ALL!E17</f>
        <v>43830</v>
      </c>
      <c r="F17" s="253">
        <f>YT_ALL!F17</f>
        <v>44196</v>
      </c>
      <c r="G17" s="253">
        <f>YT_ALL!G17</f>
        <v>44561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234" customFormat="1">
      <c r="A18" s="182" t="s">
        <v>153</v>
      </c>
      <c r="B18" s="144">
        <f t="shared" ref="B18:G18" si="2">SUM(B$19+ B$20)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68" customFormat="1">
      <c r="A19" s="31" t="str">
        <f>YT_ALL!A19</f>
        <v>Внутрішній борг</v>
      </c>
      <c r="B19" s="82">
        <f>YT_ALL!B19</f>
        <v>0.357408</v>
      </c>
      <c r="C19" s="82">
        <f>YT_ALL!C19</f>
        <v>0.35797800000000002</v>
      </c>
      <c r="D19" s="82">
        <f>YT_ALL!D19</f>
        <v>0.35574699999999998</v>
      </c>
      <c r="E19" s="82">
        <f>YT_ALL!E19</f>
        <v>0.41978199999999999</v>
      </c>
      <c r="F19" s="82">
        <f>YT_ALL!F19</f>
        <v>0.404779</v>
      </c>
      <c r="G19" s="82">
        <f>YT_ALL!G19</f>
        <v>0.41601399999999999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9" s="168" customFormat="1">
      <c r="A20" s="31" t="str">
        <f>YT_ALL!A20</f>
        <v>Зовнішній борг</v>
      </c>
      <c r="B20" s="82">
        <f>YT_ALL!B20</f>
        <v>0.64259200000000005</v>
      </c>
      <c r="C20" s="82">
        <f>YT_ALL!C20</f>
        <v>0.64202199999999998</v>
      </c>
      <c r="D20" s="82">
        <f>YT_ALL!D20</f>
        <v>0.64425299999999996</v>
      </c>
      <c r="E20" s="82">
        <f>YT_ALL!E20</f>
        <v>0.58021800000000001</v>
      </c>
      <c r="F20" s="82">
        <f>YT_ALL!F20</f>
        <v>0.595221</v>
      </c>
      <c r="G20" s="82">
        <f>YT_ALL!G20</f>
        <v>0.58398600000000001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4"/>
    </row>
    <row r="21" spans="1:19">
      <c r="A21" s="200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5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48" bestFit="1" customWidth="1"/>
    <col min="2" max="7" width="11.6640625" style="48" customWidth="1"/>
    <col min="8" max="16384" width="9.1640625" style="48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19" s="49" customFormat="1">
      <c r="G4" s="16" t="s">
        <v>104</v>
      </c>
    </row>
    <row r="5" spans="1:19" s="162" customFormat="1">
      <c r="A5" s="230"/>
      <c r="B5" s="253">
        <f>YT_ALL!B5</f>
        <v>42735</v>
      </c>
      <c r="C5" s="253">
        <f>YT_ALL!C5</f>
        <v>43100</v>
      </c>
      <c r="D5" s="253">
        <f>YT_ALL!D5</f>
        <v>43465</v>
      </c>
      <c r="E5" s="253">
        <f>YT_ALL!E5</f>
        <v>43830</v>
      </c>
      <c r="F5" s="253">
        <f>YT_ALL!F5</f>
        <v>44196</v>
      </c>
      <c r="G5" s="253">
        <f>YT_ALL!G5</f>
        <v>44561</v>
      </c>
    </row>
    <row r="6" spans="1:19" s="96" customFormat="1">
      <c r="A6" s="182" t="s">
        <v>153</v>
      </c>
      <c r="B6" s="144">
        <f t="shared" ref="B6:G6" si="0">SUM(B$7+ B$8)</f>
        <v>1929.8088000897101</v>
      </c>
      <c r="C6" s="144">
        <f t="shared" si="0"/>
        <v>2141.69058800007</v>
      </c>
      <c r="D6" s="144">
        <f t="shared" si="0"/>
        <v>2168.4215676641797</v>
      </c>
      <c r="E6" s="144">
        <f t="shared" si="0"/>
        <v>1998.29589995677</v>
      </c>
      <c r="F6" s="144">
        <f t="shared" si="0"/>
        <v>2551.88172516842</v>
      </c>
      <c r="G6" s="144">
        <f t="shared" si="0"/>
        <v>2672.0173758691499</v>
      </c>
    </row>
    <row r="7" spans="1:19" s="63" customFormat="1">
      <c r="A7" s="31" t="str">
        <f>YK_ALL!A7</f>
        <v>Державний борг</v>
      </c>
      <c r="B7" s="41">
        <f>YK_ALL!B7/DMLMLR</f>
        <v>1650.83325222858</v>
      </c>
      <c r="C7" s="41">
        <f>YK_ALL!C7/DMLMLR</f>
        <v>1833.7098309171599</v>
      </c>
      <c r="D7" s="41">
        <f>YK_ALL!D7/DMLMLR</f>
        <v>1860.2910955853999</v>
      </c>
      <c r="E7" s="41">
        <f>YK_ALL!E7/DMLMLR</f>
        <v>1761.36913148087</v>
      </c>
      <c r="F7" s="41">
        <f>YK_ALL!F7/DMLMLR</f>
        <v>2259.2315015926201</v>
      </c>
      <c r="G7" s="41">
        <f>YK_ALL!G7/DMLMLR</f>
        <v>2362.6826804546599</v>
      </c>
    </row>
    <row r="8" spans="1:19" s="63" customFormat="1">
      <c r="A8" s="31" t="str">
        <f>YK_ALL!A8</f>
        <v>Гарантований державою борг</v>
      </c>
      <c r="B8" s="41">
        <f>YK_ALL!B8/DMLMLR</f>
        <v>278.97554786113</v>
      </c>
      <c r="C8" s="41">
        <f>YK_ALL!C8/DMLMLR</f>
        <v>307.98075708290997</v>
      </c>
      <c r="D8" s="41">
        <f>YK_ALL!D8/DMLMLR</f>
        <v>308.13047207877997</v>
      </c>
      <c r="E8" s="41">
        <f>YK_ALL!E8/DMLMLR</f>
        <v>236.92676847589999</v>
      </c>
      <c r="F8" s="41">
        <f>YK_ALL!F8/DMLMLR</f>
        <v>292.6502235758</v>
      </c>
      <c r="G8" s="41">
        <f>YK_ALL!G8/DMLMLR</f>
        <v>309.33469541449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38"/>
      <c r="C10" s="38"/>
      <c r="D10" s="38"/>
      <c r="E10" s="38"/>
      <c r="F10" s="38"/>
      <c r="G10" s="16" t="s">
        <v>101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84"/>
      <c r="B11" s="253">
        <f>YT_ALL!B11</f>
        <v>42735</v>
      </c>
      <c r="C11" s="253">
        <f>YT_ALL!C11</f>
        <v>43100</v>
      </c>
      <c r="D11" s="253">
        <f>YT_ALL!D11</f>
        <v>43465</v>
      </c>
      <c r="E11" s="253">
        <f>YT_ALL!E11</f>
        <v>43830</v>
      </c>
      <c r="F11" s="253">
        <f>YT_ALL!F11</f>
        <v>44196</v>
      </c>
      <c r="G11" s="253">
        <f>YT_ALL!G11</f>
        <v>44561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234" customFormat="1">
      <c r="A12" s="182" t="s">
        <v>153</v>
      </c>
      <c r="B12" s="144">
        <f t="shared" ref="B12:G12" si="1">SUM(B$13+ B$14)</f>
        <v>70.972707080150002</v>
      </c>
      <c r="C12" s="144">
        <f t="shared" si="1"/>
        <v>76.305753084320003</v>
      </c>
      <c r="D12" s="144">
        <f t="shared" si="1"/>
        <v>78.315547975930002</v>
      </c>
      <c r="E12" s="144">
        <f t="shared" si="1"/>
        <v>84.365406859520007</v>
      </c>
      <c r="F12" s="144">
        <f t="shared" si="1"/>
        <v>90.253504033989998</v>
      </c>
      <c r="G12" s="144">
        <f t="shared" si="1"/>
        <v>97.954314282960013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68" customFormat="1">
      <c r="A13" s="31" t="str">
        <f>YK_ALL!A13</f>
        <v>Державний борг</v>
      </c>
      <c r="B13" s="41">
        <f>YK_ALL!B13/DMLMLR</f>
        <v>60.712804731319999</v>
      </c>
      <c r="C13" s="41">
        <f>YK_ALL!C13/DMLMLR</f>
        <v>65.332784469559996</v>
      </c>
      <c r="D13" s="41">
        <f>YK_ALL!D13/DMLMLR</f>
        <v>67.186989245079999</v>
      </c>
      <c r="E13" s="41">
        <f>YK_ALL!E13/DMLMLR</f>
        <v>74.362672420240003</v>
      </c>
      <c r="F13" s="41">
        <f>YK_ALL!F13/DMLMLR</f>
        <v>79.903217077660003</v>
      </c>
      <c r="G13" s="41">
        <f>YK_ALL!G13/DMLMLR</f>
        <v>86.614317677070005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9" s="168" customFormat="1">
      <c r="A14" s="31" t="str">
        <f>YK_ALL!A14</f>
        <v>Гарантований державою борг</v>
      </c>
      <c r="B14" s="41">
        <f>YK_ALL!B14/DMLMLR</f>
        <v>10.25990234883</v>
      </c>
      <c r="C14" s="41">
        <f>YK_ALL!C14/DMLMLR</f>
        <v>10.972968614759999</v>
      </c>
      <c r="D14" s="41">
        <f>YK_ALL!D14/DMLMLR</f>
        <v>11.128558730849999</v>
      </c>
      <c r="E14" s="41">
        <f>YK_ALL!E14/DMLMLR</f>
        <v>10.002734439279999</v>
      </c>
      <c r="F14" s="41">
        <f>YK_ALL!F14/DMLMLR</f>
        <v>10.350286956330001</v>
      </c>
      <c r="G14" s="41">
        <f>YK_ALL!G14/DMLMLR</f>
        <v>11.339996605890001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5" customFormat="1">
      <c r="G16" s="16" t="s">
        <v>192</v>
      </c>
    </row>
    <row r="17" spans="1:19" s="30" customFormat="1">
      <c r="A17" s="84"/>
      <c r="B17" s="253">
        <f>YT_ALL!B17</f>
        <v>42735</v>
      </c>
      <c r="C17" s="253">
        <f>YT_ALL!C17</f>
        <v>43100</v>
      </c>
      <c r="D17" s="253">
        <f>YT_ALL!D17</f>
        <v>43465</v>
      </c>
      <c r="E17" s="253">
        <f>YT_ALL!E17</f>
        <v>43830</v>
      </c>
      <c r="F17" s="253">
        <f>YT_ALL!F17</f>
        <v>44196</v>
      </c>
      <c r="G17" s="253">
        <f>YT_ALL!G17</f>
        <v>44561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234" customFormat="1">
      <c r="A18" s="182" t="s">
        <v>153</v>
      </c>
      <c r="B18" s="144">
        <f t="shared" ref="B18:G18" si="2">SUM(B$19+ B$20)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68" customFormat="1">
      <c r="A19" s="31" t="str">
        <f>YK_ALL!A19</f>
        <v>Державний борг</v>
      </c>
      <c r="B19" s="41">
        <f>YK_ALL!B19</f>
        <v>0.85543899999999995</v>
      </c>
      <c r="C19" s="41">
        <f>YK_ALL!C19</f>
        <v>0.85619699999999999</v>
      </c>
      <c r="D19" s="41">
        <f>YK_ALL!D19</f>
        <v>0.85790100000000002</v>
      </c>
      <c r="E19" s="41">
        <f>YK_ALL!E19</f>
        <v>0.881436</v>
      </c>
      <c r="F19" s="41">
        <f>YK_ALL!F19</f>
        <v>0.88532</v>
      </c>
      <c r="G19" s="41">
        <f>YK_ALL!G19</f>
        <v>0.88423200000000002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9" s="168" customFormat="1">
      <c r="A20" s="31" t="str">
        <f>YK_ALL!A20</f>
        <v>Гарантований державою борг</v>
      </c>
      <c r="B20" s="41">
        <f>YK_ALL!B20</f>
        <v>0.144561</v>
      </c>
      <c r="C20" s="41">
        <f>YK_ALL!C20</f>
        <v>0.14380299999999999</v>
      </c>
      <c r="D20" s="41">
        <f>YK_ALL!D20</f>
        <v>0.142099</v>
      </c>
      <c r="E20" s="41">
        <f>YK_ALL!E20</f>
        <v>0.118564</v>
      </c>
      <c r="F20" s="41">
        <f>YK_ALL!F20</f>
        <v>0.11468</v>
      </c>
      <c r="G20" s="41">
        <f>YK_ALL!G20</f>
        <v>0.115768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4"/>
    </row>
    <row r="21" spans="1:19">
      <c r="A21" s="200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5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48" bestFit="1" customWidth="1"/>
    <col min="2" max="3" width="13.5" style="48" bestFit="1" customWidth="1"/>
    <col min="4" max="4" width="14" style="48" bestFit="1" customWidth="1"/>
    <col min="5" max="7" width="14.5" style="48" bestFit="1" customWidth="1"/>
    <col min="8" max="16384" width="9.1640625" style="48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 s="49" customFormat="1">
      <c r="G4" s="49" t="str">
        <f>VALUAH</f>
        <v>млрд. грн</v>
      </c>
    </row>
    <row r="5" spans="1:19" s="162" customFormat="1">
      <c r="A5" s="26"/>
      <c r="B5" s="253">
        <v>42735</v>
      </c>
      <c r="C5" s="253">
        <v>43100</v>
      </c>
      <c r="D5" s="253">
        <v>43465</v>
      </c>
      <c r="E5" s="253">
        <v>43830</v>
      </c>
      <c r="F5" s="253">
        <v>44196</v>
      </c>
      <c r="G5" s="253">
        <v>44561</v>
      </c>
    </row>
    <row r="6" spans="1:19" s="96" customFormat="1">
      <c r="A6" s="182" t="s">
        <v>153</v>
      </c>
      <c r="B6" s="144">
        <f t="shared" ref="B6:G6" si="0">SUM(B$7+ B$8)</f>
        <v>1929.8088000897101</v>
      </c>
      <c r="C6" s="144">
        <f t="shared" si="0"/>
        <v>2141.69058800007</v>
      </c>
      <c r="D6" s="144">
        <f t="shared" si="0"/>
        <v>2168.4215676641797</v>
      </c>
      <c r="E6" s="144">
        <f t="shared" si="0"/>
        <v>1998.29589995677</v>
      </c>
      <c r="F6" s="144">
        <f t="shared" si="0"/>
        <v>2551.88172516842</v>
      </c>
      <c r="G6" s="144">
        <f t="shared" si="0"/>
        <v>2672.0173758691499</v>
      </c>
    </row>
    <row r="7" spans="1:19" s="63" customFormat="1">
      <c r="A7" s="11" t="s">
        <v>71</v>
      </c>
      <c r="B7" s="41">
        <v>1650.83325222858</v>
      </c>
      <c r="C7" s="41">
        <v>1833.7098309171599</v>
      </c>
      <c r="D7" s="41">
        <v>1860.2910955853999</v>
      </c>
      <c r="E7" s="41">
        <v>1761.36913148087</v>
      </c>
      <c r="F7" s="41">
        <v>2259.2315015926201</v>
      </c>
      <c r="G7" s="41">
        <v>2362.6826804546599</v>
      </c>
    </row>
    <row r="8" spans="1:19" s="63" customFormat="1">
      <c r="A8" s="11" t="s">
        <v>17</v>
      </c>
      <c r="B8" s="41">
        <v>278.97554786113</v>
      </c>
      <c r="C8" s="41">
        <v>307.98075708290997</v>
      </c>
      <c r="D8" s="41">
        <v>308.13047207877997</v>
      </c>
      <c r="E8" s="41">
        <v>236.92676847589999</v>
      </c>
      <c r="F8" s="41">
        <v>292.6502235758</v>
      </c>
      <c r="G8" s="41">
        <v>309.33469541449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38"/>
      <c r="C10" s="38"/>
      <c r="D10" s="38"/>
      <c r="E10" s="38"/>
      <c r="F10" s="38"/>
      <c r="G10" s="49" t="str">
        <f>VALUSD</f>
        <v>млрд. дол. США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26"/>
      <c r="B11" s="253">
        <v>42735</v>
      </c>
      <c r="C11" s="253">
        <v>43100</v>
      </c>
      <c r="D11" s="253">
        <v>43465</v>
      </c>
      <c r="E11" s="253">
        <v>43830</v>
      </c>
      <c r="F11" s="253">
        <v>44196</v>
      </c>
      <c r="G11" s="253">
        <v>44561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1:19" s="234" customFormat="1">
      <c r="A12" s="182" t="s">
        <v>153</v>
      </c>
      <c r="B12" s="144">
        <f t="shared" ref="B12:G12" si="1">SUM(B$13+ B$14)</f>
        <v>70.972707080150002</v>
      </c>
      <c r="C12" s="144">
        <f t="shared" si="1"/>
        <v>76.305753084320003</v>
      </c>
      <c r="D12" s="144">
        <f t="shared" si="1"/>
        <v>78.315547975930002</v>
      </c>
      <c r="E12" s="144">
        <f t="shared" si="1"/>
        <v>84.365406859520007</v>
      </c>
      <c r="F12" s="144">
        <f t="shared" si="1"/>
        <v>90.253504033989998</v>
      </c>
      <c r="G12" s="144">
        <f t="shared" si="1"/>
        <v>97.954314282960013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68" customFormat="1">
      <c r="A13" s="11" t="s">
        <v>71</v>
      </c>
      <c r="B13" s="183">
        <v>60.712804731319999</v>
      </c>
      <c r="C13" s="183">
        <v>65.332784469559996</v>
      </c>
      <c r="D13" s="183">
        <v>67.186989245079999</v>
      </c>
      <c r="E13" s="183">
        <v>74.362672420240003</v>
      </c>
      <c r="F13" s="183">
        <v>79.903217077660003</v>
      </c>
      <c r="G13" s="183">
        <v>86.614317677070005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</row>
    <row r="14" spans="1:19" s="168" customFormat="1">
      <c r="A14" s="11" t="s">
        <v>17</v>
      </c>
      <c r="B14" s="183">
        <v>10.25990234883</v>
      </c>
      <c r="C14" s="183">
        <v>10.972968614759999</v>
      </c>
      <c r="D14" s="183">
        <v>11.128558730849999</v>
      </c>
      <c r="E14" s="183">
        <v>10.002734439279999</v>
      </c>
      <c r="F14" s="183">
        <v>10.350286956330001</v>
      </c>
      <c r="G14" s="183">
        <v>11.339996605890001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5" customFormat="1">
      <c r="G16" s="16" t="s">
        <v>192</v>
      </c>
    </row>
    <row r="17" spans="1:19" s="30" customFormat="1">
      <c r="A17" s="26"/>
      <c r="B17" s="253">
        <v>42735</v>
      </c>
      <c r="C17" s="253">
        <v>43100</v>
      </c>
      <c r="D17" s="253">
        <v>43465</v>
      </c>
      <c r="E17" s="253">
        <v>43830</v>
      </c>
      <c r="F17" s="253">
        <v>44196</v>
      </c>
      <c r="G17" s="253">
        <v>44561</v>
      </c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</row>
    <row r="18" spans="1:19" s="234" customFormat="1">
      <c r="A18" s="182" t="s">
        <v>153</v>
      </c>
      <c r="B18" s="144">
        <f t="shared" ref="B18:G18" si="2">SUM(B$19+ B$20)</f>
        <v>1</v>
      </c>
      <c r="C18" s="144">
        <f t="shared" si="2"/>
        <v>1</v>
      </c>
      <c r="D18" s="144">
        <f t="shared" si="2"/>
        <v>1</v>
      </c>
      <c r="E18" s="144">
        <f t="shared" si="2"/>
        <v>1</v>
      </c>
      <c r="F18" s="144">
        <f t="shared" si="2"/>
        <v>1</v>
      </c>
      <c r="G18" s="144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68" customFormat="1">
      <c r="A19" s="11" t="s">
        <v>71</v>
      </c>
      <c r="B19" s="238">
        <v>0.85543899999999995</v>
      </c>
      <c r="C19" s="238">
        <v>0.85619699999999999</v>
      </c>
      <c r="D19" s="238">
        <v>0.85790100000000002</v>
      </c>
      <c r="E19" s="238">
        <v>0.881436</v>
      </c>
      <c r="F19" s="238">
        <v>0.88532</v>
      </c>
      <c r="G19" s="238">
        <v>0.88423200000000002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9" s="168" customFormat="1">
      <c r="A20" s="11" t="s">
        <v>17</v>
      </c>
      <c r="B20" s="238">
        <v>0.144561</v>
      </c>
      <c r="C20" s="238">
        <v>0.14380299999999999</v>
      </c>
      <c r="D20" s="238">
        <v>0.142099</v>
      </c>
      <c r="E20" s="238">
        <v>0.118564</v>
      </c>
      <c r="F20" s="238">
        <v>0.11468</v>
      </c>
      <c r="G20" s="238">
        <v>0.115768</v>
      </c>
      <c r="H20" s="154"/>
      <c r="I20" s="154"/>
      <c r="J20" s="154"/>
      <c r="K20" s="154"/>
      <c r="L20" s="154"/>
      <c r="M20" s="154"/>
      <c r="N20" s="154"/>
      <c r="O20" s="154"/>
      <c r="P20" s="154"/>
      <c r="Q20" s="154"/>
    </row>
    <row r="21" spans="1:19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5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138" sqref="A138"/>
    </sheetView>
  </sheetViews>
  <sheetFormatPr baseColWidth="10" defaultColWidth="9.1640625" defaultRowHeight="14" outlineLevelRow="3"/>
  <cols>
    <col min="1" max="1" width="52" style="48" customWidth="1"/>
    <col min="2" max="7" width="16.33203125" style="205" customWidth="1"/>
    <col min="8" max="16384" width="9.1640625" style="48"/>
  </cols>
  <sheetData>
    <row r="2" spans="1:19" ht="19">
      <c r="A2" s="5" t="s">
        <v>356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 s="49" customFormat="1">
      <c r="B4" s="226"/>
      <c r="C4" s="226"/>
      <c r="D4" s="226"/>
      <c r="E4" s="226"/>
      <c r="F4" s="226"/>
      <c r="G4" s="49" t="s">
        <v>223</v>
      </c>
    </row>
    <row r="5" spans="1:19" s="162" customFormat="1">
      <c r="A5" s="26"/>
      <c r="B5" s="253">
        <v>42735</v>
      </c>
      <c r="C5" s="253">
        <v>43100</v>
      </c>
      <c r="D5" s="253">
        <v>43465</v>
      </c>
      <c r="E5" s="253">
        <v>43830</v>
      </c>
      <c r="F5" s="253">
        <v>44196</v>
      </c>
      <c r="G5" s="253">
        <v>44561</v>
      </c>
    </row>
    <row r="6" spans="1:19" s="96" customFormat="1" ht="17">
      <c r="A6" s="79" t="s">
        <v>224</v>
      </c>
      <c r="B6" s="27">
        <f t="shared" ref="B6:F6" si="0">B$7+B$82</f>
        <v>1929.8088000897101</v>
      </c>
      <c r="C6" s="27">
        <f t="shared" si="0"/>
        <v>2141.6905880000695</v>
      </c>
      <c r="D6" s="27">
        <f t="shared" si="0"/>
        <v>2168.4215676641797</v>
      </c>
      <c r="E6" s="27">
        <f t="shared" si="0"/>
        <v>1998.29589995677</v>
      </c>
      <c r="F6" s="27">
        <f t="shared" si="0"/>
        <v>2551.8817251684204</v>
      </c>
      <c r="G6" s="27">
        <v>2672.0173758691499</v>
      </c>
    </row>
    <row r="7" spans="1:19" s="129" customFormat="1" ht="16">
      <c r="A7" s="185" t="s">
        <v>225</v>
      </c>
      <c r="B7" s="68">
        <f t="shared" ref="B7:G7" si="1">B$8+B$47</f>
        <v>1650.83325222858</v>
      </c>
      <c r="C7" s="68">
        <f t="shared" si="1"/>
        <v>1833.7098309171597</v>
      </c>
      <c r="D7" s="68">
        <f t="shared" si="1"/>
        <v>1860.2910955853999</v>
      </c>
      <c r="E7" s="68">
        <f t="shared" si="1"/>
        <v>1761.36913148087</v>
      </c>
      <c r="F7" s="68">
        <f t="shared" si="1"/>
        <v>2259.2315015926201</v>
      </c>
      <c r="G7" s="68">
        <f t="shared" si="1"/>
        <v>2362.6826804546599</v>
      </c>
    </row>
    <row r="8" spans="1:19" s="227" customFormat="1" ht="16" outlineLevel="1">
      <c r="A8" s="118" t="s">
        <v>226</v>
      </c>
      <c r="B8" s="32">
        <f t="shared" ref="B8:G8" si="2">B$9+B$45</f>
        <v>670.64553054187002</v>
      </c>
      <c r="C8" s="32">
        <f t="shared" si="2"/>
        <v>753.3993864683199</v>
      </c>
      <c r="D8" s="32">
        <f t="shared" si="2"/>
        <v>761.09019182404984</v>
      </c>
      <c r="E8" s="32">
        <f t="shared" si="2"/>
        <v>829.49510481237996</v>
      </c>
      <c r="F8" s="32">
        <f t="shared" si="2"/>
        <v>1000.7098766559003</v>
      </c>
      <c r="G8" s="32">
        <f t="shared" si="2"/>
        <v>1062.5590347498201</v>
      </c>
    </row>
    <row r="9" spans="1:19" s="121" customFormat="1" outlineLevel="2">
      <c r="A9" s="21" t="s">
        <v>227</v>
      </c>
      <c r="B9" s="103">
        <f t="shared" ref="B9:F9" si="3">SUM(B$10:B$44)</f>
        <v>668.13273261425002</v>
      </c>
      <c r="C9" s="103">
        <f t="shared" si="3"/>
        <v>751.01884106317993</v>
      </c>
      <c r="D9" s="103">
        <f t="shared" si="3"/>
        <v>758.84189894138979</v>
      </c>
      <c r="E9" s="103">
        <f t="shared" si="3"/>
        <v>827.37906445219994</v>
      </c>
      <c r="F9" s="103">
        <f t="shared" si="3"/>
        <v>998.72608881820031</v>
      </c>
      <c r="G9" s="103">
        <v>1060.7074994346001</v>
      </c>
    </row>
    <row r="10" spans="1:19" s="63" customFormat="1" outlineLevel="3">
      <c r="A10" s="85" t="s">
        <v>357</v>
      </c>
      <c r="B10" s="41">
        <v>0</v>
      </c>
      <c r="C10" s="41">
        <v>0</v>
      </c>
      <c r="D10" s="41">
        <v>11.731711274649999</v>
      </c>
      <c r="E10" s="41">
        <v>0</v>
      </c>
      <c r="F10" s="41">
        <v>0</v>
      </c>
      <c r="G10" s="41">
        <v>0</v>
      </c>
    </row>
    <row r="11" spans="1:19" outlineLevel="3">
      <c r="A11" s="85" t="s">
        <v>345</v>
      </c>
      <c r="B11" s="236">
        <v>74.832982999999999</v>
      </c>
      <c r="C11" s="236">
        <v>62.650438999999999</v>
      </c>
      <c r="D11" s="236">
        <v>62.650438999999999</v>
      </c>
      <c r="E11" s="236">
        <v>72.721914999999996</v>
      </c>
      <c r="F11" s="236">
        <v>71.771915000000007</v>
      </c>
      <c r="G11" s="236">
        <v>81.333449999999999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5" t="s">
        <v>229</v>
      </c>
      <c r="B12" s="236">
        <v>17.382981000000001</v>
      </c>
      <c r="C12" s="236">
        <v>19.033000000000001</v>
      </c>
      <c r="D12" s="236">
        <v>19.033000000000001</v>
      </c>
      <c r="E12" s="236">
        <v>19.033000000000001</v>
      </c>
      <c r="F12" s="236">
        <v>19.033000000000001</v>
      </c>
      <c r="G12" s="236">
        <v>17.533000000000001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5" t="s">
        <v>358</v>
      </c>
      <c r="B13" s="236">
        <v>3.4775700000000001</v>
      </c>
      <c r="C13" s="236">
        <v>6.9027900000000004</v>
      </c>
      <c r="D13" s="236">
        <v>19.159217458000001</v>
      </c>
      <c r="E13" s="236">
        <v>37.771855741800003</v>
      </c>
      <c r="F13" s="236">
        <v>55.628160976399997</v>
      </c>
      <c r="G13" s="236">
        <v>95.914618630199996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5" t="s">
        <v>231</v>
      </c>
      <c r="B14" s="236">
        <v>28.5</v>
      </c>
      <c r="C14" s="236">
        <v>36.5</v>
      </c>
      <c r="D14" s="236">
        <v>36.5</v>
      </c>
      <c r="E14" s="236">
        <v>36.5</v>
      </c>
      <c r="F14" s="236">
        <v>36.5</v>
      </c>
      <c r="G14" s="236">
        <v>36.5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5" t="s">
        <v>232</v>
      </c>
      <c r="B15" s="236">
        <v>37.117629999999998</v>
      </c>
      <c r="C15" s="236">
        <v>28.700001</v>
      </c>
      <c r="D15" s="236">
        <v>28.700001</v>
      </c>
      <c r="E15" s="236">
        <v>28.700001</v>
      </c>
      <c r="F15" s="236">
        <v>28.700001</v>
      </c>
      <c r="G15" s="236">
        <v>28.700001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5" t="s">
        <v>233</v>
      </c>
      <c r="B16" s="236">
        <v>51.25</v>
      </c>
      <c r="C16" s="236">
        <v>46.9</v>
      </c>
      <c r="D16" s="236">
        <v>46.9</v>
      </c>
      <c r="E16" s="236">
        <v>46.9</v>
      </c>
      <c r="F16" s="236">
        <v>46.9</v>
      </c>
      <c r="G16" s="236">
        <v>46.9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5" t="s">
        <v>234</v>
      </c>
      <c r="B17" s="236">
        <v>42.789838000000003</v>
      </c>
      <c r="C17" s="236">
        <v>93.438657000000006</v>
      </c>
      <c r="D17" s="236">
        <v>93.438657000000006</v>
      </c>
      <c r="E17" s="236">
        <v>93.438657000000006</v>
      </c>
      <c r="F17" s="236">
        <v>100.278657</v>
      </c>
      <c r="G17" s="236">
        <v>117.101957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5" t="s">
        <v>235</v>
      </c>
      <c r="B18" s="236">
        <v>0</v>
      </c>
      <c r="C18" s="236">
        <v>12.097744</v>
      </c>
      <c r="D18" s="236">
        <v>12.097744</v>
      </c>
      <c r="E18" s="236">
        <v>12.097744</v>
      </c>
      <c r="F18" s="236">
        <v>12.097744</v>
      </c>
      <c r="G18" s="236">
        <v>12.097744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5" t="s">
        <v>359</v>
      </c>
      <c r="B19" s="236">
        <v>0</v>
      </c>
      <c r="C19" s="236">
        <v>12.097744</v>
      </c>
      <c r="D19" s="236">
        <v>12.097744</v>
      </c>
      <c r="E19" s="236">
        <v>12.097744</v>
      </c>
      <c r="F19" s="236">
        <v>12.097744</v>
      </c>
      <c r="G19" s="236">
        <v>12.097744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5" t="s">
        <v>360</v>
      </c>
      <c r="B20" s="236">
        <v>29.257961406869999</v>
      </c>
      <c r="C20" s="236">
        <v>30.282912463799999</v>
      </c>
      <c r="D20" s="236">
        <v>37.421561873549997</v>
      </c>
      <c r="E20" s="236">
        <v>31.401890643400002</v>
      </c>
      <c r="F20" s="236">
        <v>42.233933071199999</v>
      </c>
      <c r="G20" s="236">
        <v>76.851619688200003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5" t="s">
        <v>346</v>
      </c>
      <c r="B21" s="236">
        <v>0</v>
      </c>
      <c r="C21" s="236">
        <v>12.097744</v>
      </c>
      <c r="D21" s="236">
        <v>12.097744</v>
      </c>
      <c r="E21" s="236">
        <v>12.097744</v>
      </c>
      <c r="F21" s="236">
        <v>12.097744</v>
      </c>
      <c r="G21" s="236">
        <v>16.038086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5" t="s">
        <v>239</v>
      </c>
      <c r="B22" s="236">
        <v>0</v>
      </c>
      <c r="C22" s="236">
        <v>12.097744</v>
      </c>
      <c r="D22" s="236">
        <v>12.097744</v>
      </c>
      <c r="E22" s="236">
        <v>12.097744</v>
      </c>
      <c r="F22" s="236">
        <v>12.097744</v>
      </c>
      <c r="G22" s="236">
        <v>12.097744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5" t="s">
        <v>361</v>
      </c>
      <c r="B23" s="236">
        <v>64.353439528590002</v>
      </c>
      <c r="C23" s="236">
        <v>71.605224814419998</v>
      </c>
      <c r="D23" s="236">
        <v>19.184152653999998</v>
      </c>
      <c r="E23" s="236">
        <v>47.236592873600003</v>
      </c>
      <c r="F23" s="236">
        <v>102.290142528</v>
      </c>
      <c r="G23" s="236">
        <v>61.134827581400003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5" t="s">
        <v>241</v>
      </c>
      <c r="B24" s="236">
        <v>0</v>
      </c>
      <c r="C24" s="236">
        <v>12.097744</v>
      </c>
      <c r="D24" s="236">
        <v>12.097744</v>
      </c>
      <c r="E24" s="236">
        <v>12.097744</v>
      </c>
      <c r="F24" s="236">
        <v>12.097744</v>
      </c>
      <c r="G24" s="236">
        <v>12.097744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5" t="s">
        <v>242</v>
      </c>
      <c r="B25" s="236">
        <v>0</v>
      </c>
      <c r="C25" s="236">
        <v>12.097744</v>
      </c>
      <c r="D25" s="236">
        <v>12.097744</v>
      </c>
      <c r="E25" s="236">
        <v>12.097744</v>
      </c>
      <c r="F25" s="236">
        <v>12.097744</v>
      </c>
      <c r="G25" s="236">
        <v>12.097744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5" t="s">
        <v>243</v>
      </c>
      <c r="B26" s="236">
        <v>0</v>
      </c>
      <c r="C26" s="236">
        <v>12.097744</v>
      </c>
      <c r="D26" s="236">
        <v>12.097744</v>
      </c>
      <c r="E26" s="236">
        <v>12.097744</v>
      </c>
      <c r="F26" s="236">
        <v>12.097744</v>
      </c>
      <c r="G26" s="236">
        <v>12.097744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5" t="s">
        <v>244</v>
      </c>
      <c r="B27" s="236">
        <v>0</v>
      </c>
      <c r="C27" s="236">
        <v>12.097744</v>
      </c>
      <c r="D27" s="236">
        <v>12.097744</v>
      </c>
      <c r="E27" s="236">
        <v>12.097744</v>
      </c>
      <c r="F27" s="236">
        <v>12.097744</v>
      </c>
      <c r="G27" s="236">
        <v>12.097744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5" t="s">
        <v>245</v>
      </c>
      <c r="B28" s="236">
        <v>0</v>
      </c>
      <c r="C28" s="236">
        <v>12.097744</v>
      </c>
      <c r="D28" s="236">
        <v>12.097744</v>
      </c>
      <c r="E28" s="236">
        <v>12.097744</v>
      </c>
      <c r="F28" s="236">
        <v>12.097744</v>
      </c>
      <c r="G28" s="236">
        <v>12.097744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5" t="s">
        <v>246</v>
      </c>
      <c r="B29" s="236">
        <v>0</v>
      </c>
      <c r="C29" s="236">
        <v>12.097744</v>
      </c>
      <c r="D29" s="236">
        <v>12.097744</v>
      </c>
      <c r="E29" s="236">
        <v>12.097744</v>
      </c>
      <c r="F29" s="236">
        <v>12.097744</v>
      </c>
      <c r="G29" s="236">
        <v>12.097744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5" t="s">
        <v>247</v>
      </c>
      <c r="B30" s="236">
        <v>0</v>
      </c>
      <c r="C30" s="236">
        <v>12.097744</v>
      </c>
      <c r="D30" s="236">
        <v>12.097744</v>
      </c>
      <c r="E30" s="236">
        <v>12.097744</v>
      </c>
      <c r="F30" s="236">
        <v>12.097744</v>
      </c>
      <c r="G30" s="236">
        <v>12.097744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5" t="s">
        <v>248</v>
      </c>
      <c r="B31" s="236">
        <v>0</v>
      </c>
      <c r="C31" s="236">
        <v>12.097744</v>
      </c>
      <c r="D31" s="236">
        <v>12.097744</v>
      </c>
      <c r="E31" s="236">
        <v>12.097744</v>
      </c>
      <c r="F31" s="236">
        <v>12.097744</v>
      </c>
      <c r="G31" s="236">
        <v>12.097744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5" t="s">
        <v>249</v>
      </c>
      <c r="B32" s="236">
        <v>0</v>
      </c>
      <c r="C32" s="236">
        <v>12.097744</v>
      </c>
      <c r="D32" s="236">
        <v>12.097744</v>
      </c>
      <c r="E32" s="236">
        <v>12.097744</v>
      </c>
      <c r="F32" s="236">
        <v>12.097744</v>
      </c>
      <c r="G32" s="236">
        <v>12.097744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5" t="s">
        <v>250</v>
      </c>
      <c r="B33" s="236">
        <v>0</v>
      </c>
      <c r="C33" s="236">
        <v>12.097744</v>
      </c>
      <c r="D33" s="236">
        <v>12.097744</v>
      </c>
      <c r="E33" s="236">
        <v>12.097744</v>
      </c>
      <c r="F33" s="236">
        <v>12.097744</v>
      </c>
      <c r="G33" s="236">
        <v>12.097744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5" t="s">
        <v>251</v>
      </c>
      <c r="B34" s="236">
        <v>0.01</v>
      </c>
      <c r="C34" s="236">
        <v>0.54500000000000004</v>
      </c>
      <c r="D34" s="236">
        <v>6.6407129999999999</v>
      </c>
      <c r="E34" s="236">
        <v>0</v>
      </c>
      <c r="F34" s="236">
        <v>33.438972800999998</v>
      </c>
      <c r="G34" s="236">
        <v>1.1224285348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5" t="s">
        <v>252</v>
      </c>
      <c r="B35" s="236">
        <v>18.462385000000001</v>
      </c>
      <c r="C35" s="236">
        <v>45.0859284808</v>
      </c>
      <c r="D35" s="236">
        <v>62.88869382435</v>
      </c>
      <c r="E35" s="236">
        <v>79.853823193400004</v>
      </c>
      <c r="F35" s="236">
        <v>61.000111877599998</v>
      </c>
      <c r="G35" s="236">
        <v>91.468603000000002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5" t="s">
        <v>349</v>
      </c>
      <c r="B36" s="236">
        <v>0</v>
      </c>
      <c r="C36" s="236">
        <v>12.097751000000001</v>
      </c>
      <c r="D36" s="236">
        <v>12.097751000000001</v>
      </c>
      <c r="E36" s="236">
        <v>12.097751000000001</v>
      </c>
      <c r="F36" s="236">
        <v>12.097751000000001</v>
      </c>
      <c r="G36" s="236">
        <v>12.097751000000001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5" t="s">
        <v>362</v>
      </c>
      <c r="B37" s="236">
        <v>15.58553728</v>
      </c>
      <c r="C37" s="236">
        <v>0.03</v>
      </c>
      <c r="D37" s="236">
        <v>0.03</v>
      </c>
      <c r="E37" s="236">
        <v>7.03</v>
      </c>
      <c r="F37" s="236">
        <v>18.918331999999999</v>
      </c>
      <c r="G37" s="236">
        <v>42.151356999999997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5" t="s">
        <v>350</v>
      </c>
      <c r="B38" s="236">
        <v>151.56965139879</v>
      </c>
      <c r="C38" s="236">
        <v>51.174533400000001</v>
      </c>
      <c r="D38" s="236">
        <v>39.370320200000002</v>
      </c>
      <c r="E38" s="236">
        <v>46.557594000000002</v>
      </c>
      <c r="F38" s="236">
        <v>57.979410999999999</v>
      </c>
      <c r="G38" s="236">
        <v>51.468836000000003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5" t="s">
        <v>351</v>
      </c>
      <c r="B39" s="236">
        <v>0.21580099999999999</v>
      </c>
      <c r="C39" s="236">
        <v>10.87562790416</v>
      </c>
      <c r="D39" s="236">
        <v>8.97352198956</v>
      </c>
      <c r="E39" s="236">
        <v>0</v>
      </c>
      <c r="F39" s="236">
        <v>11.184692</v>
      </c>
      <c r="G39" s="236">
        <v>26.571145999999999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5" t="s">
        <v>257</v>
      </c>
      <c r="B40" s="236">
        <v>24.1</v>
      </c>
      <c r="C40" s="236">
        <v>7.8000999999999996</v>
      </c>
      <c r="D40" s="236">
        <v>5.8000999999999996</v>
      </c>
      <c r="E40" s="236">
        <v>39.665255999999999</v>
      </c>
      <c r="F40" s="236">
        <v>46.880406999999998</v>
      </c>
      <c r="G40" s="236">
        <v>41.080407000000001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5" t="s">
        <v>258</v>
      </c>
      <c r="B41" s="236">
        <v>44.739790999999997</v>
      </c>
      <c r="C41" s="236">
        <v>19.728459999999998</v>
      </c>
      <c r="D41" s="236">
        <v>17.873328999999998</v>
      </c>
      <c r="E41" s="236">
        <v>23.602312000000001</v>
      </c>
      <c r="F41" s="236">
        <v>17.245816000000001</v>
      </c>
      <c r="G41" s="236">
        <v>23.968738999999999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5" t="s">
        <v>259</v>
      </c>
      <c r="B42" s="236">
        <v>27.416198000000001</v>
      </c>
      <c r="C42" s="236">
        <v>18.899999999999999</v>
      </c>
      <c r="D42" s="236">
        <v>17.5</v>
      </c>
      <c r="E42" s="236">
        <v>17.5</v>
      </c>
      <c r="F42" s="236">
        <v>17.5</v>
      </c>
      <c r="G42" s="236">
        <v>17.5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5" t="s">
        <v>363</v>
      </c>
      <c r="B43" s="236">
        <v>0.19656699999999999</v>
      </c>
      <c r="C43" s="236">
        <v>0</v>
      </c>
      <c r="D43" s="236">
        <v>24.18031366728</v>
      </c>
      <c r="E43" s="236">
        <v>0</v>
      </c>
      <c r="F43" s="236">
        <v>31.776369563999999</v>
      </c>
      <c r="G43" s="236">
        <v>0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outlineLevel="3">
      <c r="A44" s="85" t="s">
        <v>364</v>
      </c>
      <c r="B44" s="236">
        <v>36.874398999999997</v>
      </c>
      <c r="C44" s="236">
        <v>19.399999999999999</v>
      </c>
      <c r="D44" s="236">
        <v>19.399999999999999</v>
      </c>
      <c r="E44" s="236">
        <v>18</v>
      </c>
      <c r="F44" s="236">
        <v>18</v>
      </c>
      <c r="G44" s="236">
        <v>18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2">
      <c r="A45" s="120" t="s">
        <v>262</v>
      </c>
      <c r="B45" s="239">
        <f t="shared" ref="B45:F45" si="4">SUM(B$46:B$46)</f>
        <v>2.5127979276199999</v>
      </c>
      <c r="C45" s="239">
        <f t="shared" si="4"/>
        <v>2.3805454051399999</v>
      </c>
      <c r="D45" s="239">
        <f t="shared" si="4"/>
        <v>2.2482928826599999</v>
      </c>
      <c r="E45" s="239">
        <f t="shared" si="4"/>
        <v>2.11604036018</v>
      </c>
      <c r="F45" s="239">
        <f t="shared" si="4"/>
        <v>1.9837878377</v>
      </c>
      <c r="G45" s="239">
        <v>1.85153531522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outlineLevel="3">
      <c r="A46" s="85" t="s">
        <v>352</v>
      </c>
      <c r="B46" s="236">
        <v>2.5127979276199999</v>
      </c>
      <c r="C46" s="236">
        <v>2.3805454051399999</v>
      </c>
      <c r="D46" s="236">
        <v>2.2482928826599999</v>
      </c>
      <c r="E46" s="236">
        <v>2.11604036018</v>
      </c>
      <c r="F46" s="236">
        <v>1.9837878377</v>
      </c>
      <c r="G46" s="236">
        <v>1.85153531522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1">
      <c r="A47" s="99" t="s">
        <v>264</v>
      </c>
      <c r="B47" s="207">
        <f t="shared" ref="B47:G47" si="5">B$48+B$56+B$65+B$70+B$80</f>
        <v>980.18772168670989</v>
      </c>
      <c r="C47" s="207">
        <f t="shared" si="5"/>
        <v>1080.3104444488399</v>
      </c>
      <c r="D47" s="207">
        <f t="shared" si="5"/>
        <v>1099.2009037613502</v>
      </c>
      <c r="E47" s="207">
        <f t="shared" si="5"/>
        <v>931.87402666849005</v>
      </c>
      <c r="F47" s="207">
        <f t="shared" si="5"/>
        <v>1258.5216249367199</v>
      </c>
      <c r="G47" s="207">
        <f t="shared" si="5"/>
        <v>1300.1236457048401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2">
      <c r="A48" s="120" t="s">
        <v>265</v>
      </c>
      <c r="B48" s="239">
        <f t="shared" ref="B48:F48" si="6">SUM(B$49:B$55)</f>
        <v>371.84654266877993</v>
      </c>
      <c r="C48" s="239">
        <f t="shared" si="6"/>
        <v>407.46798554705998</v>
      </c>
      <c r="D48" s="239">
        <f t="shared" si="6"/>
        <v>370.82150240570002</v>
      </c>
      <c r="E48" s="239">
        <f t="shared" si="6"/>
        <v>292.19705520395001</v>
      </c>
      <c r="F48" s="239">
        <f t="shared" si="6"/>
        <v>443.31220499020998</v>
      </c>
      <c r="G48" s="239">
        <v>463.13044056396001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85" t="s">
        <v>110</v>
      </c>
      <c r="B49" s="236">
        <v>0</v>
      </c>
      <c r="C49" s="236">
        <v>0</v>
      </c>
      <c r="D49" s="236">
        <v>0</v>
      </c>
      <c r="E49" s="236">
        <v>0</v>
      </c>
      <c r="F49" s="236">
        <v>0</v>
      </c>
      <c r="G49" s="236">
        <v>6.1845200000000003E-2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85" t="s">
        <v>266</v>
      </c>
      <c r="B50" s="236">
        <v>62.813954840000001</v>
      </c>
      <c r="C50" s="236">
        <v>94.122141439999993</v>
      </c>
      <c r="D50" s="236">
        <v>104.97379678</v>
      </c>
      <c r="E50" s="236">
        <v>87.456819999999993</v>
      </c>
      <c r="F50" s="236">
        <v>132.357876</v>
      </c>
      <c r="G50" s="236">
        <v>136.36866599999999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85" t="s">
        <v>267</v>
      </c>
      <c r="B51" s="236">
        <v>16.072308697010001</v>
      </c>
      <c r="C51" s="236">
        <v>18.002008912369998</v>
      </c>
      <c r="D51" s="236">
        <v>15.99855313998</v>
      </c>
      <c r="E51" s="236">
        <v>11.9812827548</v>
      </c>
      <c r="F51" s="236">
        <v>13.69347224048</v>
      </c>
      <c r="G51" s="236">
        <v>10.500506646330001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85" t="s">
        <v>268</v>
      </c>
      <c r="B52" s="236">
        <v>14.522377756999999</v>
      </c>
      <c r="C52" s="236">
        <v>19.35682668782</v>
      </c>
      <c r="D52" s="236">
        <v>18.849402313100001</v>
      </c>
      <c r="E52" s="236">
        <v>18.590715185450001</v>
      </c>
      <c r="F52" s="236">
        <v>26.985065628059999</v>
      </c>
      <c r="G52" s="236">
        <v>27.704960040149999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outlineLevel="3">
      <c r="A53" s="85" t="s">
        <v>269</v>
      </c>
      <c r="B53" s="236">
        <v>137.4604736945</v>
      </c>
      <c r="C53" s="236">
        <v>137.87248958478</v>
      </c>
      <c r="D53" s="236">
        <v>135.05662434153999</v>
      </c>
      <c r="E53" s="236">
        <v>116.13319515038</v>
      </c>
      <c r="F53" s="236">
        <v>149.66078664104</v>
      </c>
      <c r="G53" s="236">
        <v>167.90406736776001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5" t="s">
        <v>270</v>
      </c>
      <c r="B54" s="236">
        <v>140.90985268125999</v>
      </c>
      <c r="C54" s="236">
        <v>137.94721835202</v>
      </c>
      <c r="D54" s="236">
        <v>95.545237728559997</v>
      </c>
      <c r="E54" s="236">
        <v>57.493439262499997</v>
      </c>
      <c r="F54" s="236">
        <v>119.56959310429001</v>
      </c>
      <c r="G54" s="236">
        <v>119.00280760606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outlineLevel="3">
      <c r="A55" s="85" t="s">
        <v>271</v>
      </c>
      <c r="B55" s="236">
        <v>6.7574999009999998E-2</v>
      </c>
      <c r="C55" s="236">
        <v>0.16730057006999999</v>
      </c>
      <c r="D55" s="236">
        <v>0.39788810252000001</v>
      </c>
      <c r="E55" s="236">
        <v>0.54160285082000004</v>
      </c>
      <c r="F55" s="236">
        <v>1.0454113763399999</v>
      </c>
      <c r="G55" s="236">
        <v>1.5875877036599999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2">
      <c r="A56" s="120" t="s">
        <v>316</v>
      </c>
      <c r="B56" s="239">
        <f t="shared" ref="B56:F56" si="7">SUM(B$57:B$64)</f>
        <v>45.647504163770002</v>
      </c>
      <c r="C56" s="239">
        <f t="shared" si="7"/>
        <v>49.296237410669995</v>
      </c>
      <c r="D56" s="239">
        <f t="shared" si="7"/>
        <v>47.931220623000002</v>
      </c>
      <c r="E56" s="239">
        <f t="shared" si="7"/>
        <v>38.587261669610001</v>
      </c>
      <c r="F56" s="239">
        <f t="shared" si="7"/>
        <v>43.896592746549999</v>
      </c>
      <c r="G56" s="239">
        <v>40.750160885680003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5" t="s">
        <v>365</v>
      </c>
      <c r="B57" s="236">
        <v>0</v>
      </c>
      <c r="C57" s="236">
        <v>0</v>
      </c>
      <c r="D57" s="236">
        <v>0</v>
      </c>
      <c r="E57" s="236">
        <v>0</v>
      </c>
      <c r="F57" s="236">
        <v>0</v>
      </c>
      <c r="G57" s="236">
        <v>0.55899540264000003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5" t="s">
        <v>274</v>
      </c>
      <c r="B58" s="236">
        <v>8.0323875999999998</v>
      </c>
      <c r="C58" s="236">
        <v>8.9030299999999993</v>
      </c>
      <c r="D58" s="236">
        <v>8.1307875999999997</v>
      </c>
      <c r="E58" s="236">
        <v>3.6202200000000002</v>
      </c>
      <c r="F58" s="236">
        <v>0</v>
      </c>
      <c r="G58" s="236">
        <v>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5" t="s">
        <v>275</v>
      </c>
      <c r="B59" s="236">
        <v>5.9832793529500004</v>
      </c>
      <c r="C59" s="236">
        <v>7.4875390536599999</v>
      </c>
      <c r="D59" s="236">
        <v>7.1863010601399999</v>
      </c>
      <c r="E59" s="236">
        <v>6.4320433100400001</v>
      </c>
      <c r="F59" s="236">
        <v>8.9906458514699992</v>
      </c>
      <c r="G59" s="236">
        <v>7.8206807494600001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5" t="s">
        <v>276</v>
      </c>
      <c r="B60" s="236">
        <v>0</v>
      </c>
      <c r="C60" s="236">
        <v>0</v>
      </c>
      <c r="D60" s="236">
        <v>0</v>
      </c>
      <c r="E60" s="236">
        <v>0.15374539101000001</v>
      </c>
      <c r="F60" s="236">
        <v>0.40721180357999998</v>
      </c>
      <c r="G60" s="236">
        <v>1.1414699260300001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5" t="s">
        <v>277</v>
      </c>
      <c r="B61" s="236">
        <v>16.473740657730001</v>
      </c>
      <c r="C61" s="236">
        <v>17.004691528479999</v>
      </c>
      <c r="D61" s="236">
        <v>16.775096997630001</v>
      </c>
      <c r="E61" s="236">
        <v>14.350423071130001</v>
      </c>
      <c r="F61" s="236">
        <v>17.13033209916</v>
      </c>
      <c r="G61" s="236">
        <v>16.526657320249999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5" t="s">
        <v>278</v>
      </c>
      <c r="B62" s="236">
        <v>0.20657140273999999</v>
      </c>
      <c r="C62" s="236">
        <v>0.17323603973999999</v>
      </c>
      <c r="D62" s="236">
        <v>0.13144382978999999</v>
      </c>
      <c r="E62" s="236">
        <v>7.8694291629999996E-2</v>
      </c>
      <c r="F62" s="236">
        <v>5.364996859E-2</v>
      </c>
      <c r="G62" s="236">
        <v>1.2890436159999999E-2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outlineLevel="3">
      <c r="A63" s="85" t="s">
        <v>279</v>
      </c>
      <c r="B63" s="236">
        <v>0</v>
      </c>
      <c r="C63" s="236">
        <v>0</v>
      </c>
      <c r="D63" s="236">
        <v>0</v>
      </c>
      <c r="E63" s="236">
        <v>0.58780514750000001</v>
      </c>
      <c r="F63" s="236">
        <v>0.78617442469999999</v>
      </c>
      <c r="G63" s="236">
        <v>1.08277249519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120" t="s">
        <v>280</v>
      </c>
      <c r="B64" s="236">
        <v>14.951525150349999</v>
      </c>
      <c r="C64" s="236">
        <v>15.727740788789999</v>
      </c>
      <c r="D64" s="236">
        <v>15.70759113544</v>
      </c>
      <c r="E64" s="236">
        <v>13.3643304583</v>
      </c>
      <c r="F64" s="236">
        <v>16.52857859905</v>
      </c>
      <c r="G64" s="236">
        <v>13.60669455595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2">
      <c r="A65" s="85" t="s">
        <v>67</v>
      </c>
      <c r="B65" s="239">
        <f t="shared" ref="B65:F65" si="8">SUM(B$66:B$69)</f>
        <v>1.453225E-3</v>
      </c>
      <c r="C65" s="239">
        <f t="shared" si="8"/>
        <v>1.71259423E-3</v>
      </c>
      <c r="D65" s="239">
        <f t="shared" si="8"/>
        <v>11.079828836580001</v>
      </c>
      <c r="E65" s="239">
        <f t="shared" si="8"/>
        <v>33.342212997930005</v>
      </c>
      <c r="F65" s="239">
        <f t="shared" si="8"/>
        <v>61.086282690360008</v>
      </c>
      <c r="G65" s="239">
        <v>50.739152857089998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5" t="s">
        <v>190</v>
      </c>
      <c r="B66" s="236">
        <v>0</v>
      </c>
      <c r="C66" s="236">
        <v>0</v>
      </c>
      <c r="D66" s="236">
        <v>0</v>
      </c>
      <c r="E66" s="236">
        <v>6.6055000000000001</v>
      </c>
      <c r="F66" s="236">
        <v>17.369800000000001</v>
      </c>
      <c r="G66" s="236">
        <v>20.099689999999999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outlineLevel="3">
      <c r="A67" s="85" t="s">
        <v>175</v>
      </c>
      <c r="B67" s="236">
        <v>1.453225E-3</v>
      </c>
      <c r="C67" s="236">
        <v>1.71259423E-3</v>
      </c>
      <c r="D67" s="236">
        <v>1.6215184999999999E-3</v>
      </c>
      <c r="E67" s="236">
        <v>1.3509357200000001E-3</v>
      </c>
      <c r="F67" s="236">
        <v>1.77620796E-3</v>
      </c>
      <c r="G67" s="236">
        <v>1.5810478E-3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outlineLevel="3">
      <c r="A68" s="85" t="s">
        <v>211</v>
      </c>
      <c r="B68" s="236">
        <v>0</v>
      </c>
      <c r="C68" s="236">
        <v>0</v>
      </c>
      <c r="D68" s="236">
        <v>0</v>
      </c>
      <c r="E68" s="236">
        <v>4.3171068115700004</v>
      </c>
      <c r="F68" s="236">
        <v>6.5858728443199999</v>
      </c>
      <c r="G68" s="236">
        <v>8.11366189644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outlineLevel="3">
      <c r="A69" s="85" t="s">
        <v>211</v>
      </c>
      <c r="B69" s="236">
        <v>0</v>
      </c>
      <c r="C69" s="236">
        <v>0</v>
      </c>
      <c r="D69" s="236">
        <v>11.07820731808</v>
      </c>
      <c r="E69" s="236">
        <v>22.418255250640001</v>
      </c>
      <c r="F69" s="236">
        <v>37.128833638080003</v>
      </c>
      <c r="G69" s="236">
        <v>22.52421991285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outlineLevel="2">
      <c r="A70" s="120" t="s">
        <v>281</v>
      </c>
      <c r="B70" s="239">
        <f t="shared" ref="B70:F70" si="9">SUM(B$71:B$79)</f>
        <v>517.80448187716001</v>
      </c>
      <c r="C70" s="239">
        <f t="shared" si="9"/>
        <v>574.45951549287997</v>
      </c>
      <c r="D70" s="239">
        <f t="shared" si="9"/>
        <v>622.07978618407003</v>
      </c>
      <c r="E70" s="239">
        <f t="shared" si="9"/>
        <v>527.52570759700006</v>
      </c>
      <c r="F70" s="239">
        <f t="shared" si="9"/>
        <v>660.21868208960007</v>
      </c>
      <c r="G70" s="239">
        <v>625.00446546600006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outlineLevel="3">
      <c r="A71" s="85" t="s">
        <v>282</v>
      </c>
      <c r="B71" s="236">
        <v>81.572574000000003</v>
      </c>
      <c r="C71" s="236">
        <v>84.201668999999995</v>
      </c>
      <c r="D71" s="236">
        <v>83.064791999999997</v>
      </c>
      <c r="E71" s="236">
        <v>71.058599999999998</v>
      </c>
      <c r="F71" s="236">
        <v>84.823800000000006</v>
      </c>
      <c r="G71" s="236">
        <v>81.834599999999995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5" t="s">
        <v>366</v>
      </c>
      <c r="B72" s="236">
        <v>27.190857999999999</v>
      </c>
      <c r="C72" s="236">
        <v>28.067222999999998</v>
      </c>
      <c r="D72" s="236">
        <v>27.688264</v>
      </c>
      <c r="E72" s="236">
        <v>0</v>
      </c>
      <c r="F72" s="236">
        <v>0</v>
      </c>
      <c r="G72" s="236">
        <v>0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5" t="s">
        <v>283</v>
      </c>
      <c r="B73" s="236">
        <v>381.85019187716</v>
      </c>
      <c r="C73" s="236">
        <v>349.92173149287999</v>
      </c>
      <c r="D73" s="236">
        <v>345.19714618406999</v>
      </c>
      <c r="E73" s="236">
        <v>279.63773759700001</v>
      </c>
      <c r="F73" s="236">
        <v>244.17311208960001</v>
      </c>
      <c r="G73" s="236">
        <v>208.99547546599999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5" t="s">
        <v>284</v>
      </c>
      <c r="B74" s="236">
        <v>27.190857999999999</v>
      </c>
      <c r="C74" s="236">
        <v>28.067222999999998</v>
      </c>
      <c r="D74" s="236">
        <v>27.688264</v>
      </c>
      <c r="E74" s="236">
        <v>23.686199999999999</v>
      </c>
      <c r="F74" s="236">
        <v>28.2746</v>
      </c>
      <c r="G74" s="236">
        <v>0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5" t="s">
        <v>285</v>
      </c>
      <c r="B75" s="236">
        <v>0</v>
      </c>
      <c r="C75" s="236">
        <v>84.201668999999995</v>
      </c>
      <c r="D75" s="236">
        <v>83.064791999999997</v>
      </c>
      <c r="E75" s="236">
        <v>71.058599999999998</v>
      </c>
      <c r="F75" s="236">
        <v>84.823800000000006</v>
      </c>
      <c r="G75" s="236">
        <v>81.834599999999995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outlineLevel="3">
      <c r="A76" s="85" t="s">
        <v>286</v>
      </c>
      <c r="B76" s="236">
        <v>0</v>
      </c>
      <c r="C76" s="236">
        <v>0</v>
      </c>
      <c r="D76" s="236">
        <v>55.376528</v>
      </c>
      <c r="E76" s="236">
        <v>55.662570000000002</v>
      </c>
      <c r="F76" s="236">
        <v>66.445310000000006</v>
      </c>
      <c r="G76" s="236">
        <v>64.103769999999997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5" t="s">
        <v>287</v>
      </c>
      <c r="B77" s="236">
        <v>0</v>
      </c>
      <c r="C77" s="236">
        <v>0</v>
      </c>
      <c r="D77" s="236">
        <v>0</v>
      </c>
      <c r="E77" s="236">
        <v>26.422000000000001</v>
      </c>
      <c r="F77" s="236">
        <v>34.739600000000003</v>
      </c>
      <c r="G77" s="236">
        <v>30.922599999999999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outlineLevel="3">
      <c r="A78" s="85" t="s">
        <v>288</v>
      </c>
      <c r="B78" s="236">
        <v>0</v>
      </c>
      <c r="C78" s="236">
        <v>0</v>
      </c>
      <c r="D78" s="236">
        <v>0</v>
      </c>
      <c r="E78" s="236">
        <v>0</v>
      </c>
      <c r="F78" s="236">
        <v>116.93846000000001</v>
      </c>
      <c r="G78" s="236">
        <v>109.57657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outlineLevel="3">
      <c r="A79" s="85" t="s">
        <v>289</v>
      </c>
      <c r="B79" s="236">
        <v>0</v>
      </c>
      <c r="C79" s="236">
        <v>0</v>
      </c>
      <c r="D79" s="236">
        <v>0</v>
      </c>
      <c r="E79" s="236">
        <v>0</v>
      </c>
      <c r="F79" s="236">
        <v>0</v>
      </c>
      <c r="G79" s="236">
        <v>47.736849999999997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outlineLevel="2">
      <c r="A80" s="120" t="s">
        <v>290</v>
      </c>
      <c r="B80" s="239">
        <f t="shared" ref="B80:F80" si="10">SUM(B$81:B$81)</f>
        <v>44.887739752000002</v>
      </c>
      <c r="C80" s="239">
        <f t="shared" si="10"/>
        <v>49.084993404000002</v>
      </c>
      <c r="D80" s="239">
        <f t="shared" si="10"/>
        <v>47.288565712</v>
      </c>
      <c r="E80" s="239">
        <f t="shared" si="10"/>
        <v>40.221789200000003</v>
      </c>
      <c r="F80" s="239">
        <f t="shared" si="10"/>
        <v>50.007862420000002</v>
      </c>
      <c r="G80" s="239">
        <v>120.49942593211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5" t="s">
        <v>270</v>
      </c>
      <c r="B81" s="236">
        <v>44.887739752000002</v>
      </c>
      <c r="C81" s="236">
        <v>49.084993404000002</v>
      </c>
      <c r="D81" s="236">
        <v>47.288565712</v>
      </c>
      <c r="E81" s="236">
        <v>40.221789200000003</v>
      </c>
      <c r="F81" s="236">
        <v>50.007862420000002</v>
      </c>
      <c r="G81" s="236">
        <v>120.49942593211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ht="15">
      <c r="A82" s="15" t="s">
        <v>291</v>
      </c>
      <c r="B82" s="54">
        <f t="shared" ref="B82:G82" si="11">B$83+B$109</f>
        <v>278.97554786113005</v>
      </c>
      <c r="C82" s="54">
        <f t="shared" si="11"/>
        <v>307.98075708291003</v>
      </c>
      <c r="D82" s="54">
        <f t="shared" si="11"/>
        <v>308.13047207878003</v>
      </c>
      <c r="E82" s="54">
        <f t="shared" si="11"/>
        <v>236.92676847590002</v>
      </c>
      <c r="F82" s="54">
        <f t="shared" si="11"/>
        <v>292.65022357580006</v>
      </c>
      <c r="G82" s="54">
        <f t="shared" si="11"/>
        <v>309.33469541449006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ht="15" outlineLevel="1">
      <c r="A83" s="99" t="s">
        <v>292</v>
      </c>
      <c r="B83" s="207">
        <f t="shared" ref="B83:G83" si="12">B$84+B$93+B$107</f>
        <v>19.084475248330001</v>
      </c>
      <c r="C83" s="207">
        <f t="shared" si="12"/>
        <v>13.279554505250001</v>
      </c>
      <c r="D83" s="207">
        <f t="shared" si="12"/>
        <v>10.3203518526</v>
      </c>
      <c r="E83" s="207">
        <f t="shared" si="12"/>
        <v>9.3528146002600003</v>
      </c>
      <c r="F83" s="207">
        <f t="shared" si="12"/>
        <v>32.237360679409996</v>
      </c>
      <c r="G83" s="207">
        <f t="shared" si="12"/>
        <v>49.038826501249993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2">
      <c r="A84" s="120" t="s">
        <v>293</v>
      </c>
      <c r="B84" s="239">
        <f t="shared" ref="B84:F84" si="13">SUM(B$85:B$92)</f>
        <v>15.9500116</v>
      </c>
      <c r="C84" s="239">
        <f t="shared" si="13"/>
        <v>8.9500115999999998</v>
      </c>
      <c r="D84" s="239">
        <f t="shared" si="13"/>
        <v>6.0000115999999997</v>
      </c>
      <c r="E84" s="239">
        <f t="shared" si="13"/>
        <v>4.1880116000000003</v>
      </c>
      <c r="F84" s="239">
        <f t="shared" si="13"/>
        <v>24.3868166</v>
      </c>
      <c r="G84" s="239">
        <v>16.928416599999998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5" t="s">
        <v>294</v>
      </c>
      <c r="B85" s="236">
        <v>1.1600000000000001E-5</v>
      </c>
      <c r="C85" s="236">
        <v>1.1600000000000001E-5</v>
      </c>
      <c r="D85" s="236">
        <v>1.1600000000000001E-5</v>
      </c>
      <c r="E85" s="236">
        <v>1.1600000000000001E-5</v>
      </c>
      <c r="F85" s="236">
        <v>1.1600000000000001E-5</v>
      </c>
      <c r="G85" s="236">
        <v>1.1600000000000001E-5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outlineLevel="3">
      <c r="A86" s="85" t="s">
        <v>295</v>
      </c>
      <c r="B86" s="236">
        <v>1</v>
      </c>
      <c r="C86" s="236">
        <v>1</v>
      </c>
      <c r="D86" s="236">
        <v>1</v>
      </c>
      <c r="E86" s="236">
        <v>2.1880000000000002</v>
      </c>
      <c r="F86" s="236">
        <v>3.4750000000000001</v>
      </c>
      <c r="G86" s="236">
        <v>3.4750000000000001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outlineLevel="3">
      <c r="A87" s="85" t="s">
        <v>367</v>
      </c>
      <c r="B87" s="236">
        <v>3</v>
      </c>
      <c r="C87" s="236">
        <v>2</v>
      </c>
      <c r="D87" s="236">
        <v>0</v>
      </c>
      <c r="E87" s="236">
        <v>0</v>
      </c>
      <c r="F87" s="236">
        <v>0</v>
      </c>
      <c r="G87" s="236">
        <v>0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5" t="s">
        <v>296</v>
      </c>
      <c r="B88" s="236">
        <v>3</v>
      </c>
      <c r="C88" s="236">
        <v>3</v>
      </c>
      <c r="D88" s="236">
        <v>3</v>
      </c>
      <c r="E88" s="236">
        <v>2</v>
      </c>
      <c r="F88" s="236">
        <v>1.6763999999999999</v>
      </c>
      <c r="G88" s="236">
        <v>0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5" t="s">
        <v>368</v>
      </c>
      <c r="B89" s="236">
        <v>4.8</v>
      </c>
      <c r="C89" s="236">
        <v>0</v>
      </c>
      <c r="D89" s="236">
        <v>0</v>
      </c>
      <c r="E89" s="236">
        <v>0</v>
      </c>
      <c r="F89" s="236">
        <v>0</v>
      </c>
      <c r="G89" s="236">
        <v>0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5" t="s">
        <v>369</v>
      </c>
      <c r="B90" s="236">
        <v>0</v>
      </c>
      <c r="C90" s="236">
        <v>0</v>
      </c>
      <c r="D90" s="236">
        <v>0</v>
      </c>
      <c r="E90" s="236">
        <v>0</v>
      </c>
      <c r="F90" s="236">
        <v>14.363</v>
      </c>
      <c r="G90" s="236">
        <v>8.5809999999999995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5" t="s">
        <v>370</v>
      </c>
      <c r="B91" s="236">
        <v>0</v>
      </c>
      <c r="C91" s="236">
        <v>0</v>
      </c>
      <c r="D91" s="236">
        <v>0</v>
      </c>
      <c r="E91" s="236">
        <v>0</v>
      </c>
      <c r="F91" s="236">
        <v>2.8724050000000001</v>
      </c>
      <c r="G91" s="236">
        <v>2.8724050000000001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outlineLevel="3">
      <c r="A92" s="85" t="s">
        <v>371</v>
      </c>
      <c r="B92" s="236">
        <v>4.1500000000000004</v>
      </c>
      <c r="C92" s="236">
        <v>2.95</v>
      </c>
      <c r="D92" s="236">
        <v>2</v>
      </c>
      <c r="E92" s="236">
        <v>0</v>
      </c>
      <c r="F92" s="236">
        <v>2</v>
      </c>
      <c r="G92" s="236">
        <v>2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2">
      <c r="A93" s="120" t="s">
        <v>262</v>
      </c>
      <c r="B93" s="239">
        <f t="shared" ref="B93:F93" si="14">SUM(B$94:B$106)</f>
        <v>3.13350899833</v>
      </c>
      <c r="C93" s="239">
        <f t="shared" si="14"/>
        <v>4.3285882552499997</v>
      </c>
      <c r="D93" s="239">
        <f t="shared" si="14"/>
        <v>4.3193856025999997</v>
      </c>
      <c r="E93" s="239">
        <f t="shared" si="14"/>
        <v>5.1638483502600003</v>
      </c>
      <c r="F93" s="239">
        <f t="shared" si="14"/>
        <v>7.8495894294100008</v>
      </c>
      <c r="G93" s="239">
        <v>32.109455251249997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5" t="s">
        <v>300</v>
      </c>
      <c r="B94" s="236">
        <v>0</v>
      </c>
      <c r="C94" s="236">
        <v>0</v>
      </c>
      <c r="D94" s="236">
        <v>0</v>
      </c>
      <c r="E94" s="236">
        <v>0</v>
      </c>
      <c r="F94" s="236">
        <v>0</v>
      </c>
      <c r="G94" s="236">
        <v>2.8094059429999999E-2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5" t="s">
        <v>301</v>
      </c>
      <c r="B95" s="236">
        <v>0</v>
      </c>
      <c r="C95" s="236">
        <v>0</v>
      </c>
      <c r="D95" s="236">
        <v>0</v>
      </c>
      <c r="E95" s="236">
        <v>0</v>
      </c>
      <c r="F95" s="236">
        <v>0</v>
      </c>
      <c r="G95" s="236">
        <v>5.2891500000000001E-2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5" t="s">
        <v>302</v>
      </c>
      <c r="B96" s="236">
        <v>0</v>
      </c>
      <c r="C96" s="236">
        <v>0</v>
      </c>
      <c r="D96" s="236">
        <v>0</v>
      </c>
      <c r="E96" s="236">
        <v>0</v>
      </c>
      <c r="F96" s="236">
        <v>0</v>
      </c>
      <c r="G96" s="236">
        <v>5.2499999999999998E-2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5" t="s">
        <v>303</v>
      </c>
      <c r="B97" s="236">
        <v>0</v>
      </c>
      <c r="C97" s="236">
        <v>0</v>
      </c>
      <c r="D97" s="236">
        <v>0</v>
      </c>
      <c r="E97" s="236">
        <v>0</v>
      </c>
      <c r="F97" s="236">
        <v>0</v>
      </c>
      <c r="G97" s="236">
        <v>0.3546166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5" t="s">
        <v>304</v>
      </c>
      <c r="B98" s="236">
        <v>0</v>
      </c>
      <c r="C98" s="236">
        <v>0.34146937824000001</v>
      </c>
      <c r="D98" s="236">
        <v>0.96711474375999995</v>
      </c>
      <c r="E98" s="236">
        <v>1.75162567326</v>
      </c>
      <c r="F98" s="236">
        <v>1.9796968365100001</v>
      </c>
      <c r="G98" s="236">
        <v>11.31839143851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5" t="s">
        <v>305</v>
      </c>
      <c r="B99" s="236">
        <v>3.0217123181500001</v>
      </c>
      <c r="C99" s="236">
        <v>3.8976764469999998</v>
      </c>
      <c r="D99" s="236">
        <v>3.2781614978200002</v>
      </c>
      <c r="E99" s="236">
        <v>3.3534463771</v>
      </c>
      <c r="F99" s="236">
        <v>4.8264493541000002</v>
      </c>
      <c r="G99" s="236">
        <v>13.47784762241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outlineLevel="3">
      <c r="A100" s="85" t="s">
        <v>306</v>
      </c>
      <c r="B100" s="236">
        <v>0</v>
      </c>
      <c r="C100" s="236">
        <v>0</v>
      </c>
      <c r="D100" s="236">
        <v>0</v>
      </c>
      <c r="E100" s="236">
        <v>0</v>
      </c>
      <c r="F100" s="236">
        <v>0</v>
      </c>
      <c r="G100" s="236">
        <v>0.76396210783999996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5" t="s">
        <v>307</v>
      </c>
      <c r="B101" s="236">
        <v>0</v>
      </c>
      <c r="C101" s="236">
        <v>0</v>
      </c>
      <c r="D101" s="236">
        <v>0</v>
      </c>
      <c r="E101" s="236">
        <v>0</v>
      </c>
      <c r="F101" s="236">
        <v>0</v>
      </c>
      <c r="G101" s="236">
        <v>0.24659233320000001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outlineLevel="3">
      <c r="A102" s="85" t="s">
        <v>308</v>
      </c>
      <c r="B102" s="236">
        <v>0</v>
      </c>
      <c r="C102" s="236">
        <v>0</v>
      </c>
      <c r="D102" s="236">
        <v>0</v>
      </c>
      <c r="E102" s="236">
        <v>0</v>
      </c>
      <c r="F102" s="236">
        <v>0</v>
      </c>
      <c r="G102" s="236">
        <v>0.27278200000000002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outlineLevel="3">
      <c r="A103" s="85" t="s">
        <v>309</v>
      </c>
      <c r="B103" s="236">
        <v>0</v>
      </c>
      <c r="C103" s="236">
        <v>0</v>
      </c>
      <c r="D103" s="236">
        <v>0</v>
      </c>
      <c r="E103" s="236">
        <v>0</v>
      </c>
      <c r="F103" s="236">
        <v>0</v>
      </c>
      <c r="G103" s="236">
        <v>8.3000000000000004E-2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5" t="s">
        <v>310</v>
      </c>
      <c r="B104" s="236">
        <v>0</v>
      </c>
      <c r="C104" s="236">
        <v>0</v>
      </c>
      <c r="D104" s="236">
        <v>0</v>
      </c>
      <c r="E104" s="236">
        <v>0</v>
      </c>
      <c r="F104" s="236">
        <v>0</v>
      </c>
      <c r="G104" s="236">
        <v>0.52692295999000005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5" t="s">
        <v>311</v>
      </c>
      <c r="B105" s="236">
        <v>0.11179668018</v>
      </c>
      <c r="C105" s="236">
        <v>8.9442430010000004E-2</v>
      </c>
      <c r="D105" s="236">
        <v>7.410936102E-2</v>
      </c>
      <c r="E105" s="236">
        <v>5.8776299900000002E-2</v>
      </c>
      <c r="F105" s="236">
        <v>1.0434432387999999</v>
      </c>
      <c r="G105" s="236">
        <v>4.8351432465700004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5" t="s">
        <v>312</v>
      </c>
      <c r="B106" s="236">
        <v>0</v>
      </c>
      <c r="C106" s="236">
        <v>0</v>
      </c>
      <c r="D106" s="236">
        <v>0</v>
      </c>
      <c r="E106" s="236">
        <v>0</v>
      </c>
      <c r="F106" s="236">
        <v>0</v>
      </c>
      <c r="G106" s="236">
        <v>9.6711383299999995E-2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2">
      <c r="A107" s="120" t="s">
        <v>290</v>
      </c>
      <c r="B107" s="239">
        <f t="shared" ref="B107:F107" si="15">SUM(B$108:B$108)</f>
        <v>9.5465000000000003E-4</v>
      </c>
      <c r="C107" s="239">
        <f t="shared" si="15"/>
        <v>9.5465000000000003E-4</v>
      </c>
      <c r="D107" s="239">
        <f t="shared" si="15"/>
        <v>9.5465000000000003E-4</v>
      </c>
      <c r="E107" s="239">
        <f t="shared" si="15"/>
        <v>9.5465000000000003E-4</v>
      </c>
      <c r="F107" s="239">
        <f t="shared" si="15"/>
        <v>9.5465000000000003E-4</v>
      </c>
      <c r="G107" s="239">
        <v>9.5465000000000003E-4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5" t="s">
        <v>314</v>
      </c>
      <c r="B108" s="236">
        <v>9.5465000000000003E-4</v>
      </c>
      <c r="C108" s="236">
        <v>9.5465000000000003E-4</v>
      </c>
      <c r="D108" s="236">
        <v>9.5465000000000003E-4</v>
      </c>
      <c r="E108" s="236">
        <v>9.5465000000000003E-4</v>
      </c>
      <c r="F108" s="236">
        <v>9.5465000000000003E-4</v>
      </c>
      <c r="G108" s="236">
        <v>9.5465000000000003E-4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1">
      <c r="A109" s="99" t="s">
        <v>264</v>
      </c>
      <c r="B109" s="207">
        <f t="shared" ref="B109:G109" si="16">B$110+B$116+B$118+B$127+B$130</f>
        <v>259.89107261280003</v>
      </c>
      <c r="C109" s="207">
        <f t="shared" si="16"/>
        <v>294.70120257766001</v>
      </c>
      <c r="D109" s="207">
        <f t="shared" si="16"/>
        <v>297.81012022618</v>
      </c>
      <c r="E109" s="207">
        <f t="shared" si="16"/>
        <v>227.57395387564003</v>
      </c>
      <c r="F109" s="207">
        <f t="shared" si="16"/>
        <v>260.41286289639004</v>
      </c>
      <c r="G109" s="207">
        <f t="shared" si="16"/>
        <v>260.29586891324004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outlineLevel="2">
      <c r="A110" s="120" t="s">
        <v>265</v>
      </c>
      <c r="B110" s="239">
        <f t="shared" ref="B110:F110" si="17">SUM(B$111:B$115)</f>
        <v>190.98274768511001</v>
      </c>
      <c r="C110" s="239">
        <f t="shared" si="17"/>
        <v>229.71372478395</v>
      </c>
      <c r="D110" s="239">
        <f t="shared" si="17"/>
        <v>236.99304515757001</v>
      </c>
      <c r="E110" s="239">
        <f t="shared" si="17"/>
        <v>190.85308737639002</v>
      </c>
      <c r="F110" s="239">
        <f t="shared" si="17"/>
        <v>221.66375747764999</v>
      </c>
      <c r="G110" s="239">
        <v>186.07371253465999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5" t="s">
        <v>315</v>
      </c>
      <c r="B111" s="236">
        <v>0.29585176270000002</v>
      </c>
      <c r="C111" s="236">
        <v>1.7725860336399999</v>
      </c>
      <c r="D111" s="236">
        <v>3.1714137999999998</v>
      </c>
      <c r="E111" s="236">
        <v>2.6421999999999999</v>
      </c>
      <c r="F111" s="236">
        <v>6.9479199999999999</v>
      </c>
      <c r="G111" s="236">
        <v>9.2767800000000005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5" t="s">
        <v>267</v>
      </c>
      <c r="B112" s="236">
        <v>10.562229221679999</v>
      </c>
      <c r="C112" s="236">
        <v>11.454118493439999</v>
      </c>
      <c r="D112" s="236">
        <v>5.7115437652300001</v>
      </c>
      <c r="E112" s="236">
        <v>7.9946693819899997</v>
      </c>
      <c r="F112" s="236">
        <v>10.432493553680001</v>
      </c>
      <c r="G112" s="236">
        <v>9.2744274345300006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5" t="s">
        <v>268</v>
      </c>
      <c r="B113" s="236">
        <v>0.99479114000000002</v>
      </c>
      <c r="C113" s="236">
        <v>1.17233984</v>
      </c>
      <c r="D113" s="236">
        <v>1.553992762</v>
      </c>
      <c r="E113" s="236">
        <v>1.4470008299999999</v>
      </c>
      <c r="F113" s="236">
        <v>1.9025141940000001</v>
      </c>
      <c r="G113" s="236">
        <v>1.685745539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outlineLevel="3">
      <c r="A114" s="85" t="s">
        <v>269</v>
      </c>
      <c r="B114" s="236">
        <v>12.373018988069999</v>
      </c>
      <c r="C114" s="236">
        <v>12.620988166689999</v>
      </c>
      <c r="D114" s="236">
        <v>12.655384744099999</v>
      </c>
      <c r="E114" s="236">
        <v>10.8254236629</v>
      </c>
      <c r="F114" s="236">
        <v>12.66957612263</v>
      </c>
      <c r="G114" s="236">
        <v>12.77248679523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5" t="s">
        <v>270</v>
      </c>
      <c r="B115" s="236">
        <v>166.75685657266001</v>
      </c>
      <c r="C115" s="236">
        <v>202.69369225017999</v>
      </c>
      <c r="D115" s="236">
        <v>213.90071008624</v>
      </c>
      <c r="E115" s="236">
        <v>167.94379350150001</v>
      </c>
      <c r="F115" s="236">
        <v>189.71125360734001</v>
      </c>
      <c r="G115" s="236">
        <v>153.0642727659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2">
      <c r="A116" s="120" t="s">
        <v>316</v>
      </c>
      <c r="B116" s="239">
        <f t="shared" ref="B116:F116" si="18">SUM(B$117:B$117)</f>
        <v>3.9757597011099999</v>
      </c>
      <c r="C116" s="239">
        <f t="shared" si="18"/>
        <v>2.7359326455700002</v>
      </c>
      <c r="D116" s="239">
        <f t="shared" si="18"/>
        <v>1.3494962667799999</v>
      </c>
      <c r="E116" s="239">
        <f t="shared" si="18"/>
        <v>0</v>
      </c>
      <c r="F116" s="239">
        <f t="shared" si="18"/>
        <v>0</v>
      </c>
      <c r="G116" s="239">
        <v>0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outlineLevel="3">
      <c r="A117" s="85" t="s">
        <v>372</v>
      </c>
      <c r="B117" s="236">
        <v>3.9757597011099999</v>
      </c>
      <c r="C117" s="236">
        <v>2.7359326455700002</v>
      </c>
      <c r="D117" s="236">
        <v>1.3494962667799999</v>
      </c>
      <c r="E117" s="236">
        <v>0</v>
      </c>
      <c r="F117" s="236">
        <v>0</v>
      </c>
      <c r="G117" s="236">
        <v>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2">
      <c r="A118" s="120" t="s">
        <v>280</v>
      </c>
      <c r="B118" s="239">
        <f t="shared" ref="B118:F118" si="19">SUM(B$119:B$126)</f>
        <v>61.955520879730003</v>
      </c>
      <c r="C118" s="239">
        <f t="shared" si="19"/>
        <v>58.996130575340004</v>
      </c>
      <c r="D118" s="239">
        <f t="shared" si="19"/>
        <v>56.331306893259999</v>
      </c>
      <c r="E118" s="239">
        <f t="shared" si="19"/>
        <v>34.05327729071</v>
      </c>
      <c r="F118" s="239">
        <f t="shared" si="19"/>
        <v>35.432484333830004</v>
      </c>
      <c r="G118" s="239">
        <v>29.513522327330001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outlineLevel="3">
      <c r="A119" s="85" t="s">
        <v>79</v>
      </c>
      <c r="B119" s="236">
        <v>0</v>
      </c>
      <c r="C119" s="236">
        <v>0</v>
      </c>
      <c r="D119" s="236">
        <v>2.21274739397</v>
      </c>
      <c r="E119" s="236">
        <v>3.43046205458</v>
      </c>
      <c r="F119" s="236">
        <v>4.9365827108299998</v>
      </c>
      <c r="G119" s="236">
        <v>4.4761919675000001</v>
      </c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outlineLevel="3">
      <c r="A120" s="85" t="s">
        <v>172</v>
      </c>
      <c r="B120" s="236">
        <v>0</v>
      </c>
      <c r="C120" s="236">
        <v>10.58962562764</v>
      </c>
      <c r="D120" s="236">
        <v>12.53187946503</v>
      </c>
      <c r="E120" s="236">
        <v>0</v>
      </c>
      <c r="F120" s="236">
        <v>0</v>
      </c>
      <c r="G120" s="236">
        <v>0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outlineLevel="3">
      <c r="A121" s="85" t="s">
        <v>211</v>
      </c>
      <c r="B121" s="236">
        <v>0.38812792235999999</v>
      </c>
      <c r="C121" s="236">
        <v>1.0414123130299999</v>
      </c>
      <c r="D121" s="236">
        <v>0.93949721320000001</v>
      </c>
      <c r="E121" s="236">
        <v>0.71897552226000006</v>
      </c>
      <c r="F121" s="236">
        <v>0.80757162299999996</v>
      </c>
      <c r="G121" s="236">
        <v>0.48695035983000001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outlineLevel="3">
      <c r="A122" s="85" t="s">
        <v>129</v>
      </c>
      <c r="B122" s="236">
        <v>0.96636853003000001</v>
      </c>
      <c r="C122" s="236">
        <v>0.85413330630999995</v>
      </c>
      <c r="D122" s="236">
        <v>0.53914034188000004</v>
      </c>
      <c r="E122" s="236">
        <v>0.22458699762000001</v>
      </c>
      <c r="F122" s="236">
        <v>0</v>
      </c>
      <c r="G122" s="236">
        <v>0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outlineLevel="3">
      <c r="A123" s="85" t="s">
        <v>373</v>
      </c>
      <c r="B123" s="236">
        <v>13.595428999999999</v>
      </c>
      <c r="C123" s="236">
        <v>0</v>
      </c>
      <c r="D123" s="236">
        <v>0</v>
      </c>
      <c r="E123" s="236">
        <v>0</v>
      </c>
      <c r="F123" s="236">
        <v>0</v>
      </c>
      <c r="G123" s="236">
        <v>0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outlineLevel="3">
      <c r="A124" s="85" t="s">
        <v>374</v>
      </c>
      <c r="B124" s="236">
        <v>1.6086111592800001</v>
      </c>
      <c r="C124" s="236">
        <v>1.29782839152</v>
      </c>
      <c r="D124" s="236">
        <v>0.92257295648000004</v>
      </c>
      <c r="E124" s="236">
        <v>0.48319847999999999</v>
      </c>
      <c r="F124" s="236">
        <v>0</v>
      </c>
      <c r="G124" s="236">
        <v>0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outlineLevel="3">
      <c r="A125" s="85" t="s">
        <v>317</v>
      </c>
      <c r="B125" s="236">
        <v>41.849257070509999</v>
      </c>
      <c r="C125" s="236">
        <v>42.466577746150001</v>
      </c>
      <c r="D125" s="236">
        <v>37.379156399999999</v>
      </c>
      <c r="E125" s="236">
        <v>28.423439999999999</v>
      </c>
      <c r="F125" s="236">
        <v>29.688330000000001</v>
      </c>
      <c r="G125" s="236">
        <v>24.550380000000001</v>
      </c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outlineLevel="3">
      <c r="A126" s="85" t="s">
        <v>375</v>
      </c>
      <c r="B126" s="236">
        <v>3.54772719755</v>
      </c>
      <c r="C126" s="236">
        <v>2.7465531906899998</v>
      </c>
      <c r="D126" s="236">
        <v>1.8063131227</v>
      </c>
      <c r="E126" s="236">
        <v>0.77261423625000003</v>
      </c>
      <c r="F126" s="236">
        <v>0</v>
      </c>
      <c r="G126" s="236">
        <v>0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outlineLevel="2">
      <c r="A127" s="120" t="s">
        <v>318</v>
      </c>
      <c r="B127" s="239">
        <f t="shared" ref="B127:F127" si="20">SUM(B$128:B$129)</f>
        <v>0</v>
      </c>
      <c r="C127" s="239">
        <f t="shared" si="20"/>
        <v>0</v>
      </c>
      <c r="D127" s="239">
        <f t="shared" si="20"/>
        <v>0</v>
      </c>
      <c r="E127" s="239">
        <f t="shared" si="20"/>
        <v>0</v>
      </c>
      <c r="F127" s="239">
        <f t="shared" si="20"/>
        <v>0</v>
      </c>
      <c r="G127" s="239">
        <v>41.599254999999999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outlineLevel="3">
      <c r="A128" s="85" t="s">
        <v>319</v>
      </c>
      <c r="B128" s="236">
        <v>0</v>
      </c>
      <c r="C128" s="236">
        <v>0</v>
      </c>
      <c r="D128" s="236">
        <v>0</v>
      </c>
      <c r="E128" s="236">
        <v>0</v>
      </c>
      <c r="F128" s="236">
        <v>0</v>
      </c>
      <c r="G128" s="236">
        <v>19.094740000000002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outlineLevel="3">
      <c r="A129" s="85" t="s">
        <v>320</v>
      </c>
      <c r="B129" s="236">
        <v>0</v>
      </c>
      <c r="C129" s="236">
        <v>0</v>
      </c>
      <c r="D129" s="236">
        <v>0</v>
      </c>
      <c r="E129" s="236">
        <v>0</v>
      </c>
      <c r="F129" s="236">
        <v>0</v>
      </c>
      <c r="G129" s="236">
        <v>22.504515000000001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outlineLevel="2">
      <c r="A130" s="120" t="s">
        <v>290</v>
      </c>
      <c r="B130" s="239">
        <f t="shared" ref="B130:F130" si="21">SUM(B$131:B$131)</f>
        <v>2.9770443468500001</v>
      </c>
      <c r="C130" s="239">
        <f t="shared" si="21"/>
        <v>3.2554145727999999</v>
      </c>
      <c r="D130" s="239">
        <f t="shared" si="21"/>
        <v>3.1362719085699999</v>
      </c>
      <c r="E130" s="239">
        <f t="shared" si="21"/>
        <v>2.6675892085399999</v>
      </c>
      <c r="F130" s="239">
        <f t="shared" si="21"/>
        <v>3.31662108491</v>
      </c>
      <c r="G130" s="239">
        <v>3.1093790512499999</v>
      </c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outlineLevel="3">
      <c r="A131" s="85" t="s">
        <v>270</v>
      </c>
      <c r="B131" s="236">
        <v>2.9770443468500001</v>
      </c>
      <c r="C131" s="236">
        <v>3.2554145727999999</v>
      </c>
      <c r="D131" s="236">
        <v>3.1362719085699999</v>
      </c>
      <c r="E131" s="236">
        <v>2.6675892085399999</v>
      </c>
      <c r="F131" s="236">
        <v>3.31662108491</v>
      </c>
      <c r="G131" s="236">
        <v>3.1093790512499999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>
      <c r="B132" s="192"/>
      <c r="C132" s="192"/>
      <c r="D132" s="192"/>
      <c r="E132" s="192"/>
      <c r="F132" s="192"/>
      <c r="G132" s="192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>
      <c r="B133" s="192"/>
      <c r="C133" s="192"/>
      <c r="D133" s="192"/>
      <c r="E133" s="192"/>
      <c r="F133" s="192"/>
      <c r="G133" s="192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>
      <c r="B134" s="192"/>
      <c r="C134" s="192"/>
      <c r="D134" s="192"/>
      <c r="E134" s="192"/>
      <c r="F134" s="192"/>
      <c r="G134" s="192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>
      <c r="B135" s="192"/>
      <c r="C135" s="192"/>
      <c r="D135" s="192"/>
      <c r="E135" s="192"/>
      <c r="F135" s="192"/>
      <c r="G135" s="192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>
      <c r="B136" s="192"/>
      <c r="C136" s="192"/>
      <c r="D136" s="192"/>
      <c r="E136" s="192"/>
      <c r="F136" s="192"/>
      <c r="G136" s="192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>
      <c r="B137" s="192"/>
      <c r="C137" s="192"/>
      <c r="D137" s="192"/>
      <c r="E137" s="192"/>
      <c r="F137" s="192"/>
      <c r="G137" s="192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>
      <c r="B138" s="192"/>
      <c r="C138" s="192"/>
      <c r="D138" s="192"/>
      <c r="E138" s="192"/>
      <c r="F138" s="192"/>
      <c r="G138" s="192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>
      <c r="B139" s="192"/>
      <c r="C139" s="192"/>
      <c r="D139" s="192"/>
      <c r="E139" s="192"/>
      <c r="F139" s="192"/>
      <c r="G139" s="192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>
      <c r="B140" s="192"/>
      <c r="C140" s="192"/>
      <c r="D140" s="192"/>
      <c r="E140" s="192"/>
      <c r="F140" s="192"/>
      <c r="G140" s="192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>
      <c r="B141" s="192"/>
      <c r="C141" s="192"/>
      <c r="D141" s="192"/>
      <c r="E141" s="192"/>
      <c r="F141" s="192"/>
      <c r="G141" s="192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>
      <c r="B142" s="192"/>
      <c r="C142" s="192"/>
      <c r="D142" s="192"/>
      <c r="E142" s="192"/>
      <c r="F142" s="192"/>
      <c r="G142" s="192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>
      <c r="B143" s="192"/>
      <c r="C143" s="192"/>
      <c r="D143" s="192"/>
      <c r="E143" s="192"/>
      <c r="F143" s="192"/>
      <c r="G143" s="192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>
      <c r="B144" s="192"/>
      <c r="C144" s="192"/>
      <c r="D144" s="192"/>
      <c r="E144" s="192"/>
      <c r="F144" s="192"/>
      <c r="G144" s="192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192"/>
      <c r="E145" s="192"/>
      <c r="F145" s="192"/>
      <c r="G145" s="192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192"/>
      <c r="E146" s="192"/>
      <c r="F146" s="192"/>
      <c r="G146" s="192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192"/>
      <c r="E147" s="192"/>
      <c r="F147" s="192"/>
      <c r="G147" s="192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192"/>
      <c r="E148" s="192"/>
      <c r="F148" s="192"/>
      <c r="G148" s="192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192"/>
      <c r="E149" s="192"/>
      <c r="F149" s="192"/>
      <c r="G149" s="192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192"/>
      <c r="E150" s="192"/>
      <c r="F150" s="192"/>
      <c r="G150" s="192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192"/>
      <c r="E151" s="192"/>
      <c r="F151" s="192"/>
      <c r="G151" s="192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192"/>
      <c r="E152" s="192"/>
      <c r="F152" s="192"/>
      <c r="G152" s="192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192"/>
      <c r="E153" s="192"/>
      <c r="F153" s="192"/>
      <c r="G153" s="192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192"/>
      <c r="E154" s="192"/>
      <c r="F154" s="192"/>
      <c r="G154" s="192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192"/>
      <c r="E155" s="192"/>
      <c r="F155" s="192"/>
      <c r="G155" s="192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192"/>
      <c r="E156" s="192"/>
      <c r="F156" s="192"/>
      <c r="G156" s="192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192"/>
      <c r="E157" s="192"/>
      <c r="F157" s="192"/>
      <c r="G157" s="192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192"/>
      <c r="E158" s="192"/>
      <c r="F158" s="192"/>
      <c r="G158" s="192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192"/>
      <c r="E159" s="192"/>
      <c r="F159" s="192"/>
      <c r="G159" s="192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192"/>
      <c r="E160" s="192"/>
      <c r="F160" s="192"/>
      <c r="G160" s="192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192"/>
      <c r="E161" s="192"/>
      <c r="F161" s="192"/>
      <c r="G161" s="192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192"/>
      <c r="E162" s="192"/>
      <c r="F162" s="192"/>
      <c r="G162" s="192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192"/>
      <c r="E163" s="192"/>
      <c r="F163" s="192"/>
      <c r="G163" s="192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192"/>
      <c r="E164" s="192"/>
      <c r="F164" s="192"/>
      <c r="G164" s="192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192"/>
      <c r="E165" s="192"/>
      <c r="F165" s="192"/>
      <c r="G165" s="192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192"/>
      <c r="E166" s="192"/>
      <c r="F166" s="192"/>
      <c r="G166" s="192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192"/>
      <c r="E167" s="192"/>
      <c r="F167" s="192"/>
      <c r="G167" s="192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192"/>
      <c r="E168" s="192"/>
      <c r="F168" s="192"/>
      <c r="G168" s="192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</sheetData>
  <mergeCells count="1">
    <mergeCell ref="A2:G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J6" sqref="J6"/>
    </sheetView>
  </sheetViews>
  <sheetFormatPr baseColWidth="10" defaultColWidth="9.1640625" defaultRowHeight="14" outlineLevelRow="3"/>
  <cols>
    <col min="1" max="1" width="52" style="48" customWidth="1"/>
    <col min="2" max="7" width="15.1640625" style="205" customWidth="1"/>
    <col min="8" max="16384" width="9.1640625" style="48"/>
  </cols>
  <sheetData>
    <row r="2" spans="1:19" ht="19">
      <c r="A2" s="5" t="s">
        <v>356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 s="49" customFormat="1">
      <c r="B4" s="226"/>
      <c r="C4" s="226"/>
      <c r="D4" s="226"/>
      <c r="E4" s="226"/>
      <c r="F4" s="226"/>
      <c r="G4" s="49" t="s">
        <v>322</v>
      </c>
    </row>
    <row r="5" spans="1:19" s="162" customFormat="1">
      <c r="A5" s="26"/>
      <c r="B5" s="253">
        <v>42735</v>
      </c>
      <c r="C5" s="253">
        <v>43100</v>
      </c>
      <c r="D5" s="253">
        <v>43465</v>
      </c>
      <c r="E5" s="253">
        <v>43830</v>
      </c>
      <c r="F5" s="253">
        <v>44196</v>
      </c>
      <c r="G5" s="253">
        <v>44561</v>
      </c>
    </row>
    <row r="6" spans="1:19" s="96" customFormat="1" ht="17">
      <c r="A6" s="79" t="s">
        <v>224</v>
      </c>
      <c r="B6" s="27">
        <f t="shared" ref="B6:F6" si="0">B$7+B$82</f>
        <v>70.972707080149988</v>
      </c>
      <c r="C6" s="27">
        <f t="shared" si="0"/>
        <v>76.305753084320017</v>
      </c>
      <c r="D6" s="27">
        <f t="shared" si="0"/>
        <v>78.315547975930002</v>
      </c>
      <c r="E6" s="27">
        <f t="shared" si="0"/>
        <v>84.365406859520007</v>
      </c>
      <c r="F6" s="27">
        <f t="shared" si="0"/>
        <v>90.253504033989998</v>
      </c>
      <c r="G6" s="27">
        <v>97.954314282959999</v>
      </c>
    </row>
    <row r="7" spans="1:19" s="129" customFormat="1" ht="16">
      <c r="A7" s="185" t="s">
        <v>225</v>
      </c>
      <c r="B7" s="68">
        <f t="shared" ref="B7:G7" si="1">B$8+B$47</f>
        <v>60.712804731319991</v>
      </c>
      <c r="C7" s="68">
        <f t="shared" si="1"/>
        <v>65.332784469560011</v>
      </c>
      <c r="D7" s="68">
        <f t="shared" si="1"/>
        <v>67.186989245079999</v>
      </c>
      <c r="E7" s="68">
        <f t="shared" si="1"/>
        <v>74.362672420240003</v>
      </c>
      <c r="F7" s="68">
        <f t="shared" si="1"/>
        <v>79.903217077660003</v>
      </c>
      <c r="G7" s="68">
        <f t="shared" si="1"/>
        <v>86.614317677070005</v>
      </c>
    </row>
    <row r="8" spans="1:19" s="227" customFormat="1" ht="16" outlineLevel="1">
      <c r="A8" s="118" t="s">
        <v>226</v>
      </c>
      <c r="B8" s="32">
        <f t="shared" ref="B8:G8" si="2">B$9+B$45</f>
        <v>24.664375450929999</v>
      </c>
      <c r="C8" s="32">
        <f t="shared" si="2"/>
        <v>26.842676472450012</v>
      </c>
      <c r="D8" s="32">
        <f t="shared" si="2"/>
        <v>27.487826315950002</v>
      </c>
      <c r="E8" s="32">
        <f t="shared" si="2"/>
        <v>35.020184952060006</v>
      </c>
      <c r="F8" s="32">
        <f t="shared" si="2"/>
        <v>35.392538767910004</v>
      </c>
      <c r="G8" s="32">
        <f t="shared" si="2"/>
        <v>38.952681436220004</v>
      </c>
    </row>
    <row r="9" spans="1:19" s="121" customFormat="1" outlineLevel="2">
      <c r="A9" s="21" t="s">
        <v>227</v>
      </c>
      <c r="B9" s="103">
        <f t="shared" ref="B9:F9" si="3">SUM(B$10:B$44)</f>
        <v>24.57196211378</v>
      </c>
      <c r="C9" s="103">
        <f t="shared" si="3"/>
        <v>26.757860621410014</v>
      </c>
      <c r="D9" s="103">
        <f t="shared" si="3"/>
        <v>27.406626104820003</v>
      </c>
      <c r="E9" s="103">
        <f t="shared" si="3"/>
        <v>34.930848530000006</v>
      </c>
      <c r="F9" s="103">
        <f t="shared" si="3"/>
        <v>35.322377285950004</v>
      </c>
      <c r="G9" s="103">
        <v>38.884805428450001</v>
      </c>
    </row>
    <row r="10" spans="1:19" s="63" customFormat="1" outlineLevel="3">
      <c r="A10" s="85" t="s">
        <v>357</v>
      </c>
      <c r="B10" s="41">
        <v>0</v>
      </c>
      <c r="C10" s="41">
        <v>0</v>
      </c>
      <c r="D10" s="41">
        <v>0.423707</v>
      </c>
      <c r="E10" s="41">
        <v>0</v>
      </c>
      <c r="F10" s="41">
        <v>0</v>
      </c>
      <c r="G10" s="41">
        <v>0</v>
      </c>
    </row>
    <row r="11" spans="1:19" outlineLevel="3">
      <c r="A11" s="85" t="s">
        <v>345</v>
      </c>
      <c r="B11" s="236">
        <v>2.7521376118899998</v>
      </c>
      <c r="C11" s="236">
        <v>2.2321566689900001</v>
      </c>
      <c r="D11" s="236">
        <v>2.2627073694200002</v>
      </c>
      <c r="E11" s="236">
        <v>3.0702229567899999</v>
      </c>
      <c r="F11" s="236">
        <v>2.5383883414600001</v>
      </c>
      <c r="G11" s="236">
        <v>2.9816281866000001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5" t="s">
        <v>229</v>
      </c>
      <c r="B12" s="236">
        <v>0.63929505277999998</v>
      </c>
      <c r="C12" s="236">
        <v>0.67812195027</v>
      </c>
      <c r="D12" s="236">
        <v>0.68740315390999995</v>
      </c>
      <c r="E12" s="236">
        <v>0.80354805750000002</v>
      </c>
      <c r="F12" s="236">
        <v>0.67314833805999996</v>
      </c>
      <c r="G12" s="236">
        <v>0.64274768862999998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5" t="s">
        <v>358</v>
      </c>
      <c r="B13" s="236">
        <v>0.12789482406</v>
      </c>
      <c r="C13" s="236">
        <v>0.24593776166</v>
      </c>
      <c r="D13" s="236">
        <v>0.69196167220000004</v>
      </c>
      <c r="E13" s="236">
        <v>1.59467773396</v>
      </c>
      <c r="F13" s="236">
        <v>1.96742521474</v>
      </c>
      <c r="G13" s="236">
        <v>3.5161637729300002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5" t="s">
        <v>231</v>
      </c>
      <c r="B14" s="236">
        <v>1.04814640274</v>
      </c>
      <c r="C14" s="236">
        <v>1.30044928209</v>
      </c>
      <c r="D14" s="236">
        <v>1.3182480490299999</v>
      </c>
      <c r="E14" s="236">
        <v>1.54098166862</v>
      </c>
      <c r="F14" s="236">
        <v>1.29091127722</v>
      </c>
      <c r="G14" s="236">
        <v>1.3380648283200001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5" t="s">
        <v>232</v>
      </c>
      <c r="B15" s="236">
        <v>1.36507755659</v>
      </c>
      <c r="C15" s="236">
        <v>1.02254508758</v>
      </c>
      <c r="D15" s="236">
        <v>1.0365402828900001</v>
      </c>
      <c r="E15" s="236">
        <v>1.2116760391900001</v>
      </c>
      <c r="F15" s="236">
        <v>1.01504534102</v>
      </c>
      <c r="G15" s="236">
        <v>1.05212224414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5" t="s">
        <v>233</v>
      </c>
      <c r="B16" s="236">
        <v>1.8848246715800001</v>
      </c>
      <c r="C16" s="236">
        <v>1.67098825562</v>
      </c>
      <c r="D16" s="236">
        <v>1.69385845206</v>
      </c>
      <c r="E16" s="236">
        <v>1.98005589748</v>
      </c>
      <c r="F16" s="236">
        <v>1.65873257264</v>
      </c>
      <c r="G16" s="236">
        <v>1.71932165613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5" t="s">
        <v>234</v>
      </c>
      <c r="B17" s="236">
        <v>1.57368472887</v>
      </c>
      <c r="C17" s="236">
        <v>3.3291023126899999</v>
      </c>
      <c r="D17" s="236">
        <v>3.3746665013200001</v>
      </c>
      <c r="E17" s="236">
        <v>3.9448563720599998</v>
      </c>
      <c r="F17" s="236">
        <v>3.5465986079</v>
      </c>
      <c r="G17" s="236">
        <v>4.2928769860499996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5" t="s">
        <v>235</v>
      </c>
      <c r="B18" s="236">
        <v>0</v>
      </c>
      <c r="C18" s="236">
        <v>0.43102746574</v>
      </c>
      <c r="D18" s="236">
        <v>0.43692677880000003</v>
      </c>
      <c r="E18" s="236">
        <v>0.51075073250000003</v>
      </c>
      <c r="F18" s="236">
        <v>0.42786614134000001</v>
      </c>
      <c r="G18" s="236">
        <v>0.44349495202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5" t="s">
        <v>359</v>
      </c>
      <c r="B19" s="236">
        <v>0</v>
      </c>
      <c r="C19" s="236">
        <v>0.43102746574</v>
      </c>
      <c r="D19" s="236">
        <v>0.43692677880000003</v>
      </c>
      <c r="E19" s="236">
        <v>0.51075073250000003</v>
      </c>
      <c r="F19" s="236">
        <v>0.42786614134000001</v>
      </c>
      <c r="G19" s="236">
        <v>0.44349495202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5" t="s">
        <v>360</v>
      </c>
      <c r="B20" s="236">
        <v>1.076022</v>
      </c>
      <c r="C20" s="236">
        <v>1.07894224034</v>
      </c>
      <c r="D20" s="236">
        <v>1.3515315323999999</v>
      </c>
      <c r="E20" s="236">
        <v>1.3257462422599999</v>
      </c>
      <c r="F20" s="236">
        <v>1.4937057667</v>
      </c>
      <c r="G20" s="236">
        <v>2.8173273781899999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5" t="s">
        <v>346</v>
      </c>
      <c r="B21" s="236">
        <v>0</v>
      </c>
      <c r="C21" s="236">
        <v>0.43102746574</v>
      </c>
      <c r="D21" s="236">
        <v>0.43692677880000003</v>
      </c>
      <c r="E21" s="236">
        <v>0.51075073250000003</v>
      </c>
      <c r="F21" s="236">
        <v>0.42786614134000001</v>
      </c>
      <c r="G21" s="236">
        <v>0.58794517233999999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5" t="s">
        <v>239</v>
      </c>
      <c r="B22" s="236">
        <v>0</v>
      </c>
      <c r="C22" s="236">
        <v>0.43102746574</v>
      </c>
      <c r="D22" s="236">
        <v>0.43692677880000003</v>
      </c>
      <c r="E22" s="236">
        <v>0.51075073250000003</v>
      </c>
      <c r="F22" s="236">
        <v>0.42786614134000001</v>
      </c>
      <c r="G22" s="236">
        <v>0.44349495202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5" t="s">
        <v>361</v>
      </c>
      <c r="B23" s="236">
        <v>2.3667307419600001</v>
      </c>
      <c r="C23" s="236">
        <v>2.5512044713000002</v>
      </c>
      <c r="D23" s="236">
        <v>0.69286224135999996</v>
      </c>
      <c r="E23" s="236">
        <v>1.9942664029399999</v>
      </c>
      <c r="F23" s="236">
        <v>3.6177396860700002</v>
      </c>
      <c r="G23" s="236">
        <v>2.2411606184299999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5" t="s">
        <v>241</v>
      </c>
      <c r="B24" s="236">
        <v>0</v>
      </c>
      <c r="C24" s="236">
        <v>0.43102746574</v>
      </c>
      <c r="D24" s="236">
        <v>0.43692677880000003</v>
      </c>
      <c r="E24" s="236">
        <v>0.51075073250000003</v>
      </c>
      <c r="F24" s="236">
        <v>0.42786614134000001</v>
      </c>
      <c r="G24" s="236">
        <v>0.44349495202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5" t="s">
        <v>242</v>
      </c>
      <c r="B25" s="236">
        <v>0</v>
      </c>
      <c r="C25" s="236">
        <v>0.43102746574</v>
      </c>
      <c r="D25" s="236">
        <v>0.43692677880000003</v>
      </c>
      <c r="E25" s="236">
        <v>0.51075073250000003</v>
      </c>
      <c r="F25" s="236">
        <v>0.42786614134000001</v>
      </c>
      <c r="G25" s="236">
        <v>0.44349495202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5" t="s">
        <v>243</v>
      </c>
      <c r="B26" s="236">
        <v>0</v>
      </c>
      <c r="C26" s="236">
        <v>0.43102746574</v>
      </c>
      <c r="D26" s="236">
        <v>0.43692677880000003</v>
      </c>
      <c r="E26" s="236">
        <v>0.51075073250000003</v>
      </c>
      <c r="F26" s="236">
        <v>0.42786614134000001</v>
      </c>
      <c r="G26" s="236">
        <v>0.44349495202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5" t="s">
        <v>244</v>
      </c>
      <c r="B27" s="236">
        <v>0</v>
      </c>
      <c r="C27" s="236">
        <v>0.43102746574</v>
      </c>
      <c r="D27" s="236">
        <v>0.43692677880000003</v>
      </c>
      <c r="E27" s="236">
        <v>0.51075073250000003</v>
      </c>
      <c r="F27" s="236">
        <v>0.42786614134000001</v>
      </c>
      <c r="G27" s="236">
        <v>0.44349495202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5" t="s">
        <v>245</v>
      </c>
      <c r="B28" s="236">
        <v>0</v>
      </c>
      <c r="C28" s="236">
        <v>0.43102746574</v>
      </c>
      <c r="D28" s="236">
        <v>0.43692677880000003</v>
      </c>
      <c r="E28" s="236">
        <v>0.51075073250000003</v>
      </c>
      <c r="F28" s="236">
        <v>0.42786614134000001</v>
      </c>
      <c r="G28" s="236">
        <v>0.44349495202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5" t="s">
        <v>246</v>
      </c>
      <c r="B29" s="236">
        <v>0</v>
      </c>
      <c r="C29" s="236">
        <v>0.43102746574</v>
      </c>
      <c r="D29" s="236">
        <v>0.43692677880000003</v>
      </c>
      <c r="E29" s="236">
        <v>0.51075073250000003</v>
      </c>
      <c r="F29" s="236">
        <v>0.42786614134000001</v>
      </c>
      <c r="G29" s="236">
        <v>0.44349495202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5" t="s">
        <v>247</v>
      </c>
      <c r="B30" s="236">
        <v>0</v>
      </c>
      <c r="C30" s="236">
        <v>0.43102746574</v>
      </c>
      <c r="D30" s="236">
        <v>0.43692677880000003</v>
      </c>
      <c r="E30" s="236">
        <v>0.51075073250000003</v>
      </c>
      <c r="F30" s="236">
        <v>0.42786614134000001</v>
      </c>
      <c r="G30" s="236">
        <v>0.44349495202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5" t="s">
        <v>248</v>
      </c>
      <c r="B31" s="236">
        <v>0</v>
      </c>
      <c r="C31" s="236">
        <v>0.43102746574</v>
      </c>
      <c r="D31" s="236">
        <v>0.43692677880000003</v>
      </c>
      <c r="E31" s="236">
        <v>0.51075073250000003</v>
      </c>
      <c r="F31" s="236">
        <v>0.42786614134000001</v>
      </c>
      <c r="G31" s="236">
        <v>0.44349495202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5" t="s">
        <v>249</v>
      </c>
      <c r="B32" s="236">
        <v>0</v>
      </c>
      <c r="C32" s="236">
        <v>0.43102746574</v>
      </c>
      <c r="D32" s="236">
        <v>0.43692677880000003</v>
      </c>
      <c r="E32" s="236">
        <v>0.51075073250000003</v>
      </c>
      <c r="F32" s="236">
        <v>0.42786614134000001</v>
      </c>
      <c r="G32" s="236">
        <v>0.44349495202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5" t="s">
        <v>250</v>
      </c>
      <c r="B33" s="236">
        <v>0</v>
      </c>
      <c r="C33" s="236">
        <v>0.43102746574</v>
      </c>
      <c r="D33" s="236">
        <v>0.43692677880000003</v>
      </c>
      <c r="E33" s="236">
        <v>0.51075073250000003</v>
      </c>
      <c r="F33" s="236">
        <v>0.42786614134000001</v>
      </c>
      <c r="G33" s="236">
        <v>0.44349495202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5" t="s">
        <v>251</v>
      </c>
      <c r="B34" s="236">
        <v>3.6777066999999999E-4</v>
      </c>
      <c r="C34" s="236">
        <v>1.9417667369999999E-2</v>
      </c>
      <c r="D34" s="236">
        <v>0.23983854674999999</v>
      </c>
      <c r="E34" s="236">
        <v>0</v>
      </c>
      <c r="F34" s="236">
        <v>1.1826506051800001</v>
      </c>
      <c r="G34" s="236">
        <v>4.1147456020000001E-2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5" t="s">
        <v>252</v>
      </c>
      <c r="B35" s="236">
        <v>0.67899236573999999</v>
      </c>
      <c r="C35" s="236">
        <v>1.6063551595600001</v>
      </c>
      <c r="D35" s="236">
        <v>2.2713122724199999</v>
      </c>
      <c r="E35" s="236">
        <v>3.3713226771100002</v>
      </c>
      <c r="F35" s="236">
        <v>2.1574173242899999</v>
      </c>
      <c r="G35" s="236">
        <v>3.3531759060400002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5" t="s">
        <v>349</v>
      </c>
      <c r="B36" s="236">
        <v>0</v>
      </c>
      <c r="C36" s="236">
        <v>0.43102771513999999</v>
      </c>
      <c r="D36" s="236">
        <v>0.43692703161000002</v>
      </c>
      <c r="E36" s="236">
        <v>0.51075102803000005</v>
      </c>
      <c r="F36" s="236">
        <v>0.42786638891000001</v>
      </c>
      <c r="G36" s="236">
        <v>0.44349520863000003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5" t="s">
        <v>362</v>
      </c>
      <c r="B37" s="236">
        <v>0.57319034508</v>
      </c>
      <c r="C37" s="236">
        <v>1.0688624199999999E-3</v>
      </c>
      <c r="D37" s="236">
        <v>1.08349155E-3</v>
      </c>
      <c r="E37" s="236">
        <v>0.29679729124999998</v>
      </c>
      <c r="F37" s="236">
        <v>0.66909282536000003</v>
      </c>
      <c r="G37" s="236">
        <v>1.54523967858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5" t="s">
        <v>350</v>
      </c>
      <c r="B38" s="236">
        <v>5.5742871886499996</v>
      </c>
      <c r="C38" s="236">
        <v>1.82328452659</v>
      </c>
      <c r="D38" s="236">
        <v>1.4219136382299999</v>
      </c>
      <c r="E38" s="236">
        <v>1.9655999696199999</v>
      </c>
      <c r="F38" s="236">
        <v>2.0505828906499999</v>
      </c>
      <c r="G38" s="236">
        <v>1.88681203308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5" t="s">
        <v>351</v>
      </c>
      <c r="B39" s="236">
        <v>7.93652779E-3</v>
      </c>
      <c r="C39" s="236">
        <v>0.38748500000000002</v>
      </c>
      <c r="D39" s="236">
        <v>0.32409117412999999</v>
      </c>
      <c r="E39" s="236">
        <v>0</v>
      </c>
      <c r="F39" s="236">
        <v>0.39557383659000001</v>
      </c>
      <c r="G39" s="236">
        <v>0.97407988796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5" t="s">
        <v>257</v>
      </c>
      <c r="B40" s="236">
        <v>0.88632730900000001</v>
      </c>
      <c r="C40" s="236">
        <v>0.27790779301000001</v>
      </c>
      <c r="D40" s="236">
        <v>0.20947864409</v>
      </c>
      <c r="E40" s="236">
        <v>1.6746145857300001</v>
      </c>
      <c r="F40" s="236">
        <v>1.6580396185999999</v>
      </c>
      <c r="G40" s="236">
        <v>1.50597939013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5" t="s">
        <v>258</v>
      </c>
      <c r="B41" s="236">
        <v>1.64539828055</v>
      </c>
      <c r="C41" s="236">
        <v>0.70290031898000005</v>
      </c>
      <c r="D41" s="236">
        <v>0.64552002972</v>
      </c>
      <c r="E41" s="236">
        <v>0.99645835970999996</v>
      </c>
      <c r="F41" s="236">
        <v>0.60994022902</v>
      </c>
      <c r="G41" s="236">
        <v>0.87867744205999998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5" t="s">
        <v>259</v>
      </c>
      <c r="B42" s="236">
        <v>1.00828734425</v>
      </c>
      <c r="C42" s="236">
        <v>0.67338332685000002</v>
      </c>
      <c r="D42" s="236">
        <v>0.63203673581999997</v>
      </c>
      <c r="E42" s="236">
        <v>0.73882682741000005</v>
      </c>
      <c r="F42" s="236">
        <v>0.61893006440999998</v>
      </c>
      <c r="G42" s="236">
        <v>0.64153793137000004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5" t="s">
        <v>363</v>
      </c>
      <c r="B43" s="236">
        <v>7.2291576899999998E-3</v>
      </c>
      <c r="C43" s="236">
        <v>0</v>
      </c>
      <c r="D43" s="236">
        <v>0.87330551556000002</v>
      </c>
      <c r="E43" s="236">
        <v>0</v>
      </c>
      <c r="F43" s="236">
        <v>1.1238485978199999</v>
      </c>
      <c r="G43" s="236">
        <v>0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outlineLevel="3">
      <c r="A44" s="85" t="s">
        <v>364</v>
      </c>
      <c r="B44" s="236">
        <v>1.3561322338899999</v>
      </c>
      <c r="C44" s="236">
        <v>0.69119770058999996</v>
      </c>
      <c r="D44" s="236">
        <v>0.70065786715</v>
      </c>
      <c r="E44" s="236">
        <v>0.75993616533999997</v>
      </c>
      <c r="F44" s="236">
        <v>0.63661378054999995</v>
      </c>
      <c r="G44" s="236">
        <v>0.65986758656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2">
      <c r="A45" s="120" t="s">
        <v>262</v>
      </c>
      <c r="B45" s="239">
        <f t="shared" ref="B45:F45" si="4">SUM(B$46:B$46)</f>
        <v>9.2413337149999997E-2</v>
      </c>
      <c r="C45" s="239">
        <f t="shared" si="4"/>
        <v>8.4815851040000001E-2</v>
      </c>
      <c r="D45" s="239">
        <f t="shared" si="4"/>
        <v>8.1200211130000005E-2</v>
      </c>
      <c r="E45" s="239">
        <f t="shared" si="4"/>
        <v>8.9336422060000004E-2</v>
      </c>
      <c r="F45" s="239">
        <f t="shared" si="4"/>
        <v>7.0161481959999994E-2</v>
      </c>
      <c r="G45" s="239">
        <v>6.7876007769999996E-2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outlineLevel="3">
      <c r="A46" s="85" t="s">
        <v>352</v>
      </c>
      <c r="B46" s="236">
        <v>9.2413337149999997E-2</v>
      </c>
      <c r="C46" s="236">
        <v>8.4815851040000001E-2</v>
      </c>
      <c r="D46" s="236">
        <v>8.1200211130000005E-2</v>
      </c>
      <c r="E46" s="236">
        <v>8.9336422060000004E-2</v>
      </c>
      <c r="F46" s="236">
        <v>7.0161481959999994E-2</v>
      </c>
      <c r="G46" s="236">
        <v>6.7876007769999996E-2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1">
      <c r="A47" s="99" t="s">
        <v>264</v>
      </c>
      <c r="B47" s="207">
        <f t="shared" ref="B47:G47" si="5">B$48+B$56+B$65+B$70+B$80</f>
        <v>36.048429280389996</v>
      </c>
      <c r="C47" s="207">
        <f t="shared" si="5"/>
        <v>38.490107997110002</v>
      </c>
      <c r="D47" s="207">
        <f t="shared" si="5"/>
        <v>39.699162929129997</v>
      </c>
      <c r="E47" s="207">
        <f t="shared" si="5"/>
        <v>39.342487468179996</v>
      </c>
      <c r="F47" s="207">
        <f t="shared" si="5"/>
        <v>44.510678309749999</v>
      </c>
      <c r="G47" s="207">
        <f t="shared" si="5"/>
        <v>47.661636240850001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2">
      <c r="A48" s="120" t="s">
        <v>265</v>
      </c>
      <c r="B48" s="239">
        <f t="shared" ref="B48:F48" si="6">SUM(B$49:B$55)</f>
        <v>13.6754251252</v>
      </c>
      <c r="C48" s="239">
        <f t="shared" si="6"/>
        <v>14.51757395261</v>
      </c>
      <c r="D48" s="239">
        <f t="shared" si="6"/>
        <v>13.39273211225</v>
      </c>
      <c r="E48" s="239">
        <f t="shared" si="6"/>
        <v>12.336172758989999</v>
      </c>
      <c r="F48" s="239">
        <f t="shared" si="6"/>
        <v>15.678814377210001</v>
      </c>
      <c r="G48" s="239">
        <v>16.978042560159999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85" t="s">
        <v>110</v>
      </c>
      <c r="B49" s="236">
        <v>0</v>
      </c>
      <c r="C49" s="236">
        <v>0</v>
      </c>
      <c r="D49" s="236">
        <v>0</v>
      </c>
      <c r="E49" s="236">
        <v>0</v>
      </c>
      <c r="F49" s="236">
        <v>0</v>
      </c>
      <c r="G49" s="236">
        <v>2.2672023800000001E-3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85" t="s">
        <v>266</v>
      </c>
      <c r="B50" s="236">
        <v>2.3101130107899999</v>
      </c>
      <c r="C50" s="236">
        <v>3.3534540071799999</v>
      </c>
      <c r="D50" s="236">
        <v>3.7912740495400001</v>
      </c>
      <c r="E50" s="236">
        <v>3.6923111347500002</v>
      </c>
      <c r="F50" s="236">
        <v>4.6811582126699998</v>
      </c>
      <c r="G50" s="236">
        <v>4.9991812509700004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85" t="s">
        <v>267</v>
      </c>
      <c r="B51" s="236">
        <v>0.59109236998000003</v>
      </c>
      <c r="C51" s="236">
        <v>0.64138902919999996</v>
      </c>
      <c r="D51" s="236">
        <v>0.57780990314000003</v>
      </c>
      <c r="E51" s="236">
        <v>0.50583389293000003</v>
      </c>
      <c r="F51" s="236">
        <v>0.48430295177999999</v>
      </c>
      <c r="G51" s="236">
        <v>0.38494133214999998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85" t="s">
        <v>268</v>
      </c>
      <c r="B52" s="236">
        <v>0.53409045630999996</v>
      </c>
      <c r="C52" s="236">
        <v>0.68965948957000001</v>
      </c>
      <c r="D52" s="236">
        <v>0.68077226917</v>
      </c>
      <c r="E52" s="236">
        <v>0.78487537830999998</v>
      </c>
      <c r="F52" s="236">
        <v>0.95439248045000002</v>
      </c>
      <c r="G52" s="236">
        <v>1.0156447287699999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outlineLevel="3">
      <c r="A53" s="85" t="s">
        <v>269</v>
      </c>
      <c r="B53" s="236">
        <v>5.0553930182900002</v>
      </c>
      <c r="C53" s="236">
        <v>4.9122241122599997</v>
      </c>
      <c r="D53" s="236">
        <v>4.8777570288099996</v>
      </c>
      <c r="E53" s="236">
        <v>4.90298972188</v>
      </c>
      <c r="F53" s="236">
        <v>5.2931177325599998</v>
      </c>
      <c r="G53" s="236">
        <v>6.1552473171899997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5" t="s">
        <v>270</v>
      </c>
      <c r="B54" s="236">
        <v>5.1822510595800004</v>
      </c>
      <c r="C54" s="236">
        <v>4.9148866046400004</v>
      </c>
      <c r="D54" s="236">
        <v>3.4507485817300001</v>
      </c>
      <c r="E54" s="236">
        <v>2.4272968759200002</v>
      </c>
      <c r="F54" s="236">
        <v>4.2288694837199996</v>
      </c>
      <c r="G54" s="236">
        <v>4.3625608583400002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outlineLevel="3">
      <c r="A55" s="85" t="s">
        <v>271</v>
      </c>
      <c r="B55" s="236">
        <v>2.4852102500000002E-3</v>
      </c>
      <c r="C55" s="236">
        <v>5.9607097600000002E-3</v>
      </c>
      <c r="D55" s="236">
        <v>1.437027986E-2</v>
      </c>
      <c r="E55" s="236">
        <v>2.2865755200000001E-2</v>
      </c>
      <c r="F55" s="236">
        <v>3.697351603E-2</v>
      </c>
      <c r="G55" s="236">
        <v>5.8199870360000003E-2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2">
      <c r="A56" s="120" t="s">
        <v>316</v>
      </c>
      <c r="B56" s="239">
        <f t="shared" ref="B56:F56" si="7">SUM(B$57:B$64)</f>
        <v>1.67878130816</v>
      </c>
      <c r="C56" s="239">
        <f t="shared" si="7"/>
        <v>1.7563631931399997</v>
      </c>
      <c r="D56" s="239">
        <f t="shared" si="7"/>
        <v>1.7311024130200001</v>
      </c>
      <c r="E56" s="239">
        <f t="shared" si="7"/>
        <v>1.6291030925099999</v>
      </c>
      <c r="F56" s="239">
        <f t="shared" si="7"/>
        <v>1.5525097701399999</v>
      </c>
      <c r="G56" s="239">
        <v>1.4938727953399999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5" t="s">
        <v>365</v>
      </c>
      <c r="B57" s="236">
        <v>0</v>
      </c>
      <c r="C57" s="236">
        <v>0</v>
      </c>
      <c r="D57" s="236">
        <v>0</v>
      </c>
      <c r="E57" s="236">
        <v>0</v>
      </c>
      <c r="F57" s="236">
        <v>0</v>
      </c>
      <c r="G57" s="236">
        <v>2.0492385960000001E-2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5" t="s">
        <v>274</v>
      </c>
      <c r="B58" s="236">
        <v>0.29540765501999999</v>
      </c>
      <c r="C58" s="236">
        <v>0.31720380743999999</v>
      </c>
      <c r="D58" s="236">
        <v>0.29365465454</v>
      </c>
      <c r="E58" s="236">
        <v>0.15284089470000001</v>
      </c>
      <c r="F58" s="236">
        <v>0</v>
      </c>
      <c r="G58" s="236">
        <v>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5" t="s">
        <v>275</v>
      </c>
      <c r="B59" s="236">
        <v>0.22004746421999999</v>
      </c>
      <c r="C59" s="236">
        <v>0.26677163799999998</v>
      </c>
      <c r="D59" s="236">
        <v>0.25954321514000001</v>
      </c>
      <c r="E59" s="236">
        <v>0.27155235158000002</v>
      </c>
      <c r="F59" s="236">
        <v>0.31797605808000001</v>
      </c>
      <c r="G59" s="236">
        <v>0.28670076286000001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5" t="s">
        <v>276</v>
      </c>
      <c r="B60" s="236">
        <v>0</v>
      </c>
      <c r="C60" s="236">
        <v>0</v>
      </c>
      <c r="D60" s="236">
        <v>0</v>
      </c>
      <c r="E60" s="236">
        <v>6.4909268300000003E-3</v>
      </c>
      <c r="F60" s="236">
        <v>1.440203588E-2</v>
      </c>
      <c r="G60" s="236">
        <v>4.1845500289999997E-2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5" t="s">
        <v>277</v>
      </c>
      <c r="B61" s="236">
        <v>0.60585586000000002</v>
      </c>
      <c r="C61" s="236">
        <v>0.60585586000000002</v>
      </c>
      <c r="D61" s="236">
        <v>0.60585586000000002</v>
      </c>
      <c r="E61" s="236">
        <v>0.60585586000000002</v>
      </c>
      <c r="F61" s="236">
        <v>0.60585586000000002</v>
      </c>
      <c r="G61" s="236">
        <v>0.60585586000000002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5" t="s">
        <v>278</v>
      </c>
      <c r="B62" s="236">
        <v>7.5970902699999997E-3</v>
      </c>
      <c r="C62" s="236">
        <v>6.1721831099999999E-3</v>
      </c>
      <c r="D62" s="236">
        <v>4.7472759500000001E-3</v>
      </c>
      <c r="E62" s="236">
        <v>3.3223687899999999E-3</v>
      </c>
      <c r="F62" s="236">
        <v>1.8974616299999999E-3</v>
      </c>
      <c r="G62" s="236">
        <v>4.7255449999999998E-4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outlineLevel="3">
      <c r="A63" s="85" t="s">
        <v>279</v>
      </c>
      <c r="B63" s="236">
        <v>0</v>
      </c>
      <c r="C63" s="236">
        <v>0</v>
      </c>
      <c r="D63" s="236">
        <v>0</v>
      </c>
      <c r="E63" s="236">
        <v>2.4816354990000001E-2</v>
      </c>
      <c r="F63" s="236">
        <v>2.7804970700000001E-2</v>
      </c>
      <c r="G63" s="236">
        <v>3.9693692959999999E-2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120" t="s">
        <v>280</v>
      </c>
      <c r="B64" s="236">
        <v>0.54987323865000004</v>
      </c>
      <c r="C64" s="236">
        <v>0.56035970458999995</v>
      </c>
      <c r="D64" s="236">
        <v>0.56730140739000001</v>
      </c>
      <c r="E64" s="236">
        <v>0.56422433561999996</v>
      </c>
      <c r="F64" s="236">
        <v>0.58457338385000002</v>
      </c>
      <c r="G64" s="236">
        <v>0.49881203877000002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2">
      <c r="A65" s="85" t="s">
        <v>67</v>
      </c>
      <c r="B65" s="239">
        <f t="shared" ref="B65:F65" si="8">SUM(B$66:B$69)</f>
        <v>5.3445349999999998E-5</v>
      </c>
      <c r="C65" s="239">
        <f t="shared" si="8"/>
        <v>6.1017590000000003E-5</v>
      </c>
      <c r="D65" s="239">
        <f t="shared" si="8"/>
        <v>0.40016336295999999</v>
      </c>
      <c r="E65" s="239">
        <f t="shared" si="8"/>
        <v>1.4076640828</v>
      </c>
      <c r="F65" s="239">
        <f t="shared" si="8"/>
        <v>2.16046496469</v>
      </c>
      <c r="G65" s="239">
        <v>1.8600623522399999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5" t="s">
        <v>190</v>
      </c>
      <c r="B66" s="236">
        <v>0</v>
      </c>
      <c r="C66" s="236">
        <v>0</v>
      </c>
      <c r="D66" s="236">
        <v>0</v>
      </c>
      <c r="E66" s="236">
        <v>0.27887546335000002</v>
      </c>
      <c r="F66" s="236">
        <v>0.61432522476999996</v>
      </c>
      <c r="G66" s="236">
        <v>0.73684077395000003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outlineLevel="3">
      <c r="A67" s="85" t="s">
        <v>175</v>
      </c>
      <c r="B67" s="236">
        <v>5.3445349999999998E-5</v>
      </c>
      <c r="C67" s="236">
        <v>6.1017590000000003E-5</v>
      </c>
      <c r="D67" s="236">
        <v>5.8563390000000002E-5</v>
      </c>
      <c r="E67" s="236">
        <v>5.7034719999999999E-5</v>
      </c>
      <c r="F67" s="236">
        <v>6.2819910000000005E-5</v>
      </c>
      <c r="G67" s="236">
        <v>5.7960120000000002E-5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outlineLevel="3">
      <c r="A68" s="85" t="s">
        <v>211</v>
      </c>
      <c r="B68" s="236">
        <v>0</v>
      </c>
      <c r="C68" s="236">
        <v>0</v>
      </c>
      <c r="D68" s="236">
        <v>0</v>
      </c>
      <c r="E68" s="236">
        <v>0.18226253311000001</v>
      </c>
      <c r="F68" s="236">
        <v>0.23292541166</v>
      </c>
      <c r="G68" s="236">
        <v>0.29744124965000002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outlineLevel="3">
      <c r="A69" s="85" t="s">
        <v>211</v>
      </c>
      <c r="B69" s="236">
        <v>0</v>
      </c>
      <c r="C69" s="236">
        <v>0</v>
      </c>
      <c r="D69" s="236">
        <v>0.40010479957</v>
      </c>
      <c r="E69" s="236">
        <v>0.94646905161999995</v>
      </c>
      <c r="F69" s="236">
        <v>1.3131515083500001</v>
      </c>
      <c r="G69" s="236">
        <v>0.82572236852000003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outlineLevel="2">
      <c r="A70" s="120" t="s">
        <v>281</v>
      </c>
      <c r="B70" s="239">
        <f t="shared" ref="B70:F70" si="9">SUM(B$71:B$79)</f>
        <v>19.043329999999997</v>
      </c>
      <c r="C70" s="239">
        <f t="shared" si="9"/>
        <v>20.467272999999999</v>
      </c>
      <c r="D70" s="239">
        <f t="shared" si="9"/>
        <v>22.467272999999999</v>
      </c>
      <c r="E70" s="239">
        <f t="shared" si="9"/>
        <v>22.271436853400001</v>
      </c>
      <c r="F70" s="239">
        <f t="shared" si="9"/>
        <v>23.35023951142</v>
      </c>
      <c r="G70" s="239">
        <v>22.912232679060001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outlineLevel="3">
      <c r="A71" s="85" t="s">
        <v>282</v>
      </c>
      <c r="B71" s="236">
        <v>3</v>
      </c>
      <c r="C71" s="236">
        <v>3</v>
      </c>
      <c r="D71" s="236">
        <v>3</v>
      </c>
      <c r="E71" s="236">
        <v>3</v>
      </c>
      <c r="F71" s="236">
        <v>3</v>
      </c>
      <c r="G71" s="236">
        <v>3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5" t="s">
        <v>366</v>
      </c>
      <c r="B72" s="236">
        <v>1</v>
      </c>
      <c r="C72" s="236">
        <v>1</v>
      </c>
      <c r="D72" s="236">
        <v>1</v>
      </c>
      <c r="E72" s="236">
        <v>0</v>
      </c>
      <c r="F72" s="236">
        <v>0</v>
      </c>
      <c r="G72" s="236">
        <v>0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5" t="s">
        <v>283</v>
      </c>
      <c r="B73" s="236">
        <v>14.043329999999999</v>
      </c>
      <c r="C73" s="236">
        <v>12.467273</v>
      </c>
      <c r="D73" s="236">
        <v>12.467273</v>
      </c>
      <c r="E73" s="236">
        <v>11.805935</v>
      </c>
      <c r="F73" s="236">
        <v>8.6357759999999999</v>
      </c>
      <c r="G73" s="236">
        <v>7.6616299999999997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5" t="s">
        <v>284</v>
      </c>
      <c r="B74" s="236">
        <v>1</v>
      </c>
      <c r="C74" s="236">
        <v>1</v>
      </c>
      <c r="D74" s="236">
        <v>1</v>
      </c>
      <c r="E74" s="236">
        <v>1</v>
      </c>
      <c r="F74" s="236">
        <v>1</v>
      </c>
      <c r="G74" s="236">
        <v>0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5" t="s">
        <v>285</v>
      </c>
      <c r="B75" s="236">
        <v>0</v>
      </c>
      <c r="C75" s="236">
        <v>3</v>
      </c>
      <c r="D75" s="236">
        <v>3</v>
      </c>
      <c r="E75" s="236">
        <v>3</v>
      </c>
      <c r="F75" s="236">
        <v>3</v>
      </c>
      <c r="G75" s="236">
        <v>3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outlineLevel="3">
      <c r="A76" s="85" t="s">
        <v>286</v>
      </c>
      <c r="B76" s="236">
        <v>0</v>
      </c>
      <c r="C76" s="236">
        <v>0</v>
      </c>
      <c r="D76" s="236">
        <v>2</v>
      </c>
      <c r="E76" s="236">
        <v>2.35</v>
      </c>
      <c r="F76" s="236">
        <v>2.35</v>
      </c>
      <c r="G76" s="236">
        <v>2.35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5" t="s">
        <v>287</v>
      </c>
      <c r="B77" s="236">
        <v>0</v>
      </c>
      <c r="C77" s="236">
        <v>0</v>
      </c>
      <c r="D77" s="236">
        <v>0</v>
      </c>
      <c r="E77" s="236">
        <v>1.1155018534000001</v>
      </c>
      <c r="F77" s="236">
        <v>1.2286504495199999</v>
      </c>
      <c r="G77" s="236">
        <v>1.1336011906900001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outlineLevel="3">
      <c r="A78" s="85" t="s">
        <v>288</v>
      </c>
      <c r="B78" s="236">
        <v>0</v>
      </c>
      <c r="C78" s="236">
        <v>0</v>
      </c>
      <c r="D78" s="236">
        <v>0</v>
      </c>
      <c r="E78" s="236">
        <v>0</v>
      </c>
      <c r="F78" s="236">
        <v>4.1358130619000004</v>
      </c>
      <c r="G78" s="236">
        <v>4.01700148837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outlineLevel="3">
      <c r="A79" s="85" t="s">
        <v>289</v>
      </c>
      <c r="B79" s="236">
        <v>0</v>
      </c>
      <c r="C79" s="236">
        <v>0</v>
      </c>
      <c r="D79" s="236">
        <v>0</v>
      </c>
      <c r="E79" s="236">
        <v>0</v>
      </c>
      <c r="F79" s="236">
        <v>0</v>
      </c>
      <c r="G79" s="236">
        <v>1.75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outlineLevel="2">
      <c r="A80" s="120" t="s">
        <v>290</v>
      </c>
      <c r="B80" s="239">
        <f t="shared" ref="B80:F80" si="10">SUM(B$81:B$81)</f>
        <v>1.6508394016800001</v>
      </c>
      <c r="C80" s="239">
        <f t="shared" si="10"/>
        <v>1.74883683377</v>
      </c>
      <c r="D80" s="239">
        <f t="shared" si="10"/>
        <v>1.7078920409</v>
      </c>
      <c r="E80" s="239">
        <f t="shared" si="10"/>
        <v>1.6981106804799999</v>
      </c>
      <c r="F80" s="239">
        <f t="shared" si="10"/>
        <v>1.7686496862900001</v>
      </c>
      <c r="G80" s="239">
        <v>4.4174258540500002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5" t="s">
        <v>270</v>
      </c>
      <c r="B81" s="236">
        <v>1.6508394016800001</v>
      </c>
      <c r="C81" s="236">
        <v>1.74883683377</v>
      </c>
      <c r="D81" s="236">
        <v>1.7078920409</v>
      </c>
      <c r="E81" s="236">
        <v>1.6981106804799999</v>
      </c>
      <c r="F81" s="236">
        <v>1.7686496862900001</v>
      </c>
      <c r="G81" s="236">
        <v>4.4174258540500002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ht="15">
      <c r="A82" s="15" t="s">
        <v>291</v>
      </c>
      <c r="B82" s="54">
        <f t="shared" ref="B82:G82" si="11">B$83+B$109</f>
        <v>10.25990234883</v>
      </c>
      <c r="C82" s="54">
        <f t="shared" si="11"/>
        <v>10.972968614760001</v>
      </c>
      <c r="D82" s="54">
        <f t="shared" si="11"/>
        <v>11.128558730850001</v>
      </c>
      <c r="E82" s="54">
        <f t="shared" si="11"/>
        <v>10.002734439280003</v>
      </c>
      <c r="F82" s="54">
        <f t="shared" si="11"/>
        <v>10.350286956330001</v>
      </c>
      <c r="G82" s="54">
        <f t="shared" si="11"/>
        <v>11.339996605890001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ht="15" outlineLevel="1">
      <c r="A83" s="99" t="s">
        <v>292</v>
      </c>
      <c r="B83" s="207">
        <f t="shared" ref="B83:G83" si="12">B$84+B$93+B$107</f>
        <v>0.70187102033000004</v>
      </c>
      <c r="C83" s="207">
        <f t="shared" si="12"/>
        <v>0.47313389375999998</v>
      </c>
      <c r="D83" s="207">
        <f t="shared" si="12"/>
        <v>0.37273379988999999</v>
      </c>
      <c r="E83" s="207">
        <f t="shared" si="12"/>
        <v>0.39486344792</v>
      </c>
      <c r="F83" s="207">
        <f t="shared" si="12"/>
        <v>1.1401526698600002</v>
      </c>
      <c r="G83" s="207">
        <f t="shared" si="12"/>
        <v>1.7977295606500001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2">
      <c r="A84" s="120" t="s">
        <v>293</v>
      </c>
      <c r="B84" s="239">
        <f t="shared" ref="B84:F84" si="13">SUM(B$85:B$92)</f>
        <v>0.58659464145999995</v>
      </c>
      <c r="C84" s="239">
        <f t="shared" si="13"/>
        <v>0.31887770297999996</v>
      </c>
      <c r="D84" s="239">
        <f t="shared" si="13"/>
        <v>0.21669872839999998</v>
      </c>
      <c r="E84" s="239">
        <f t="shared" si="13"/>
        <v>0.17681230419999999</v>
      </c>
      <c r="F84" s="239">
        <f t="shared" si="13"/>
        <v>0.86249908398000008</v>
      </c>
      <c r="G84" s="239">
        <v>0.62058407813000005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5" t="s">
        <v>294</v>
      </c>
      <c r="B85" s="236">
        <v>4.2660999999999998E-7</v>
      </c>
      <c r="C85" s="236">
        <v>4.1329000000000002E-7</v>
      </c>
      <c r="D85" s="236">
        <v>4.1894999999999998E-7</v>
      </c>
      <c r="E85" s="236">
        <v>4.8973999999999999E-7</v>
      </c>
      <c r="F85" s="236">
        <v>4.1026000000000002E-7</v>
      </c>
      <c r="G85" s="236">
        <v>4.2525000000000003E-7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outlineLevel="3">
      <c r="A86" s="85" t="s">
        <v>295</v>
      </c>
      <c r="B86" s="236">
        <v>3.6777066759999998E-2</v>
      </c>
      <c r="C86" s="236">
        <v>3.5628747449999998E-2</v>
      </c>
      <c r="D86" s="236">
        <v>3.611638491E-2</v>
      </c>
      <c r="E86" s="236">
        <v>9.2374462759999998E-2</v>
      </c>
      <c r="F86" s="236">
        <v>0.12290182708</v>
      </c>
      <c r="G86" s="236">
        <v>0.12739110351999999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outlineLevel="3">
      <c r="A87" s="85" t="s">
        <v>367</v>
      </c>
      <c r="B87" s="236">
        <v>0.11033120028</v>
      </c>
      <c r="C87" s="236">
        <v>7.1257494899999996E-2</v>
      </c>
      <c r="D87" s="236">
        <v>0</v>
      </c>
      <c r="E87" s="236">
        <v>0</v>
      </c>
      <c r="F87" s="236">
        <v>0</v>
      </c>
      <c r="G87" s="236">
        <v>0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5" t="s">
        <v>296</v>
      </c>
      <c r="B88" s="236">
        <v>0.11033120028</v>
      </c>
      <c r="C88" s="236">
        <v>0.10688624234999999</v>
      </c>
      <c r="D88" s="236">
        <v>0.10834915472999999</v>
      </c>
      <c r="E88" s="236">
        <v>8.4437351699999996E-2</v>
      </c>
      <c r="F88" s="236">
        <v>5.9289963430000002E-2</v>
      </c>
      <c r="G88" s="236">
        <v>0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5" t="s">
        <v>368</v>
      </c>
      <c r="B89" s="236">
        <v>0.17652992045999999</v>
      </c>
      <c r="C89" s="236">
        <v>0</v>
      </c>
      <c r="D89" s="236">
        <v>0</v>
      </c>
      <c r="E89" s="236">
        <v>0</v>
      </c>
      <c r="F89" s="236">
        <v>0</v>
      </c>
      <c r="G89" s="236">
        <v>0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5" t="s">
        <v>369</v>
      </c>
      <c r="B90" s="236">
        <v>0</v>
      </c>
      <c r="C90" s="236">
        <v>0</v>
      </c>
      <c r="D90" s="236">
        <v>0</v>
      </c>
      <c r="E90" s="236">
        <v>0</v>
      </c>
      <c r="F90" s="236">
        <v>0.50798242946000005</v>
      </c>
      <c r="G90" s="236">
        <v>0.31457354224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5" t="s">
        <v>370</v>
      </c>
      <c r="B91" s="236">
        <v>0</v>
      </c>
      <c r="C91" s="236">
        <v>0</v>
      </c>
      <c r="D91" s="236">
        <v>0</v>
      </c>
      <c r="E91" s="236">
        <v>0</v>
      </c>
      <c r="F91" s="236">
        <v>0.10158958924</v>
      </c>
      <c r="G91" s="236">
        <v>0.10530038639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outlineLevel="3">
      <c r="A92" s="85" t="s">
        <v>371</v>
      </c>
      <c r="B92" s="236">
        <v>0.15262482707</v>
      </c>
      <c r="C92" s="236">
        <v>0.10510480498999999</v>
      </c>
      <c r="D92" s="236">
        <v>7.223276981E-2</v>
      </c>
      <c r="E92" s="236">
        <v>0</v>
      </c>
      <c r="F92" s="236">
        <v>7.0734864509999995E-2</v>
      </c>
      <c r="G92" s="236">
        <v>7.3318620730000006E-2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2">
      <c r="A93" s="120" t="s">
        <v>262</v>
      </c>
      <c r="B93" s="239">
        <f t="shared" ref="B93:F93" si="14">SUM(B$94:B$106)</f>
        <v>0.11524126964</v>
      </c>
      <c r="C93" s="239">
        <f t="shared" si="14"/>
        <v>0.1542221778</v>
      </c>
      <c r="D93" s="239">
        <f t="shared" si="14"/>
        <v>0.15600059298000002</v>
      </c>
      <c r="E93" s="239">
        <f t="shared" si="14"/>
        <v>0.21801083966000001</v>
      </c>
      <c r="F93" s="239">
        <f t="shared" si="14"/>
        <v>0.27761982235999999</v>
      </c>
      <c r="G93" s="239">
        <v>1.1771104857100001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5" t="s">
        <v>300</v>
      </c>
      <c r="B94" s="236">
        <v>0</v>
      </c>
      <c r="C94" s="236">
        <v>0</v>
      </c>
      <c r="D94" s="236">
        <v>0</v>
      </c>
      <c r="E94" s="236">
        <v>0</v>
      </c>
      <c r="F94" s="236">
        <v>0</v>
      </c>
      <c r="G94" s="236">
        <v>1.0299088400000001E-3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5" t="s">
        <v>301</v>
      </c>
      <c r="B95" s="236">
        <v>0</v>
      </c>
      <c r="C95" s="236">
        <v>0</v>
      </c>
      <c r="D95" s="236">
        <v>0</v>
      </c>
      <c r="E95" s="236">
        <v>0</v>
      </c>
      <c r="F95" s="236">
        <v>0</v>
      </c>
      <c r="G95" s="236">
        <v>1.93896591E-3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5" t="s">
        <v>302</v>
      </c>
      <c r="B96" s="236">
        <v>0</v>
      </c>
      <c r="C96" s="236">
        <v>0</v>
      </c>
      <c r="D96" s="236">
        <v>0</v>
      </c>
      <c r="E96" s="236">
        <v>0</v>
      </c>
      <c r="F96" s="236">
        <v>0</v>
      </c>
      <c r="G96" s="236">
        <v>1.92461379E-3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5" t="s">
        <v>303</v>
      </c>
      <c r="B97" s="236">
        <v>0</v>
      </c>
      <c r="C97" s="236">
        <v>0</v>
      </c>
      <c r="D97" s="236">
        <v>0</v>
      </c>
      <c r="E97" s="236">
        <v>0</v>
      </c>
      <c r="F97" s="236">
        <v>0</v>
      </c>
      <c r="G97" s="236">
        <v>1.2999999999999999E-2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5" t="s">
        <v>304</v>
      </c>
      <c r="B98" s="236">
        <v>0</v>
      </c>
      <c r="C98" s="236">
        <v>1.2166126249999999E-2</v>
      </c>
      <c r="D98" s="236">
        <v>3.492868834E-2</v>
      </c>
      <c r="E98" s="236">
        <v>7.3951316520000004E-2</v>
      </c>
      <c r="F98" s="236">
        <v>7.001679374E-2</v>
      </c>
      <c r="G98" s="236">
        <v>0.41492442458000001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5" t="s">
        <v>305</v>
      </c>
      <c r="B99" s="236">
        <v>0.11112971566</v>
      </c>
      <c r="C99" s="236">
        <v>0.1388693298</v>
      </c>
      <c r="D99" s="236">
        <v>0.11839534242999999</v>
      </c>
      <c r="E99" s="236">
        <v>0.14157806559</v>
      </c>
      <c r="F99" s="236">
        <v>0.17069912056</v>
      </c>
      <c r="G99" s="236">
        <v>0.49408859905000002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outlineLevel="3">
      <c r="A100" s="85" t="s">
        <v>306</v>
      </c>
      <c r="B100" s="236">
        <v>0</v>
      </c>
      <c r="C100" s="236">
        <v>0</v>
      </c>
      <c r="D100" s="236">
        <v>0</v>
      </c>
      <c r="E100" s="236">
        <v>0</v>
      </c>
      <c r="F100" s="236">
        <v>0</v>
      </c>
      <c r="G100" s="236">
        <v>2.8006324020000001E-2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5" t="s">
        <v>307</v>
      </c>
      <c r="B101" s="236">
        <v>0</v>
      </c>
      <c r="C101" s="236">
        <v>0</v>
      </c>
      <c r="D101" s="236">
        <v>0</v>
      </c>
      <c r="E101" s="236">
        <v>0</v>
      </c>
      <c r="F101" s="236">
        <v>0</v>
      </c>
      <c r="G101" s="236">
        <v>9.0399048700000005E-3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outlineLevel="3">
      <c r="A102" s="85" t="s">
        <v>308</v>
      </c>
      <c r="B102" s="236">
        <v>0</v>
      </c>
      <c r="C102" s="236">
        <v>0</v>
      </c>
      <c r="D102" s="236">
        <v>0</v>
      </c>
      <c r="E102" s="236">
        <v>0</v>
      </c>
      <c r="F102" s="236">
        <v>0</v>
      </c>
      <c r="G102" s="236">
        <v>0.01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outlineLevel="3">
      <c r="A103" s="85" t="s">
        <v>309</v>
      </c>
      <c r="B103" s="236">
        <v>0</v>
      </c>
      <c r="C103" s="236">
        <v>0</v>
      </c>
      <c r="D103" s="236">
        <v>0</v>
      </c>
      <c r="E103" s="236">
        <v>0</v>
      </c>
      <c r="F103" s="236">
        <v>0</v>
      </c>
      <c r="G103" s="236">
        <v>3.0427227599999999E-3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5" t="s">
        <v>310</v>
      </c>
      <c r="B104" s="236">
        <v>0</v>
      </c>
      <c r="C104" s="236">
        <v>0</v>
      </c>
      <c r="D104" s="236">
        <v>0</v>
      </c>
      <c r="E104" s="236">
        <v>0</v>
      </c>
      <c r="F104" s="236">
        <v>0</v>
      </c>
      <c r="G104" s="236">
        <v>1.931663233E-2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5" t="s">
        <v>311</v>
      </c>
      <c r="B105" s="236">
        <v>4.11155398E-3</v>
      </c>
      <c r="C105" s="236">
        <v>3.18672175E-3</v>
      </c>
      <c r="D105" s="236">
        <v>2.67656221E-3</v>
      </c>
      <c r="E105" s="236">
        <v>2.4814575499999998E-3</v>
      </c>
      <c r="F105" s="236">
        <v>3.6903908059999997E-2</v>
      </c>
      <c r="G105" s="236">
        <v>0.17725301694000001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5" t="s">
        <v>312</v>
      </c>
      <c r="B106" s="236">
        <v>0</v>
      </c>
      <c r="C106" s="236">
        <v>0</v>
      </c>
      <c r="D106" s="236">
        <v>0</v>
      </c>
      <c r="E106" s="236">
        <v>0</v>
      </c>
      <c r="F106" s="236">
        <v>0</v>
      </c>
      <c r="G106" s="236">
        <v>3.5453726199999999E-3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2">
      <c r="A107" s="120" t="s">
        <v>290</v>
      </c>
      <c r="B107" s="239">
        <f t="shared" ref="B107:F107" si="15">SUM(B$108:B$108)</f>
        <v>3.5109230000000001E-5</v>
      </c>
      <c r="C107" s="239">
        <f t="shared" si="15"/>
        <v>3.401298E-5</v>
      </c>
      <c r="D107" s="239">
        <f t="shared" si="15"/>
        <v>3.4478509999999999E-5</v>
      </c>
      <c r="E107" s="239">
        <f t="shared" si="15"/>
        <v>4.0304060000000003E-5</v>
      </c>
      <c r="F107" s="239">
        <f t="shared" si="15"/>
        <v>3.3763519999999998E-5</v>
      </c>
      <c r="G107" s="239">
        <v>3.4996809999999997E-5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5" t="s">
        <v>314</v>
      </c>
      <c r="B108" s="236">
        <v>3.5109230000000001E-5</v>
      </c>
      <c r="C108" s="236">
        <v>3.401298E-5</v>
      </c>
      <c r="D108" s="236">
        <v>3.4478509999999999E-5</v>
      </c>
      <c r="E108" s="236">
        <v>4.0304060000000003E-5</v>
      </c>
      <c r="F108" s="236">
        <v>3.3763519999999998E-5</v>
      </c>
      <c r="G108" s="236">
        <v>3.4996809999999997E-5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1">
      <c r="A109" s="99" t="s">
        <v>264</v>
      </c>
      <c r="B109" s="207">
        <f t="shared" ref="B109:G109" si="16">B$110+B$116+B$118+B$127+B$130</f>
        <v>9.5580313285000003</v>
      </c>
      <c r="C109" s="207">
        <f t="shared" si="16"/>
        <v>10.499834721000001</v>
      </c>
      <c r="D109" s="207">
        <f t="shared" si="16"/>
        <v>10.755824930960001</v>
      </c>
      <c r="E109" s="207">
        <f t="shared" si="16"/>
        <v>9.6078709913600022</v>
      </c>
      <c r="F109" s="207">
        <f t="shared" si="16"/>
        <v>9.2101342864699998</v>
      </c>
      <c r="G109" s="207">
        <f t="shared" si="16"/>
        <v>9.5422670452400009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outlineLevel="2">
      <c r="A110" s="120" t="s">
        <v>265</v>
      </c>
      <c r="B110" s="239">
        <f t="shared" ref="B110:F110" si="17">SUM(B$111:B$115)</f>
        <v>7.0237852621300005</v>
      </c>
      <c r="C110" s="239">
        <f t="shared" si="17"/>
        <v>8.1844122870200007</v>
      </c>
      <c r="D110" s="239">
        <f t="shared" si="17"/>
        <v>8.5593320389300001</v>
      </c>
      <c r="E110" s="239">
        <f t="shared" si="17"/>
        <v>8.0575646315700009</v>
      </c>
      <c r="F110" s="239">
        <f t="shared" si="17"/>
        <v>7.8396779256800002</v>
      </c>
      <c r="G110" s="239">
        <v>6.8213339786000002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5" t="s">
        <v>315</v>
      </c>
      <c r="B111" s="236">
        <v>1.088056003E-2</v>
      </c>
      <c r="C111" s="236">
        <v>6.3155020130000003E-2</v>
      </c>
      <c r="D111" s="236">
        <v>0.1145400015</v>
      </c>
      <c r="E111" s="236">
        <v>0.11155018534</v>
      </c>
      <c r="F111" s="236">
        <v>0.2457300899</v>
      </c>
      <c r="G111" s="236">
        <v>0.34008035721000002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5" t="s">
        <v>267</v>
      </c>
      <c r="B112" s="236">
        <v>0.38844780925</v>
      </c>
      <c r="C112" s="236">
        <v>0.40809589511</v>
      </c>
      <c r="D112" s="236">
        <v>0.20628031303</v>
      </c>
      <c r="E112" s="236">
        <v>0.33752435519000001</v>
      </c>
      <c r="F112" s="236">
        <v>0.36897050899</v>
      </c>
      <c r="G112" s="236">
        <v>0.33999411379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5" t="s">
        <v>268</v>
      </c>
      <c r="B113" s="236">
        <v>3.658550017E-2</v>
      </c>
      <c r="C113" s="236">
        <v>4.1769000090000001E-2</v>
      </c>
      <c r="D113" s="236">
        <v>5.6124600730000002E-2</v>
      </c>
      <c r="E113" s="236">
        <v>6.1090459E-2</v>
      </c>
      <c r="F113" s="236">
        <v>6.7287041869999994E-2</v>
      </c>
      <c r="G113" s="236">
        <v>6.1798268910000002E-2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outlineLevel="3">
      <c r="A114" s="85" t="s">
        <v>269</v>
      </c>
      <c r="B114" s="236">
        <v>0.45504334538000002</v>
      </c>
      <c r="C114" s="236">
        <v>0.44967000001000001</v>
      </c>
      <c r="D114" s="236">
        <v>0.45706674655000001</v>
      </c>
      <c r="E114" s="236">
        <v>0.45703505259999999</v>
      </c>
      <c r="F114" s="236">
        <v>0.4480903752</v>
      </c>
      <c r="G114" s="236">
        <v>0.46823055755999998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5" t="s">
        <v>270</v>
      </c>
      <c r="B115" s="236">
        <v>6.1328280473000003</v>
      </c>
      <c r="C115" s="236">
        <v>7.2217223716800003</v>
      </c>
      <c r="D115" s="236">
        <v>7.7253203771200001</v>
      </c>
      <c r="E115" s="236">
        <v>7.0903645794400001</v>
      </c>
      <c r="F115" s="236">
        <v>6.7095999097199996</v>
      </c>
      <c r="G115" s="236">
        <v>5.6112306811300003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2">
      <c r="A116" s="120" t="s">
        <v>316</v>
      </c>
      <c r="B116" s="239">
        <f t="shared" ref="B116:F116" si="18">SUM(B$117:B$117)</f>
        <v>0.14621677995999999</v>
      </c>
      <c r="C116" s="239">
        <f t="shared" si="18"/>
        <v>9.7477853279999999E-2</v>
      </c>
      <c r="D116" s="239">
        <f t="shared" si="18"/>
        <v>4.8738926600000003E-2</v>
      </c>
      <c r="E116" s="239">
        <f t="shared" si="18"/>
        <v>0</v>
      </c>
      <c r="F116" s="239">
        <f t="shared" si="18"/>
        <v>0</v>
      </c>
      <c r="G116" s="239">
        <v>0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outlineLevel="3">
      <c r="A117" s="85" t="s">
        <v>372</v>
      </c>
      <c r="B117" s="236">
        <v>0.14621677995999999</v>
      </c>
      <c r="C117" s="236">
        <v>9.7477853279999999E-2</v>
      </c>
      <c r="D117" s="236">
        <v>4.8738926600000003E-2</v>
      </c>
      <c r="E117" s="236">
        <v>0</v>
      </c>
      <c r="F117" s="236">
        <v>0</v>
      </c>
      <c r="G117" s="236">
        <v>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2">
      <c r="A118" s="120" t="s">
        <v>280</v>
      </c>
      <c r="B118" s="239">
        <f t="shared" ref="B118:F118" si="19">SUM(B$119:B$126)</f>
        <v>2.2785423277099999</v>
      </c>
      <c r="C118" s="239">
        <f t="shared" si="19"/>
        <v>2.1019582370299998</v>
      </c>
      <c r="D118" s="239">
        <f t="shared" si="19"/>
        <v>2.0344831620099999</v>
      </c>
      <c r="E118" s="239">
        <f t="shared" si="19"/>
        <v>1.4376842756799999</v>
      </c>
      <c r="F118" s="239">
        <f t="shared" si="19"/>
        <v>1.2531559892600002</v>
      </c>
      <c r="G118" s="239">
        <v>1.0819453749600001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outlineLevel="3">
      <c r="A119" s="85" t="s">
        <v>79</v>
      </c>
      <c r="B119" s="236">
        <v>0</v>
      </c>
      <c r="C119" s="236">
        <v>0</v>
      </c>
      <c r="D119" s="236">
        <v>7.991643658E-2</v>
      </c>
      <c r="E119" s="236">
        <v>0.14482956551000001</v>
      </c>
      <c r="F119" s="236">
        <v>0.17459425459</v>
      </c>
      <c r="G119" s="236">
        <v>0.16409411059000001</v>
      </c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outlineLevel="3">
      <c r="A120" s="85" t="s">
        <v>172</v>
      </c>
      <c r="B120" s="236">
        <v>0</v>
      </c>
      <c r="C120" s="236">
        <v>0.37729509711999998</v>
      </c>
      <c r="D120" s="236">
        <v>0.45260618235</v>
      </c>
      <c r="E120" s="236">
        <v>0</v>
      </c>
      <c r="F120" s="236">
        <v>0</v>
      </c>
      <c r="G120" s="236">
        <v>0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outlineLevel="3">
      <c r="A121" s="85" t="s">
        <v>211</v>
      </c>
      <c r="B121" s="236">
        <v>1.427420651E-2</v>
      </c>
      <c r="C121" s="236">
        <v>3.7104216299999999E-2</v>
      </c>
      <c r="D121" s="236">
        <v>3.3931242969999997E-2</v>
      </c>
      <c r="E121" s="236">
        <v>3.0354194519999999E-2</v>
      </c>
      <c r="F121" s="236">
        <v>2.8561734669999998E-2</v>
      </c>
      <c r="G121" s="236">
        <v>1.7851264370000001E-2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outlineLevel="3">
      <c r="A122" s="85" t="s">
        <v>129</v>
      </c>
      <c r="B122" s="236">
        <v>3.5540199949999997E-2</v>
      </c>
      <c r="C122" s="236">
        <v>3.0431699860000001E-2</v>
      </c>
      <c r="D122" s="236">
        <v>1.947180011E-2</v>
      </c>
      <c r="E122" s="236">
        <v>9.4817656499999996E-3</v>
      </c>
      <c r="F122" s="236">
        <v>0</v>
      </c>
      <c r="G122" s="236">
        <v>0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outlineLevel="3">
      <c r="A123" s="85" t="s">
        <v>373</v>
      </c>
      <c r="B123" s="236">
        <v>0.5</v>
      </c>
      <c r="C123" s="236">
        <v>0</v>
      </c>
      <c r="D123" s="236">
        <v>0</v>
      </c>
      <c r="E123" s="236">
        <v>0</v>
      </c>
      <c r="F123" s="236">
        <v>0</v>
      </c>
      <c r="G123" s="236">
        <v>0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outlineLevel="3">
      <c r="A124" s="85" t="s">
        <v>374</v>
      </c>
      <c r="B124" s="236">
        <v>5.9159999999999997E-2</v>
      </c>
      <c r="C124" s="236">
        <v>4.6240000000000003E-2</v>
      </c>
      <c r="D124" s="236">
        <v>3.3320000000000002E-2</v>
      </c>
      <c r="E124" s="236">
        <v>2.0400000000000001E-2</v>
      </c>
      <c r="F124" s="236">
        <v>0</v>
      </c>
      <c r="G124" s="236">
        <v>0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outlineLevel="3">
      <c r="A125" s="85" t="s">
        <v>317</v>
      </c>
      <c r="B125" s="236">
        <v>1.53909292125</v>
      </c>
      <c r="C125" s="236">
        <v>1.5130309737500001</v>
      </c>
      <c r="D125" s="236">
        <v>1.35</v>
      </c>
      <c r="E125" s="236">
        <v>1.2</v>
      </c>
      <c r="F125" s="236">
        <v>1.05</v>
      </c>
      <c r="G125" s="236">
        <v>0.9</v>
      </c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outlineLevel="3">
      <c r="A126" s="85" t="s">
        <v>375</v>
      </c>
      <c r="B126" s="236">
        <v>0.13047500000000001</v>
      </c>
      <c r="C126" s="236">
        <v>9.7856250000000006E-2</v>
      </c>
      <c r="D126" s="236">
        <v>6.5237500000000004E-2</v>
      </c>
      <c r="E126" s="236">
        <v>3.2618750000000002E-2</v>
      </c>
      <c r="F126" s="236">
        <v>0</v>
      </c>
      <c r="G126" s="236">
        <v>0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outlineLevel="2">
      <c r="A127" s="120" t="s">
        <v>318</v>
      </c>
      <c r="B127" s="239">
        <f t="shared" ref="B127:F127" si="20">SUM(B$128:B$129)</f>
        <v>0</v>
      </c>
      <c r="C127" s="239">
        <f t="shared" si="20"/>
        <v>0</v>
      </c>
      <c r="D127" s="239">
        <f t="shared" si="20"/>
        <v>0</v>
      </c>
      <c r="E127" s="239">
        <f t="shared" si="20"/>
        <v>0</v>
      </c>
      <c r="F127" s="239">
        <f t="shared" si="20"/>
        <v>0</v>
      </c>
      <c r="G127" s="239">
        <v>1.5249999999999999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outlineLevel="3">
      <c r="A128" s="85" t="s">
        <v>319</v>
      </c>
      <c r="B128" s="236">
        <v>0</v>
      </c>
      <c r="C128" s="236">
        <v>0</v>
      </c>
      <c r="D128" s="236">
        <v>0</v>
      </c>
      <c r="E128" s="236">
        <v>0</v>
      </c>
      <c r="F128" s="236">
        <v>0</v>
      </c>
      <c r="G128" s="236">
        <v>0.7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outlineLevel="3">
      <c r="A129" s="85" t="s">
        <v>320</v>
      </c>
      <c r="B129" s="236">
        <v>0</v>
      </c>
      <c r="C129" s="236">
        <v>0</v>
      </c>
      <c r="D129" s="236">
        <v>0</v>
      </c>
      <c r="E129" s="236">
        <v>0</v>
      </c>
      <c r="F129" s="236">
        <v>0</v>
      </c>
      <c r="G129" s="236">
        <v>0.82499999999999996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outlineLevel="2">
      <c r="A130" s="120" t="s">
        <v>290</v>
      </c>
      <c r="B130" s="239">
        <f t="shared" ref="B130:F130" si="21">SUM(B$131:B$131)</f>
        <v>0.1094869587</v>
      </c>
      <c r="C130" s="239">
        <f t="shared" si="21"/>
        <v>0.11598634367000001</v>
      </c>
      <c r="D130" s="239">
        <f t="shared" si="21"/>
        <v>0.11327080342</v>
      </c>
      <c r="E130" s="239">
        <f t="shared" si="21"/>
        <v>0.11262208411000001</v>
      </c>
      <c r="F130" s="239">
        <f t="shared" si="21"/>
        <v>0.11730037153</v>
      </c>
      <c r="G130" s="239">
        <v>0.11398769168</v>
      </c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outlineLevel="3">
      <c r="A131" s="85" t="s">
        <v>270</v>
      </c>
      <c r="B131" s="236">
        <v>0.1094869587</v>
      </c>
      <c r="C131" s="236">
        <v>0.11598634367000001</v>
      </c>
      <c r="D131" s="236">
        <v>0.11327080342</v>
      </c>
      <c r="E131" s="236">
        <v>0.11262208411000001</v>
      </c>
      <c r="F131" s="236">
        <v>0.11730037153</v>
      </c>
      <c r="G131" s="236">
        <v>0.11398769168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>
      <c r="B132" s="192"/>
      <c r="C132" s="192"/>
      <c r="D132" s="192"/>
      <c r="E132" s="192"/>
      <c r="F132" s="192"/>
      <c r="G132" s="192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>
      <c r="B133" s="192"/>
      <c r="C133" s="192"/>
      <c r="D133" s="192"/>
      <c r="E133" s="192"/>
      <c r="F133" s="192"/>
      <c r="G133" s="192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>
      <c r="B134" s="192"/>
      <c r="C134" s="192"/>
      <c r="D134" s="192"/>
      <c r="E134" s="192"/>
      <c r="F134" s="192"/>
      <c r="G134" s="192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>
      <c r="B135" s="192"/>
      <c r="C135" s="192"/>
      <c r="D135" s="192"/>
      <c r="E135" s="192"/>
      <c r="F135" s="192"/>
      <c r="G135" s="192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>
      <c r="B136" s="192"/>
      <c r="C136" s="192"/>
      <c r="D136" s="192"/>
      <c r="E136" s="192"/>
      <c r="F136" s="192"/>
      <c r="G136" s="192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>
      <c r="B137" s="192"/>
      <c r="C137" s="192"/>
      <c r="D137" s="192"/>
      <c r="E137" s="192"/>
      <c r="F137" s="192"/>
      <c r="G137" s="192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>
      <c r="B138" s="192"/>
      <c r="C138" s="192"/>
      <c r="D138" s="192"/>
      <c r="E138" s="192"/>
      <c r="F138" s="192"/>
      <c r="G138" s="192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>
      <c r="B139" s="192"/>
      <c r="C139" s="192"/>
      <c r="D139" s="192"/>
      <c r="E139" s="192"/>
      <c r="F139" s="192"/>
      <c r="G139" s="192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>
      <c r="B140" s="192"/>
      <c r="C140" s="192"/>
      <c r="D140" s="192"/>
      <c r="E140" s="192"/>
      <c r="F140" s="192"/>
      <c r="G140" s="192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>
      <c r="B141" s="192"/>
      <c r="C141" s="192"/>
      <c r="D141" s="192"/>
      <c r="E141" s="192"/>
      <c r="F141" s="192"/>
      <c r="G141" s="192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>
      <c r="B142" s="192"/>
      <c r="C142" s="192"/>
      <c r="D142" s="192"/>
      <c r="E142" s="192"/>
      <c r="F142" s="192"/>
      <c r="G142" s="192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>
      <c r="B143" s="192"/>
      <c r="C143" s="192"/>
      <c r="D143" s="192"/>
      <c r="E143" s="192"/>
      <c r="F143" s="192"/>
      <c r="G143" s="192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>
      <c r="B144" s="192"/>
      <c r="C144" s="192"/>
      <c r="D144" s="192"/>
      <c r="E144" s="192"/>
      <c r="F144" s="192"/>
      <c r="G144" s="192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192"/>
      <c r="E145" s="192"/>
      <c r="F145" s="192"/>
      <c r="G145" s="192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192"/>
      <c r="E146" s="192"/>
      <c r="F146" s="192"/>
      <c r="G146" s="192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192"/>
      <c r="E147" s="192"/>
      <c r="F147" s="192"/>
      <c r="G147" s="192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192"/>
      <c r="E148" s="192"/>
      <c r="F148" s="192"/>
      <c r="G148" s="192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192"/>
      <c r="E149" s="192"/>
      <c r="F149" s="192"/>
      <c r="G149" s="192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192"/>
      <c r="E150" s="192"/>
      <c r="F150" s="192"/>
      <c r="G150" s="192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192"/>
      <c r="E151" s="192"/>
      <c r="F151" s="192"/>
      <c r="G151" s="192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192"/>
      <c r="E152" s="192"/>
      <c r="F152" s="192"/>
      <c r="G152" s="192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192"/>
      <c r="E153" s="192"/>
      <c r="F153" s="192"/>
      <c r="G153" s="192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192"/>
      <c r="E154" s="192"/>
      <c r="F154" s="192"/>
      <c r="G154" s="192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192"/>
      <c r="E155" s="192"/>
      <c r="F155" s="192"/>
      <c r="G155" s="192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192"/>
      <c r="E156" s="192"/>
      <c r="F156" s="192"/>
      <c r="G156" s="192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192"/>
      <c r="E157" s="192"/>
      <c r="F157" s="192"/>
      <c r="G157" s="192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192"/>
      <c r="E158" s="192"/>
      <c r="F158" s="192"/>
      <c r="G158" s="192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192"/>
      <c r="E159" s="192"/>
      <c r="F159" s="192"/>
      <c r="G159" s="192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192"/>
      <c r="E160" s="192"/>
      <c r="F160" s="192"/>
      <c r="G160" s="192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192"/>
      <c r="E161" s="192"/>
      <c r="F161" s="192"/>
      <c r="G161" s="192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192"/>
      <c r="E162" s="192"/>
      <c r="F162" s="192"/>
      <c r="G162" s="192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192"/>
      <c r="E163" s="192"/>
      <c r="F163" s="192"/>
      <c r="G163" s="192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192"/>
      <c r="E164" s="192"/>
      <c r="F164" s="192"/>
      <c r="G164" s="192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192"/>
      <c r="E165" s="192"/>
      <c r="F165" s="192"/>
      <c r="G165" s="192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192"/>
      <c r="E166" s="192"/>
      <c r="F166" s="192"/>
      <c r="G166" s="192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192"/>
      <c r="E167" s="192"/>
      <c r="F167" s="192"/>
      <c r="G167" s="192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192"/>
      <c r="E168" s="192"/>
      <c r="F168" s="192"/>
      <c r="G168" s="192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</sheetData>
  <mergeCells count="1">
    <mergeCell ref="A2:G2"/>
  </mergeCell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48" bestFit="1" customWidth="1"/>
    <col min="2" max="2" width="12.5" style="205" bestFit="1" customWidth="1"/>
    <col min="3" max="3" width="13.5" style="205" bestFit="1" customWidth="1"/>
    <col min="4" max="4" width="10.33203125" style="250" customWidth="1"/>
    <col min="5" max="6" width="13.5" style="205" bestFit="1" customWidth="1"/>
    <col min="7" max="7" width="10.33203125" style="250" customWidth="1"/>
    <col min="8" max="8" width="12.6640625" style="205" hidden="1" customWidth="1"/>
    <col min="9" max="9" width="13.6640625" style="205" bestFit="1" customWidth="1"/>
    <col min="10" max="16384" width="9.1640625" style="48"/>
  </cols>
  <sheetData>
    <row r="1" spans="1:19">
      <c r="A1" s="55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31.12.2021</v>
      </c>
      <c r="C1" s="268"/>
      <c r="D1" s="268"/>
      <c r="E1" s="268"/>
    </row>
    <row r="2" spans="1:19" ht="38.25" customHeight="1">
      <c r="A2" s="269" t="s">
        <v>11</v>
      </c>
      <c r="B2" s="3"/>
      <c r="C2" s="3"/>
      <c r="D2" s="3"/>
      <c r="E2" s="3"/>
      <c r="F2" s="3"/>
      <c r="G2" s="3"/>
      <c r="H2" s="3"/>
      <c r="I2" s="3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5"/>
    </row>
    <row r="4" spans="1:19" s="49" customFormat="1">
      <c r="B4" s="226"/>
      <c r="C4" s="226"/>
      <c r="D4" s="20"/>
      <c r="E4" s="226"/>
      <c r="F4" s="226"/>
      <c r="G4" s="20"/>
      <c r="H4" s="226" t="s">
        <v>140</v>
      </c>
      <c r="I4" s="49" t="str">
        <f>VALVAL</f>
        <v>млрд. одиниць</v>
      </c>
    </row>
    <row r="5" spans="1:19" s="199" customFormat="1">
      <c r="A5" s="255"/>
      <c r="B5" s="261">
        <v>44196</v>
      </c>
      <c r="C5" s="262"/>
      <c r="D5" s="263"/>
      <c r="E5" s="261">
        <v>44561</v>
      </c>
      <c r="F5" s="262"/>
      <c r="G5" s="263"/>
      <c r="H5" s="193"/>
      <c r="I5" s="193"/>
    </row>
    <row r="6" spans="1:19" s="28" customFormat="1">
      <c r="A6" s="26"/>
      <c r="B6" s="95" t="s">
        <v>168</v>
      </c>
      <c r="C6" s="95" t="s">
        <v>171</v>
      </c>
      <c r="D6" s="177" t="s">
        <v>192</v>
      </c>
      <c r="E6" s="95" t="s">
        <v>168</v>
      </c>
      <c r="F6" s="95" t="s">
        <v>171</v>
      </c>
      <c r="G6" s="177" t="s">
        <v>192</v>
      </c>
      <c r="H6" s="95" t="s">
        <v>192</v>
      </c>
      <c r="I6" s="95" t="s">
        <v>69</v>
      </c>
    </row>
    <row r="7" spans="1:19" s="96" customFormat="1" ht="15">
      <c r="A7" s="178" t="s">
        <v>153</v>
      </c>
      <c r="B7" s="156">
        <f t="shared" ref="B7:G7" si="0">SUM(B$8+ B$9)</f>
        <v>90.253504033989998</v>
      </c>
      <c r="C7" s="156">
        <f t="shared" si="0"/>
        <v>2551.88172516842</v>
      </c>
      <c r="D7" s="217">
        <f t="shared" si="0"/>
        <v>1</v>
      </c>
      <c r="E7" s="156">
        <f t="shared" si="0"/>
        <v>97.954314282960013</v>
      </c>
      <c r="F7" s="156">
        <f t="shared" si="0"/>
        <v>2672.0173758691499</v>
      </c>
      <c r="G7" s="217">
        <f t="shared" si="0"/>
        <v>1</v>
      </c>
      <c r="H7" s="156"/>
      <c r="I7" s="156">
        <f>SUM(I$8+ I$9)</f>
        <v>0</v>
      </c>
    </row>
    <row r="8" spans="1:19" s="63" customFormat="1">
      <c r="A8" s="11" t="s">
        <v>71</v>
      </c>
      <c r="B8" s="41">
        <v>79.903217077660003</v>
      </c>
      <c r="C8" s="41">
        <v>2259.2315015926201</v>
      </c>
      <c r="D8" s="82">
        <v>0.88532</v>
      </c>
      <c r="E8" s="41">
        <v>86.614317677070005</v>
      </c>
      <c r="F8" s="41">
        <v>2362.6826804546599</v>
      </c>
      <c r="G8" s="82">
        <v>0.88423200000000002</v>
      </c>
      <c r="H8" s="41">
        <v>-1.088E-3</v>
      </c>
      <c r="I8" s="41">
        <v>-21.4</v>
      </c>
    </row>
    <row r="9" spans="1:19" s="63" customFormat="1">
      <c r="A9" s="11" t="s">
        <v>17</v>
      </c>
      <c r="B9" s="41">
        <v>10.350286956330001</v>
      </c>
      <c r="C9" s="41">
        <v>292.6502235758</v>
      </c>
      <c r="D9" s="82">
        <v>0.11468</v>
      </c>
      <c r="E9" s="41">
        <v>11.339996605890001</v>
      </c>
      <c r="F9" s="41">
        <v>309.33469541449</v>
      </c>
      <c r="G9" s="82">
        <v>0.115768</v>
      </c>
      <c r="H9" s="41">
        <v>1.088E-3</v>
      </c>
      <c r="I9" s="41">
        <v>21.4</v>
      </c>
    </row>
    <row r="10" spans="1:19">
      <c r="B10" s="192"/>
      <c r="C10" s="192"/>
      <c r="D10" s="244"/>
      <c r="E10" s="192"/>
      <c r="F10" s="192"/>
      <c r="G10" s="244"/>
      <c r="H10" s="192"/>
      <c r="I10" s="192"/>
      <c r="J10" s="38"/>
      <c r="K10" s="38"/>
      <c r="L10" s="38"/>
      <c r="M10" s="38"/>
      <c r="N10" s="38"/>
      <c r="O10" s="38"/>
      <c r="P10" s="38"/>
      <c r="Q10" s="38"/>
    </row>
    <row r="11" spans="1:19">
      <c r="B11" s="192"/>
      <c r="C11" s="192"/>
      <c r="D11" s="244"/>
      <c r="E11" s="192"/>
      <c r="F11" s="192"/>
      <c r="G11" s="244"/>
      <c r="H11" s="192"/>
      <c r="I11" s="192"/>
      <c r="J11" s="38"/>
      <c r="K11" s="38"/>
      <c r="L11" s="38"/>
      <c r="M11" s="38"/>
      <c r="N11" s="38"/>
      <c r="O11" s="38"/>
      <c r="P11" s="38"/>
      <c r="Q11" s="38"/>
    </row>
    <row r="12" spans="1:19">
      <c r="B12" s="192"/>
      <c r="C12" s="192"/>
      <c r="D12" s="244"/>
      <c r="E12" s="192"/>
      <c r="F12" s="192"/>
      <c r="G12" s="244"/>
      <c r="H12" s="192"/>
      <c r="I12" s="192"/>
      <c r="J12" s="38"/>
      <c r="K12" s="38"/>
      <c r="L12" s="38"/>
      <c r="M12" s="38"/>
      <c r="N12" s="38"/>
      <c r="O12" s="38"/>
      <c r="P12" s="38"/>
      <c r="Q12" s="38"/>
    </row>
    <row r="13" spans="1:19">
      <c r="B13" s="192"/>
      <c r="C13" s="192"/>
      <c r="D13" s="244"/>
      <c r="E13" s="192"/>
      <c r="F13" s="192"/>
      <c r="G13" s="244"/>
      <c r="H13" s="192"/>
      <c r="I13" s="192"/>
      <c r="J13" s="38"/>
      <c r="K13" s="38"/>
      <c r="L13" s="38"/>
      <c r="M13" s="38"/>
      <c r="N13" s="38"/>
      <c r="O13" s="38"/>
      <c r="P13" s="38"/>
      <c r="Q13" s="38"/>
    </row>
    <row r="14" spans="1:19">
      <c r="B14" s="192"/>
      <c r="C14" s="192"/>
      <c r="D14" s="244"/>
      <c r="E14" s="192"/>
      <c r="F14" s="192"/>
      <c r="G14" s="244"/>
      <c r="H14" s="192"/>
      <c r="I14" s="192"/>
      <c r="J14" s="38"/>
      <c r="K14" s="38"/>
      <c r="L14" s="38"/>
      <c r="M14" s="38"/>
      <c r="N14" s="38"/>
      <c r="O14" s="38"/>
      <c r="P14" s="38"/>
      <c r="Q14" s="38"/>
    </row>
    <row r="15" spans="1:19">
      <c r="B15" s="192"/>
      <c r="C15" s="192"/>
      <c r="D15" s="244"/>
      <c r="E15" s="192"/>
      <c r="F15" s="192"/>
      <c r="G15" s="244"/>
      <c r="H15" s="192"/>
      <c r="I15" s="192"/>
      <c r="J15" s="38"/>
      <c r="K15" s="38"/>
      <c r="L15" s="38"/>
      <c r="M15" s="38"/>
      <c r="N15" s="38"/>
      <c r="O15" s="38"/>
      <c r="P15" s="38"/>
      <c r="Q15" s="38"/>
    </row>
    <row r="16" spans="1:19">
      <c r="B16" s="192"/>
      <c r="C16" s="192"/>
      <c r="D16" s="244"/>
      <c r="E16" s="192"/>
      <c r="F16" s="192"/>
      <c r="G16" s="244"/>
      <c r="H16" s="192"/>
      <c r="I16" s="192"/>
      <c r="J16" s="38"/>
      <c r="K16" s="38"/>
      <c r="L16" s="38"/>
      <c r="M16" s="38"/>
      <c r="N16" s="38"/>
      <c r="O16" s="38"/>
      <c r="P16" s="38"/>
      <c r="Q16" s="38"/>
    </row>
    <row r="17" spans="2:17">
      <c r="B17" s="192"/>
      <c r="C17" s="192"/>
      <c r="D17" s="244"/>
      <c r="E17" s="192"/>
      <c r="F17" s="192"/>
      <c r="G17" s="244"/>
      <c r="H17" s="192"/>
      <c r="I17" s="192"/>
      <c r="J17" s="38"/>
      <c r="K17" s="38"/>
      <c r="L17" s="38"/>
      <c r="M17" s="38"/>
      <c r="N17" s="38"/>
      <c r="O17" s="38"/>
      <c r="P17" s="38"/>
      <c r="Q17" s="38"/>
    </row>
    <row r="18" spans="2:17">
      <c r="B18" s="192"/>
      <c r="C18" s="192"/>
      <c r="D18" s="244"/>
      <c r="E18" s="192"/>
      <c r="F18" s="192"/>
      <c r="G18" s="244"/>
      <c r="H18" s="192"/>
      <c r="I18" s="192"/>
      <c r="J18" s="38"/>
      <c r="K18" s="38"/>
      <c r="L18" s="38"/>
      <c r="M18" s="38"/>
      <c r="N18" s="38"/>
      <c r="O18" s="38"/>
      <c r="P18" s="38"/>
      <c r="Q18" s="38"/>
    </row>
    <row r="19" spans="2:17">
      <c r="B19" s="192"/>
      <c r="C19" s="192"/>
      <c r="D19" s="244"/>
      <c r="E19" s="192"/>
      <c r="F19" s="192"/>
      <c r="G19" s="244"/>
      <c r="H19" s="192"/>
      <c r="I19" s="192"/>
      <c r="J19" s="38"/>
      <c r="K19" s="38"/>
      <c r="L19" s="38"/>
      <c r="M19" s="38"/>
      <c r="N19" s="38"/>
      <c r="O19" s="38"/>
      <c r="P19" s="38"/>
      <c r="Q19" s="38"/>
    </row>
    <row r="20" spans="2:17">
      <c r="B20" s="192"/>
      <c r="C20" s="192"/>
      <c r="D20" s="244"/>
      <c r="E20" s="192"/>
      <c r="F20" s="192"/>
      <c r="G20" s="244"/>
      <c r="H20" s="192"/>
      <c r="I20" s="192"/>
      <c r="J20" s="38"/>
      <c r="K20" s="38"/>
      <c r="L20" s="38"/>
      <c r="M20" s="38"/>
      <c r="N20" s="38"/>
      <c r="O20" s="38"/>
      <c r="P20" s="38"/>
      <c r="Q20" s="38"/>
    </row>
    <row r="21" spans="2:17">
      <c r="B21" s="192"/>
      <c r="C21" s="192"/>
      <c r="D21" s="244"/>
      <c r="E21" s="192"/>
      <c r="F21" s="192"/>
      <c r="G21" s="244"/>
      <c r="H21" s="192"/>
      <c r="I21" s="192"/>
      <c r="J21" s="38"/>
      <c r="K21" s="38"/>
      <c r="L21" s="38"/>
      <c r="M21" s="38"/>
      <c r="N21" s="38"/>
      <c r="O21" s="38"/>
      <c r="P21" s="38"/>
      <c r="Q21" s="38"/>
    </row>
    <row r="22" spans="2:17">
      <c r="B22" s="192"/>
      <c r="C22" s="192"/>
      <c r="D22" s="244"/>
      <c r="E22" s="192"/>
      <c r="F22" s="192"/>
      <c r="G22" s="244"/>
      <c r="H22" s="192"/>
      <c r="I22" s="192"/>
      <c r="J22" s="38"/>
      <c r="K22" s="38"/>
      <c r="L22" s="38"/>
      <c r="M22" s="38"/>
      <c r="N22" s="38"/>
      <c r="O22" s="38"/>
      <c r="P22" s="38"/>
      <c r="Q22" s="38"/>
    </row>
    <row r="23" spans="2:17">
      <c r="B23" s="192"/>
      <c r="C23" s="192"/>
      <c r="D23" s="244"/>
      <c r="E23" s="192"/>
      <c r="F23" s="192"/>
      <c r="G23" s="244"/>
      <c r="H23" s="192"/>
      <c r="I23" s="192"/>
      <c r="J23" s="38"/>
      <c r="K23" s="38"/>
      <c r="L23" s="38"/>
      <c r="M23" s="38"/>
      <c r="N23" s="38"/>
      <c r="O23" s="38"/>
      <c r="P23" s="38"/>
      <c r="Q23" s="38"/>
    </row>
    <row r="24" spans="2:17">
      <c r="B24" s="192"/>
      <c r="C24" s="192"/>
      <c r="D24" s="244"/>
      <c r="E24" s="192"/>
      <c r="F24" s="192"/>
      <c r="G24" s="244"/>
      <c r="H24" s="192"/>
      <c r="I24" s="192"/>
      <c r="J24" s="38"/>
      <c r="K24" s="38"/>
      <c r="L24" s="38"/>
      <c r="M24" s="38"/>
      <c r="N24" s="38"/>
      <c r="O24" s="38"/>
      <c r="P24" s="38"/>
      <c r="Q24" s="38"/>
    </row>
    <row r="25" spans="2:17">
      <c r="B25" s="192"/>
      <c r="C25" s="192"/>
      <c r="D25" s="244"/>
      <c r="E25" s="192"/>
      <c r="F25" s="192"/>
      <c r="G25" s="244"/>
      <c r="H25" s="192"/>
      <c r="I25" s="192"/>
      <c r="J25" s="38"/>
      <c r="K25" s="38"/>
      <c r="L25" s="38"/>
      <c r="M25" s="38"/>
      <c r="N25" s="38"/>
      <c r="O25" s="38"/>
      <c r="P25" s="38"/>
      <c r="Q25" s="38"/>
    </row>
    <row r="26" spans="2:17">
      <c r="B26" s="192"/>
      <c r="C26" s="192"/>
      <c r="D26" s="244"/>
      <c r="E26" s="192"/>
      <c r="F26" s="192"/>
      <c r="G26" s="244"/>
      <c r="H26" s="192"/>
      <c r="I26" s="192"/>
      <c r="J26" s="38"/>
      <c r="K26" s="38"/>
      <c r="L26" s="38"/>
      <c r="M26" s="38"/>
      <c r="N26" s="38"/>
      <c r="O26" s="38"/>
      <c r="P26" s="38"/>
      <c r="Q26" s="38"/>
    </row>
    <row r="27" spans="2:17">
      <c r="B27" s="192"/>
      <c r="C27" s="192"/>
      <c r="D27" s="244"/>
      <c r="E27" s="192"/>
      <c r="F27" s="192"/>
      <c r="G27" s="244"/>
      <c r="H27" s="192"/>
      <c r="I27" s="192"/>
      <c r="J27" s="38"/>
      <c r="K27" s="38"/>
      <c r="L27" s="38"/>
      <c r="M27" s="38"/>
      <c r="N27" s="38"/>
      <c r="O27" s="38"/>
      <c r="P27" s="38"/>
      <c r="Q27" s="38"/>
    </row>
    <row r="28" spans="2:17">
      <c r="B28" s="192"/>
      <c r="C28" s="192"/>
      <c r="D28" s="244"/>
      <c r="E28" s="192"/>
      <c r="F28" s="192"/>
      <c r="G28" s="244"/>
      <c r="H28" s="192"/>
      <c r="I28" s="192"/>
      <c r="J28" s="38"/>
      <c r="K28" s="38"/>
      <c r="L28" s="38"/>
      <c r="M28" s="38"/>
      <c r="N28" s="38"/>
      <c r="O28" s="38"/>
      <c r="P28" s="38"/>
      <c r="Q28" s="38"/>
    </row>
    <row r="29" spans="2:17">
      <c r="B29" s="192"/>
      <c r="C29" s="192"/>
      <c r="D29" s="244"/>
      <c r="E29" s="192"/>
      <c r="F29" s="192"/>
      <c r="G29" s="244"/>
      <c r="H29" s="192"/>
      <c r="I29" s="192"/>
      <c r="J29" s="38"/>
      <c r="K29" s="38"/>
      <c r="L29" s="38"/>
      <c r="M29" s="38"/>
      <c r="N29" s="38"/>
      <c r="O29" s="38"/>
      <c r="P29" s="38"/>
      <c r="Q29" s="38"/>
    </row>
    <row r="30" spans="2:17">
      <c r="B30" s="192"/>
      <c r="C30" s="192"/>
      <c r="D30" s="244"/>
      <c r="E30" s="192"/>
      <c r="F30" s="192"/>
      <c r="G30" s="244"/>
      <c r="H30" s="192"/>
      <c r="I30" s="192"/>
      <c r="J30" s="38"/>
      <c r="K30" s="38"/>
      <c r="L30" s="38"/>
      <c r="M30" s="38"/>
      <c r="N30" s="38"/>
      <c r="O30" s="38"/>
      <c r="P30" s="38"/>
      <c r="Q30" s="38"/>
    </row>
    <row r="31" spans="2:17">
      <c r="B31" s="192"/>
      <c r="C31" s="192"/>
      <c r="D31" s="244"/>
      <c r="E31" s="192"/>
      <c r="F31" s="192"/>
      <c r="G31" s="244"/>
      <c r="H31" s="192"/>
      <c r="I31" s="192"/>
      <c r="J31" s="38"/>
      <c r="K31" s="38"/>
      <c r="L31" s="38"/>
      <c r="M31" s="38"/>
      <c r="N31" s="38"/>
      <c r="O31" s="38"/>
      <c r="P31" s="38"/>
      <c r="Q31" s="38"/>
    </row>
    <row r="32" spans="2:17">
      <c r="B32" s="192"/>
      <c r="C32" s="192"/>
      <c r="D32" s="244"/>
      <c r="E32" s="192"/>
      <c r="F32" s="192"/>
      <c r="G32" s="244"/>
      <c r="H32" s="192"/>
      <c r="I32" s="192"/>
      <c r="J32" s="38"/>
      <c r="K32" s="38"/>
      <c r="L32" s="38"/>
      <c r="M32" s="38"/>
      <c r="N32" s="38"/>
      <c r="O32" s="38"/>
      <c r="P32" s="38"/>
      <c r="Q32" s="38"/>
    </row>
    <row r="33" spans="2:17">
      <c r="B33" s="192"/>
      <c r="C33" s="192"/>
      <c r="D33" s="244"/>
      <c r="E33" s="192"/>
      <c r="F33" s="192"/>
      <c r="G33" s="244"/>
      <c r="H33" s="192"/>
      <c r="I33" s="192"/>
      <c r="J33" s="38"/>
      <c r="K33" s="38"/>
      <c r="L33" s="38"/>
      <c r="M33" s="38"/>
      <c r="N33" s="38"/>
      <c r="O33" s="38"/>
      <c r="P33" s="38"/>
      <c r="Q33" s="38"/>
    </row>
    <row r="34" spans="2:17">
      <c r="B34" s="192"/>
      <c r="C34" s="192"/>
      <c r="D34" s="244"/>
      <c r="E34" s="192"/>
      <c r="F34" s="192"/>
      <c r="G34" s="244"/>
      <c r="H34" s="192"/>
      <c r="I34" s="192"/>
      <c r="J34" s="38"/>
      <c r="K34" s="38"/>
      <c r="L34" s="38"/>
      <c r="M34" s="38"/>
      <c r="N34" s="38"/>
      <c r="O34" s="38"/>
      <c r="P34" s="38"/>
      <c r="Q34" s="38"/>
    </row>
    <row r="35" spans="2:17">
      <c r="B35" s="192"/>
      <c r="C35" s="192"/>
      <c r="D35" s="244"/>
      <c r="E35" s="192"/>
      <c r="F35" s="192"/>
      <c r="G35" s="244"/>
      <c r="H35" s="192"/>
      <c r="I35" s="192"/>
      <c r="J35" s="38"/>
      <c r="K35" s="38"/>
      <c r="L35" s="38"/>
      <c r="M35" s="38"/>
      <c r="N35" s="38"/>
      <c r="O35" s="38"/>
      <c r="P35" s="38"/>
      <c r="Q35" s="38"/>
    </row>
    <row r="36" spans="2:17">
      <c r="B36" s="192"/>
      <c r="C36" s="192"/>
      <c r="D36" s="244"/>
      <c r="E36" s="192"/>
      <c r="F36" s="192"/>
      <c r="G36" s="244"/>
      <c r="H36" s="192"/>
      <c r="I36" s="192"/>
      <c r="J36" s="38"/>
      <c r="K36" s="38"/>
      <c r="L36" s="38"/>
      <c r="M36" s="38"/>
      <c r="N36" s="38"/>
      <c r="O36" s="38"/>
      <c r="P36" s="38"/>
      <c r="Q36" s="38"/>
    </row>
    <row r="37" spans="2:17">
      <c r="B37" s="192"/>
      <c r="C37" s="192"/>
      <c r="D37" s="244"/>
      <c r="E37" s="192"/>
      <c r="F37" s="192"/>
      <c r="G37" s="244"/>
      <c r="H37" s="192"/>
      <c r="I37" s="192"/>
      <c r="J37" s="38"/>
      <c r="K37" s="38"/>
      <c r="L37" s="38"/>
      <c r="M37" s="38"/>
      <c r="N37" s="38"/>
      <c r="O37" s="38"/>
      <c r="P37" s="38"/>
      <c r="Q37" s="38"/>
    </row>
    <row r="38" spans="2:17">
      <c r="B38" s="192"/>
      <c r="C38" s="192"/>
      <c r="D38" s="244"/>
      <c r="E38" s="192"/>
      <c r="F38" s="192"/>
      <c r="G38" s="244"/>
      <c r="H38" s="192"/>
      <c r="I38" s="192"/>
      <c r="J38" s="38"/>
      <c r="K38" s="38"/>
      <c r="L38" s="38"/>
      <c r="M38" s="38"/>
      <c r="N38" s="38"/>
      <c r="O38" s="38"/>
      <c r="P38" s="38"/>
      <c r="Q38" s="38"/>
    </row>
    <row r="39" spans="2:17">
      <c r="B39" s="192"/>
      <c r="C39" s="192"/>
      <c r="D39" s="244"/>
      <c r="E39" s="192"/>
      <c r="F39" s="192"/>
      <c r="G39" s="244"/>
      <c r="H39" s="192"/>
      <c r="I39" s="192"/>
      <c r="J39" s="38"/>
      <c r="K39" s="38"/>
      <c r="L39" s="38"/>
      <c r="M39" s="38"/>
      <c r="N39" s="38"/>
      <c r="O39" s="38"/>
      <c r="P39" s="38"/>
      <c r="Q39" s="38"/>
    </row>
    <row r="40" spans="2:17">
      <c r="B40" s="192"/>
      <c r="C40" s="192"/>
      <c r="D40" s="244"/>
      <c r="E40" s="192"/>
      <c r="F40" s="192"/>
      <c r="G40" s="244"/>
      <c r="H40" s="192"/>
      <c r="I40" s="192"/>
      <c r="J40" s="38"/>
      <c r="K40" s="38"/>
      <c r="L40" s="38"/>
      <c r="M40" s="38"/>
      <c r="N40" s="38"/>
      <c r="O40" s="38"/>
      <c r="P40" s="38"/>
      <c r="Q40" s="38"/>
    </row>
    <row r="41" spans="2:17">
      <c r="B41" s="192"/>
      <c r="C41" s="192"/>
      <c r="D41" s="244"/>
      <c r="E41" s="192"/>
      <c r="F41" s="192"/>
      <c r="G41" s="244"/>
      <c r="H41" s="192"/>
      <c r="I41" s="192"/>
      <c r="J41" s="38"/>
      <c r="K41" s="38"/>
      <c r="L41" s="38"/>
      <c r="M41" s="38"/>
      <c r="N41" s="38"/>
      <c r="O41" s="38"/>
      <c r="P41" s="38"/>
      <c r="Q41" s="38"/>
    </row>
    <row r="42" spans="2:17">
      <c r="B42" s="192"/>
      <c r="C42" s="192"/>
      <c r="D42" s="244"/>
      <c r="E42" s="192"/>
      <c r="F42" s="192"/>
      <c r="G42" s="244"/>
      <c r="H42" s="192"/>
      <c r="I42" s="192"/>
      <c r="J42" s="38"/>
      <c r="K42" s="38"/>
      <c r="L42" s="38"/>
      <c r="M42" s="38"/>
      <c r="N42" s="38"/>
      <c r="O42" s="38"/>
      <c r="P42" s="38"/>
      <c r="Q42" s="38"/>
    </row>
    <row r="43" spans="2:17">
      <c r="B43" s="192"/>
      <c r="C43" s="192"/>
      <c r="D43" s="244"/>
      <c r="E43" s="192"/>
      <c r="F43" s="192"/>
      <c r="G43" s="244"/>
      <c r="H43" s="192"/>
      <c r="I43" s="192"/>
      <c r="J43" s="38"/>
      <c r="K43" s="38"/>
      <c r="L43" s="38"/>
      <c r="M43" s="38"/>
      <c r="N43" s="38"/>
      <c r="O43" s="38"/>
      <c r="P43" s="38"/>
      <c r="Q43" s="38"/>
    </row>
    <row r="44" spans="2:17">
      <c r="B44" s="192"/>
      <c r="C44" s="192"/>
      <c r="D44" s="244"/>
      <c r="E44" s="192"/>
      <c r="F44" s="192"/>
      <c r="G44" s="244"/>
      <c r="H44" s="192"/>
      <c r="I44" s="192"/>
      <c r="J44" s="38"/>
      <c r="K44" s="38"/>
      <c r="L44" s="38"/>
      <c r="M44" s="38"/>
      <c r="N44" s="38"/>
      <c r="O44" s="38"/>
      <c r="P44" s="38"/>
      <c r="Q44" s="38"/>
    </row>
    <row r="45" spans="2:17">
      <c r="B45" s="192"/>
      <c r="C45" s="192"/>
      <c r="D45" s="244"/>
      <c r="E45" s="192"/>
      <c r="F45" s="192"/>
      <c r="G45" s="244"/>
      <c r="H45" s="192"/>
      <c r="I45" s="192"/>
      <c r="J45" s="38"/>
      <c r="K45" s="38"/>
      <c r="L45" s="38"/>
      <c r="M45" s="38"/>
      <c r="N45" s="38"/>
      <c r="O45" s="38"/>
      <c r="P45" s="38"/>
      <c r="Q45" s="38"/>
    </row>
    <row r="46" spans="2:17">
      <c r="B46" s="192"/>
      <c r="C46" s="192"/>
      <c r="D46" s="244"/>
      <c r="E46" s="192"/>
      <c r="F46" s="192"/>
      <c r="G46" s="244"/>
      <c r="H46" s="192"/>
      <c r="I46" s="192"/>
      <c r="J46" s="38"/>
      <c r="K46" s="38"/>
      <c r="L46" s="38"/>
      <c r="M46" s="38"/>
      <c r="N46" s="38"/>
      <c r="O46" s="38"/>
      <c r="P46" s="38"/>
      <c r="Q46" s="38"/>
    </row>
    <row r="47" spans="2:17">
      <c r="B47" s="192"/>
      <c r="C47" s="192"/>
      <c r="D47" s="244"/>
      <c r="E47" s="192"/>
      <c r="F47" s="192"/>
      <c r="G47" s="244"/>
      <c r="H47" s="192"/>
      <c r="I47" s="192"/>
      <c r="J47" s="38"/>
      <c r="K47" s="38"/>
      <c r="L47" s="38"/>
      <c r="M47" s="38"/>
      <c r="N47" s="38"/>
      <c r="O47" s="38"/>
      <c r="P47" s="38"/>
      <c r="Q47" s="38"/>
    </row>
    <row r="48" spans="2:17">
      <c r="B48" s="192"/>
      <c r="C48" s="192"/>
      <c r="D48" s="244"/>
      <c r="E48" s="192"/>
      <c r="F48" s="192"/>
      <c r="G48" s="244"/>
      <c r="H48" s="192"/>
      <c r="I48" s="192"/>
      <c r="J48" s="38"/>
      <c r="K48" s="38"/>
      <c r="L48" s="38"/>
      <c r="M48" s="38"/>
      <c r="N48" s="38"/>
      <c r="O48" s="38"/>
      <c r="P48" s="38"/>
      <c r="Q48" s="38"/>
    </row>
    <row r="49" spans="2:17">
      <c r="B49" s="192"/>
      <c r="C49" s="192"/>
      <c r="D49" s="244"/>
      <c r="E49" s="192"/>
      <c r="F49" s="192"/>
      <c r="G49" s="244"/>
      <c r="H49" s="192"/>
      <c r="I49" s="192"/>
      <c r="J49" s="38"/>
      <c r="K49" s="38"/>
      <c r="L49" s="38"/>
      <c r="M49" s="38"/>
      <c r="N49" s="38"/>
      <c r="O49" s="38"/>
      <c r="P49" s="38"/>
      <c r="Q49" s="38"/>
    </row>
    <row r="50" spans="2:17">
      <c r="B50" s="192"/>
      <c r="C50" s="192"/>
      <c r="D50" s="244"/>
      <c r="E50" s="192"/>
      <c r="F50" s="192"/>
      <c r="G50" s="244"/>
      <c r="H50" s="192"/>
      <c r="I50" s="192"/>
      <c r="J50" s="38"/>
      <c r="K50" s="38"/>
      <c r="L50" s="38"/>
      <c r="M50" s="38"/>
      <c r="N50" s="38"/>
      <c r="O50" s="38"/>
      <c r="P50" s="38"/>
      <c r="Q50" s="38"/>
    </row>
    <row r="51" spans="2:17">
      <c r="B51" s="192"/>
      <c r="C51" s="192"/>
      <c r="D51" s="244"/>
      <c r="E51" s="192"/>
      <c r="F51" s="192"/>
      <c r="G51" s="244"/>
      <c r="H51" s="192"/>
      <c r="I51" s="192"/>
      <c r="J51" s="38"/>
      <c r="K51" s="38"/>
      <c r="L51" s="38"/>
      <c r="M51" s="38"/>
      <c r="N51" s="38"/>
      <c r="O51" s="38"/>
      <c r="P51" s="38"/>
      <c r="Q51" s="38"/>
    </row>
    <row r="52" spans="2:17">
      <c r="B52" s="192"/>
      <c r="C52" s="192"/>
      <c r="D52" s="244"/>
      <c r="E52" s="192"/>
      <c r="F52" s="192"/>
      <c r="G52" s="244"/>
      <c r="H52" s="192"/>
      <c r="I52" s="192"/>
      <c r="J52" s="38"/>
      <c r="K52" s="38"/>
      <c r="L52" s="38"/>
      <c r="M52" s="38"/>
      <c r="N52" s="38"/>
      <c r="O52" s="38"/>
      <c r="P52" s="38"/>
      <c r="Q52" s="38"/>
    </row>
    <row r="53" spans="2:17">
      <c r="B53" s="192"/>
      <c r="C53" s="192"/>
      <c r="D53" s="244"/>
      <c r="E53" s="192"/>
      <c r="F53" s="192"/>
      <c r="G53" s="244"/>
      <c r="H53" s="192"/>
      <c r="I53" s="192"/>
      <c r="J53" s="38"/>
      <c r="K53" s="38"/>
      <c r="L53" s="38"/>
      <c r="M53" s="38"/>
      <c r="N53" s="38"/>
      <c r="O53" s="38"/>
      <c r="P53" s="38"/>
      <c r="Q53" s="38"/>
    </row>
    <row r="54" spans="2:17">
      <c r="B54" s="192"/>
      <c r="C54" s="192"/>
      <c r="D54" s="244"/>
      <c r="E54" s="192"/>
      <c r="F54" s="192"/>
      <c r="G54" s="244"/>
      <c r="H54" s="192"/>
      <c r="I54" s="192"/>
      <c r="J54" s="38"/>
      <c r="K54" s="38"/>
      <c r="L54" s="38"/>
      <c r="M54" s="38"/>
      <c r="N54" s="38"/>
      <c r="O54" s="38"/>
      <c r="P54" s="38"/>
      <c r="Q54" s="38"/>
    </row>
    <row r="55" spans="2:17">
      <c r="B55" s="192"/>
      <c r="C55" s="192"/>
      <c r="D55" s="244"/>
      <c r="E55" s="192"/>
      <c r="F55" s="192"/>
      <c r="G55" s="244"/>
      <c r="H55" s="192"/>
      <c r="I55" s="192"/>
      <c r="J55" s="38"/>
      <c r="K55" s="38"/>
      <c r="L55" s="38"/>
      <c r="M55" s="38"/>
      <c r="N55" s="38"/>
      <c r="O55" s="38"/>
      <c r="P55" s="38"/>
      <c r="Q55" s="38"/>
    </row>
    <row r="56" spans="2:17">
      <c r="B56" s="192"/>
      <c r="C56" s="192"/>
      <c r="D56" s="244"/>
      <c r="E56" s="192"/>
      <c r="F56" s="192"/>
      <c r="G56" s="244"/>
      <c r="H56" s="192"/>
      <c r="I56" s="192"/>
      <c r="J56" s="38"/>
      <c r="K56" s="38"/>
      <c r="L56" s="38"/>
      <c r="M56" s="38"/>
      <c r="N56" s="38"/>
      <c r="O56" s="38"/>
      <c r="P56" s="38"/>
      <c r="Q56" s="38"/>
    </row>
    <row r="57" spans="2:17">
      <c r="B57" s="192"/>
      <c r="C57" s="192"/>
      <c r="D57" s="244"/>
      <c r="E57" s="192"/>
      <c r="F57" s="192"/>
      <c r="G57" s="244"/>
      <c r="H57" s="192"/>
      <c r="I57" s="192"/>
      <c r="J57" s="38"/>
      <c r="K57" s="38"/>
      <c r="L57" s="38"/>
      <c r="M57" s="38"/>
      <c r="N57" s="38"/>
      <c r="O57" s="38"/>
      <c r="P57" s="38"/>
      <c r="Q57" s="38"/>
    </row>
    <row r="58" spans="2:17">
      <c r="B58" s="192"/>
      <c r="C58" s="192"/>
      <c r="D58" s="244"/>
      <c r="E58" s="192"/>
      <c r="F58" s="192"/>
      <c r="G58" s="244"/>
      <c r="H58" s="192"/>
      <c r="I58" s="192"/>
      <c r="J58" s="38"/>
      <c r="K58" s="38"/>
      <c r="L58" s="38"/>
      <c r="M58" s="38"/>
      <c r="N58" s="38"/>
      <c r="O58" s="38"/>
      <c r="P58" s="38"/>
      <c r="Q58" s="38"/>
    </row>
    <row r="59" spans="2:17">
      <c r="B59" s="192"/>
      <c r="C59" s="192"/>
      <c r="D59" s="244"/>
      <c r="E59" s="192"/>
      <c r="F59" s="192"/>
      <c r="G59" s="244"/>
      <c r="H59" s="192"/>
      <c r="I59" s="192"/>
      <c r="J59" s="38"/>
      <c r="K59" s="38"/>
      <c r="L59" s="38"/>
      <c r="M59" s="38"/>
      <c r="N59" s="38"/>
      <c r="O59" s="38"/>
      <c r="P59" s="38"/>
      <c r="Q59" s="38"/>
    </row>
    <row r="60" spans="2:17">
      <c r="B60" s="192"/>
      <c r="C60" s="192"/>
      <c r="D60" s="244"/>
      <c r="E60" s="192"/>
      <c r="F60" s="192"/>
      <c r="G60" s="244"/>
      <c r="H60" s="192"/>
      <c r="I60" s="192"/>
      <c r="J60" s="38"/>
      <c r="K60" s="38"/>
      <c r="L60" s="38"/>
      <c r="M60" s="38"/>
      <c r="N60" s="38"/>
      <c r="O60" s="38"/>
      <c r="P60" s="38"/>
      <c r="Q60" s="38"/>
    </row>
    <row r="61" spans="2:17">
      <c r="B61" s="192"/>
      <c r="C61" s="192"/>
      <c r="D61" s="244"/>
      <c r="E61" s="192"/>
      <c r="F61" s="192"/>
      <c r="G61" s="244"/>
      <c r="H61" s="192"/>
      <c r="I61" s="192"/>
      <c r="J61" s="38"/>
      <c r="K61" s="38"/>
      <c r="L61" s="38"/>
      <c r="M61" s="38"/>
      <c r="N61" s="38"/>
      <c r="O61" s="38"/>
      <c r="P61" s="38"/>
      <c r="Q61" s="38"/>
    </row>
    <row r="62" spans="2:17">
      <c r="B62" s="192"/>
      <c r="C62" s="192"/>
      <c r="D62" s="244"/>
      <c r="E62" s="192"/>
      <c r="F62" s="192"/>
      <c r="G62" s="244"/>
      <c r="H62" s="192"/>
      <c r="I62" s="192"/>
      <c r="J62" s="38"/>
      <c r="K62" s="38"/>
      <c r="L62" s="38"/>
      <c r="M62" s="38"/>
      <c r="N62" s="38"/>
      <c r="O62" s="38"/>
      <c r="P62" s="38"/>
      <c r="Q62" s="38"/>
    </row>
    <row r="63" spans="2:17">
      <c r="B63" s="192"/>
      <c r="C63" s="192"/>
      <c r="D63" s="244"/>
      <c r="E63" s="192"/>
      <c r="F63" s="192"/>
      <c r="G63" s="244"/>
      <c r="H63" s="192"/>
      <c r="I63" s="192"/>
      <c r="J63" s="38"/>
      <c r="K63" s="38"/>
      <c r="L63" s="38"/>
      <c r="M63" s="38"/>
      <c r="N63" s="38"/>
      <c r="O63" s="38"/>
      <c r="P63" s="38"/>
      <c r="Q63" s="38"/>
    </row>
    <row r="64" spans="2:17">
      <c r="B64" s="192"/>
      <c r="C64" s="192"/>
      <c r="D64" s="244"/>
      <c r="E64" s="192"/>
      <c r="F64" s="192"/>
      <c r="G64" s="244"/>
      <c r="H64" s="192"/>
      <c r="I64" s="192"/>
      <c r="J64" s="38"/>
      <c r="K64" s="38"/>
      <c r="L64" s="38"/>
      <c r="M64" s="38"/>
      <c r="N64" s="38"/>
      <c r="O64" s="38"/>
      <c r="P64" s="38"/>
      <c r="Q64" s="38"/>
    </row>
    <row r="65" spans="2:17">
      <c r="B65" s="192"/>
      <c r="C65" s="192"/>
      <c r="D65" s="244"/>
      <c r="E65" s="192"/>
      <c r="F65" s="192"/>
      <c r="G65" s="244"/>
      <c r="H65" s="192"/>
      <c r="I65" s="192"/>
      <c r="J65" s="38"/>
      <c r="K65" s="38"/>
      <c r="L65" s="38"/>
      <c r="M65" s="38"/>
      <c r="N65" s="38"/>
      <c r="O65" s="38"/>
      <c r="P65" s="38"/>
      <c r="Q65" s="38"/>
    </row>
    <row r="66" spans="2:17">
      <c r="B66" s="192"/>
      <c r="C66" s="192"/>
      <c r="D66" s="244"/>
      <c r="E66" s="192"/>
      <c r="F66" s="192"/>
      <c r="G66" s="244"/>
      <c r="H66" s="192"/>
      <c r="I66" s="192"/>
      <c r="J66" s="38"/>
      <c r="K66" s="38"/>
      <c r="L66" s="38"/>
      <c r="M66" s="38"/>
      <c r="N66" s="38"/>
      <c r="O66" s="38"/>
      <c r="P66" s="38"/>
      <c r="Q66" s="38"/>
    </row>
    <row r="67" spans="2:17">
      <c r="B67" s="192"/>
      <c r="C67" s="192"/>
      <c r="D67" s="244"/>
      <c r="E67" s="192"/>
      <c r="F67" s="192"/>
      <c r="G67" s="244"/>
      <c r="H67" s="192"/>
      <c r="I67" s="192"/>
      <c r="J67" s="38"/>
      <c r="K67" s="38"/>
      <c r="L67" s="38"/>
      <c r="M67" s="38"/>
      <c r="N67" s="38"/>
      <c r="O67" s="38"/>
      <c r="P67" s="38"/>
      <c r="Q67" s="38"/>
    </row>
    <row r="68" spans="2:17">
      <c r="B68" s="192"/>
      <c r="C68" s="192"/>
      <c r="D68" s="244"/>
      <c r="E68" s="192"/>
      <c r="F68" s="192"/>
      <c r="G68" s="244"/>
      <c r="H68" s="192"/>
      <c r="I68" s="192"/>
      <c r="J68" s="38"/>
      <c r="K68" s="38"/>
      <c r="L68" s="38"/>
      <c r="M68" s="38"/>
      <c r="N68" s="38"/>
      <c r="O68" s="38"/>
      <c r="P68" s="38"/>
      <c r="Q68" s="38"/>
    </row>
    <row r="69" spans="2:17">
      <c r="B69" s="192"/>
      <c r="C69" s="192"/>
      <c r="D69" s="244"/>
      <c r="E69" s="192"/>
      <c r="F69" s="192"/>
      <c r="G69" s="244"/>
      <c r="H69" s="192"/>
      <c r="I69" s="192"/>
      <c r="J69" s="38"/>
      <c r="K69" s="38"/>
      <c r="L69" s="38"/>
      <c r="M69" s="38"/>
      <c r="N69" s="38"/>
      <c r="O69" s="38"/>
      <c r="P69" s="38"/>
      <c r="Q69" s="38"/>
    </row>
    <row r="70" spans="2:17">
      <c r="B70" s="192"/>
      <c r="C70" s="192"/>
      <c r="D70" s="244"/>
      <c r="E70" s="192"/>
      <c r="F70" s="192"/>
      <c r="G70" s="244"/>
      <c r="H70" s="192"/>
      <c r="I70" s="192"/>
      <c r="J70" s="38"/>
      <c r="K70" s="38"/>
      <c r="L70" s="38"/>
      <c r="M70" s="38"/>
      <c r="N70" s="38"/>
      <c r="O70" s="38"/>
      <c r="P70" s="38"/>
      <c r="Q70" s="38"/>
    </row>
    <row r="71" spans="2:17">
      <c r="B71" s="192"/>
      <c r="C71" s="192"/>
      <c r="D71" s="244"/>
      <c r="E71" s="192"/>
      <c r="F71" s="192"/>
      <c r="G71" s="244"/>
      <c r="H71" s="192"/>
      <c r="I71" s="192"/>
      <c r="J71" s="38"/>
      <c r="K71" s="38"/>
      <c r="L71" s="38"/>
      <c r="M71" s="38"/>
      <c r="N71" s="38"/>
      <c r="O71" s="38"/>
      <c r="P71" s="38"/>
      <c r="Q71" s="38"/>
    </row>
    <row r="72" spans="2:17">
      <c r="B72" s="192"/>
      <c r="C72" s="192"/>
      <c r="D72" s="244"/>
      <c r="E72" s="192"/>
      <c r="F72" s="192"/>
      <c r="G72" s="244"/>
      <c r="H72" s="192"/>
      <c r="I72" s="192"/>
      <c r="J72" s="38"/>
      <c r="K72" s="38"/>
      <c r="L72" s="38"/>
      <c r="M72" s="38"/>
      <c r="N72" s="38"/>
      <c r="O72" s="38"/>
      <c r="P72" s="38"/>
      <c r="Q72" s="38"/>
    </row>
    <row r="73" spans="2:17">
      <c r="B73" s="192"/>
      <c r="C73" s="192"/>
      <c r="D73" s="244"/>
      <c r="E73" s="192"/>
      <c r="F73" s="192"/>
      <c r="G73" s="244"/>
      <c r="H73" s="192"/>
      <c r="I73" s="192"/>
      <c r="J73" s="38"/>
      <c r="K73" s="38"/>
      <c r="L73" s="38"/>
      <c r="M73" s="38"/>
      <c r="N73" s="38"/>
      <c r="O73" s="38"/>
      <c r="P73" s="38"/>
      <c r="Q73" s="38"/>
    </row>
    <row r="74" spans="2:17">
      <c r="B74" s="192"/>
      <c r="C74" s="192"/>
      <c r="D74" s="244"/>
      <c r="E74" s="192"/>
      <c r="F74" s="192"/>
      <c r="G74" s="244"/>
      <c r="H74" s="192"/>
      <c r="I74" s="192"/>
      <c r="J74" s="38"/>
      <c r="K74" s="38"/>
      <c r="L74" s="38"/>
      <c r="M74" s="38"/>
      <c r="N74" s="38"/>
      <c r="O74" s="38"/>
      <c r="P74" s="38"/>
      <c r="Q74" s="38"/>
    </row>
    <row r="75" spans="2:17">
      <c r="B75" s="192"/>
      <c r="C75" s="192"/>
      <c r="D75" s="244"/>
      <c r="E75" s="192"/>
      <c r="F75" s="192"/>
      <c r="G75" s="244"/>
      <c r="H75" s="192"/>
      <c r="I75" s="192"/>
      <c r="J75" s="38"/>
      <c r="K75" s="38"/>
      <c r="L75" s="38"/>
      <c r="M75" s="38"/>
      <c r="N75" s="38"/>
      <c r="O75" s="38"/>
      <c r="P75" s="38"/>
      <c r="Q75" s="38"/>
    </row>
    <row r="76" spans="2:17">
      <c r="B76" s="192"/>
      <c r="C76" s="192"/>
      <c r="D76" s="244"/>
      <c r="E76" s="192"/>
      <c r="F76" s="192"/>
      <c r="G76" s="244"/>
      <c r="H76" s="192"/>
      <c r="I76" s="192"/>
      <c r="J76" s="38"/>
      <c r="K76" s="38"/>
      <c r="L76" s="38"/>
      <c r="M76" s="38"/>
      <c r="N76" s="38"/>
      <c r="O76" s="38"/>
      <c r="P76" s="38"/>
      <c r="Q76" s="38"/>
    </row>
    <row r="77" spans="2:17">
      <c r="B77" s="192"/>
      <c r="C77" s="192"/>
      <c r="D77" s="244"/>
      <c r="E77" s="192"/>
      <c r="F77" s="192"/>
      <c r="G77" s="244"/>
      <c r="H77" s="192"/>
      <c r="I77" s="192"/>
      <c r="J77" s="38"/>
      <c r="K77" s="38"/>
      <c r="L77" s="38"/>
      <c r="M77" s="38"/>
      <c r="N77" s="38"/>
      <c r="O77" s="38"/>
      <c r="P77" s="38"/>
      <c r="Q77" s="38"/>
    </row>
    <row r="78" spans="2:17">
      <c r="B78" s="192"/>
      <c r="C78" s="192"/>
      <c r="D78" s="244"/>
      <c r="E78" s="192"/>
      <c r="F78" s="192"/>
      <c r="G78" s="244"/>
      <c r="H78" s="192"/>
      <c r="I78" s="192"/>
      <c r="J78" s="38"/>
      <c r="K78" s="38"/>
      <c r="L78" s="38"/>
      <c r="M78" s="38"/>
      <c r="N78" s="38"/>
      <c r="O78" s="38"/>
      <c r="P78" s="38"/>
      <c r="Q78" s="38"/>
    </row>
    <row r="79" spans="2:17">
      <c r="B79" s="192"/>
      <c r="C79" s="192"/>
      <c r="D79" s="244"/>
      <c r="E79" s="192"/>
      <c r="F79" s="192"/>
      <c r="G79" s="244"/>
      <c r="H79" s="192"/>
      <c r="I79" s="192"/>
      <c r="J79" s="38"/>
      <c r="K79" s="38"/>
      <c r="L79" s="38"/>
      <c r="M79" s="38"/>
      <c r="N79" s="38"/>
      <c r="O79" s="38"/>
      <c r="P79" s="38"/>
      <c r="Q79" s="38"/>
    </row>
    <row r="80" spans="2:17">
      <c r="B80" s="192"/>
      <c r="C80" s="192"/>
      <c r="D80" s="244"/>
      <c r="E80" s="192"/>
      <c r="F80" s="192"/>
      <c r="G80" s="244"/>
      <c r="H80" s="192"/>
      <c r="I80" s="192"/>
      <c r="J80" s="38"/>
      <c r="K80" s="38"/>
      <c r="L80" s="38"/>
      <c r="M80" s="38"/>
      <c r="N80" s="38"/>
      <c r="O80" s="38"/>
      <c r="P80" s="38"/>
      <c r="Q80" s="38"/>
    </row>
    <row r="81" spans="2:17">
      <c r="B81" s="192"/>
      <c r="C81" s="192"/>
      <c r="D81" s="244"/>
      <c r="E81" s="192"/>
      <c r="F81" s="192"/>
      <c r="G81" s="244"/>
      <c r="H81" s="192"/>
      <c r="I81" s="192"/>
      <c r="J81" s="38"/>
      <c r="K81" s="38"/>
      <c r="L81" s="38"/>
      <c r="M81" s="38"/>
      <c r="N81" s="38"/>
      <c r="O81" s="38"/>
      <c r="P81" s="38"/>
      <c r="Q81" s="38"/>
    </row>
    <row r="82" spans="2:17">
      <c r="B82" s="192"/>
      <c r="C82" s="192"/>
      <c r="D82" s="244"/>
      <c r="E82" s="192"/>
      <c r="F82" s="192"/>
      <c r="G82" s="244"/>
      <c r="H82" s="192"/>
      <c r="I82" s="192"/>
      <c r="J82" s="38"/>
      <c r="K82" s="38"/>
      <c r="L82" s="38"/>
      <c r="M82" s="38"/>
      <c r="N82" s="38"/>
      <c r="O82" s="38"/>
      <c r="P82" s="38"/>
      <c r="Q82" s="38"/>
    </row>
    <row r="83" spans="2:17">
      <c r="B83" s="192"/>
      <c r="C83" s="192"/>
      <c r="D83" s="244"/>
      <c r="E83" s="192"/>
      <c r="F83" s="192"/>
      <c r="G83" s="244"/>
      <c r="H83" s="192"/>
      <c r="I83" s="192"/>
      <c r="J83" s="38"/>
      <c r="K83" s="38"/>
      <c r="L83" s="38"/>
      <c r="M83" s="38"/>
      <c r="N83" s="38"/>
      <c r="O83" s="38"/>
      <c r="P83" s="38"/>
      <c r="Q83" s="38"/>
    </row>
    <row r="84" spans="2:17">
      <c r="B84" s="192"/>
      <c r="C84" s="192"/>
      <c r="D84" s="244"/>
      <c r="E84" s="192"/>
      <c r="F84" s="192"/>
      <c r="G84" s="244"/>
      <c r="H84" s="192"/>
      <c r="I84" s="192"/>
      <c r="J84" s="38"/>
      <c r="K84" s="38"/>
      <c r="L84" s="38"/>
      <c r="M84" s="38"/>
      <c r="N84" s="38"/>
      <c r="O84" s="38"/>
      <c r="P84" s="38"/>
      <c r="Q84" s="38"/>
    </row>
    <row r="85" spans="2:17">
      <c r="B85" s="192"/>
      <c r="C85" s="192"/>
      <c r="D85" s="244"/>
      <c r="E85" s="192"/>
      <c r="F85" s="192"/>
      <c r="G85" s="244"/>
      <c r="H85" s="192"/>
      <c r="I85" s="192"/>
      <c r="J85" s="38"/>
      <c r="K85" s="38"/>
      <c r="L85" s="38"/>
      <c r="M85" s="38"/>
      <c r="N85" s="38"/>
      <c r="O85" s="38"/>
      <c r="P85" s="38"/>
      <c r="Q85" s="38"/>
    </row>
    <row r="86" spans="2:17">
      <c r="B86" s="192"/>
      <c r="C86" s="192"/>
      <c r="D86" s="244"/>
      <c r="E86" s="192"/>
      <c r="F86" s="192"/>
      <c r="G86" s="244"/>
      <c r="H86" s="192"/>
      <c r="I86" s="192"/>
      <c r="J86" s="38"/>
      <c r="K86" s="38"/>
      <c r="L86" s="38"/>
      <c r="M86" s="38"/>
      <c r="N86" s="38"/>
      <c r="O86" s="38"/>
      <c r="P86" s="38"/>
      <c r="Q86" s="38"/>
    </row>
    <row r="87" spans="2:17">
      <c r="B87" s="192"/>
      <c r="C87" s="192"/>
      <c r="D87" s="244"/>
      <c r="E87" s="192"/>
      <c r="F87" s="192"/>
      <c r="G87" s="244"/>
      <c r="H87" s="192"/>
      <c r="I87" s="192"/>
      <c r="J87" s="38"/>
      <c r="K87" s="38"/>
      <c r="L87" s="38"/>
      <c r="M87" s="38"/>
      <c r="N87" s="38"/>
      <c r="O87" s="38"/>
      <c r="P87" s="38"/>
      <c r="Q87" s="38"/>
    </row>
    <row r="88" spans="2:17">
      <c r="B88" s="192"/>
      <c r="C88" s="192"/>
      <c r="D88" s="244"/>
      <c r="E88" s="192"/>
      <c r="F88" s="192"/>
      <c r="G88" s="244"/>
      <c r="H88" s="192"/>
      <c r="I88" s="192"/>
      <c r="J88" s="38"/>
      <c r="K88" s="38"/>
      <c r="L88" s="38"/>
      <c r="M88" s="38"/>
      <c r="N88" s="38"/>
      <c r="O88" s="38"/>
      <c r="P88" s="38"/>
      <c r="Q88" s="38"/>
    </row>
    <row r="89" spans="2:17">
      <c r="B89" s="192"/>
      <c r="C89" s="192"/>
      <c r="D89" s="244"/>
      <c r="E89" s="192"/>
      <c r="F89" s="192"/>
      <c r="G89" s="244"/>
      <c r="H89" s="192"/>
      <c r="I89" s="192"/>
      <c r="J89" s="38"/>
      <c r="K89" s="38"/>
      <c r="L89" s="38"/>
      <c r="M89" s="38"/>
      <c r="N89" s="38"/>
      <c r="O89" s="38"/>
      <c r="P89" s="38"/>
      <c r="Q89" s="38"/>
    </row>
    <row r="90" spans="2:17">
      <c r="B90" s="192"/>
      <c r="C90" s="192"/>
      <c r="D90" s="244"/>
      <c r="E90" s="192"/>
      <c r="F90" s="192"/>
      <c r="G90" s="244"/>
      <c r="H90" s="192"/>
      <c r="I90" s="192"/>
      <c r="J90" s="38"/>
      <c r="K90" s="38"/>
      <c r="L90" s="38"/>
      <c r="M90" s="38"/>
      <c r="N90" s="38"/>
      <c r="O90" s="38"/>
      <c r="P90" s="38"/>
      <c r="Q90" s="38"/>
    </row>
    <row r="91" spans="2:17">
      <c r="B91" s="192"/>
      <c r="C91" s="192"/>
      <c r="D91" s="244"/>
      <c r="E91" s="192"/>
      <c r="F91" s="192"/>
      <c r="G91" s="244"/>
      <c r="H91" s="192"/>
      <c r="I91" s="192"/>
      <c r="J91" s="38"/>
      <c r="K91" s="38"/>
      <c r="L91" s="38"/>
      <c r="M91" s="38"/>
      <c r="N91" s="38"/>
      <c r="O91" s="38"/>
      <c r="P91" s="38"/>
      <c r="Q91" s="38"/>
    </row>
    <row r="92" spans="2:17">
      <c r="B92" s="192"/>
      <c r="C92" s="192"/>
      <c r="D92" s="244"/>
      <c r="E92" s="192"/>
      <c r="F92" s="192"/>
      <c r="G92" s="244"/>
      <c r="H92" s="192"/>
      <c r="I92" s="192"/>
      <c r="J92" s="38"/>
      <c r="K92" s="38"/>
      <c r="L92" s="38"/>
      <c r="M92" s="38"/>
      <c r="N92" s="38"/>
      <c r="O92" s="38"/>
      <c r="P92" s="38"/>
      <c r="Q92" s="38"/>
    </row>
    <row r="93" spans="2:17">
      <c r="B93" s="192"/>
      <c r="C93" s="192"/>
      <c r="D93" s="244"/>
      <c r="E93" s="192"/>
      <c r="F93" s="192"/>
      <c r="G93" s="244"/>
      <c r="H93" s="192"/>
      <c r="I93" s="192"/>
      <c r="J93" s="38"/>
      <c r="K93" s="38"/>
      <c r="L93" s="38"/>
      <c r="M93" s="38"/>
      <c r="N93" s="38"/>
      <c r="O93" s="38"/>
      <c r="P93" s="38"/>
      <c r="Q93" s="38"/>
    </row>
    <row r="94" spans="2:17">
      <c r="B94" s="192"/>
      <c r="C94" s="192"/>
      <c r="D94" s="244"/>
      <c r="E94" s="192"/>
      <c r="F94" s="192"/>
      <c r="G94" s="244"/>
      <c r="H94" s="192"/>
      <c r="I94" s="192"/>
      <c r="J94" s="38"/>
      <c r="K94" s="38"/>
      <c r="L94" s="38"/>
      <c r="M94" s="38"/>
      <c r="N94" s="38"/>
      <c r="O94" s="38"/>
      <c r="P94" s="38"/>
      <c r="Q94" s="38"/>
    </row>
    <row r="95" spans="2:17">
      <c r="B95" s="192"/>
      <c r="C95" s="192"/>
      <c r="D95" s="244"/>
      <c r="E95" s="192"/>
      <c r="F95" s="192"/>
      <c r="G95" s="244"/>
      <c r="H95" s="192"/>
      <c r="I95" s="192"/>
      <c r="J95" s="38"/>
      <c r="K95" s="38"/>
      <c r="L95" s="38"/>
      <c r="M95" s="38"/>
      <c r="N95" s="38"/>
      <c r="O95" s="38"/>
      <c r="P95" s="38"/>
      <c r="Q95" s="38"/>
    </row>
    <row r="96" spans="2:17">
      <c r="B96" s="192"/>
      <c r="C96" s="192"/>
      <c r="D96" s="244"/>
      <c r="E96" s="192"/>
      <c r="F96" s="192"/>
      <c r="G96" s="244"/>
      <c r="H96" s="192"/>
      <c r="I96" s="192"/>
      <c r="J96" s="38"/>
      <c r="K96" s="38"/>
      <c r="L96" s="38"/>
      <c r="M96" s="38"/>
      <c r="N96" s="38"/>
      <c r="O96" s="38"/>
      <c r="P96" s="38"/>
      <c r="Q96" s="38"/>
    </row>
    <row r="97" spans="2:17">
      <c r="B97" s="192"/>
      <c r="C97" s="192"/>
      <c r="D97" s="244"/>
      <c r="E97" s="192"/>
      <c r="F97" s="192"/>
      <c r="G97" s="244"/>
      <c r="H97" s="192"/>
      <c r="I97" s="192"/>
      <c r="J97" s="38"/>
      <c r="K97" s="38"/>
      <c r="L97" s="38"/>
      <c r="M97" s="38"/>
      <c r="N97" s="38"/>
      <c r="O97" s="38"/>
      <c r="P97" s="38"/>
      <c r="Q97" s="38"/>
    </row>
    <row r="98" spans="2:17">
      <c r="B98" s="192"/>
      <c r="C98" s="192"/>
      <c r="D98" s="244"/>
      <c r="E98" s="192"/>
      <c r="F98" s="192"/>
      <c r="G98" s="244"/>
      <c r="H98" s="192"/>
      <c r="I98" s="192"/>
      <c r="J98" s="38"/>
      <c r="K98" s="38"/>
      <c r="L98" s="38"/>
      <c r="M98" s="38"/>
      <c r="N98" s="38"/>
      <c r="O98" s="38"/>
      <c r="P98" s="38"/>
      <c r="Q98" s="38"/>
    </row>
    <row r="99" spans="2:17">
      <c r="B99" s="192"/>
      <c r="C99" s="192"/>
      <c r="D99" s="244"/>
      <c r="E99" s="192"/>
      <c r="F99" s="192"/>
      <c r="G99" s="244"/>
      <c r="H99" s="192"/>
      <c r="I99" s="192"/>
      <c r="J99" s="38"/>
      <c r="K99" s="38"/>
      <c r="L99" s="38"/>
      <c r="M99" s="38"/>
      <c r="N99" s="38"/>
      <c r="O99" s="38"/>
      <c r="P99" s="38"/>
      <c r="Q99" s="38"/>
    </row>
    <row r="100" spans="2:17">
      <c r="B100" s="192"/>
      <c r="C100" s="192"/>
      <c r="D100" s="244"/>
      <c r="E100" s="192"/>
      <c r="F100" s="192"/>
      <c r="G100" s="244"/>
      <c r="H100" s="192"/>
      <c r="I100" s="192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2"/>
      <c r="C101" s="192"/>
      <c r="D101" s="244"/>
      <c r="E101" s="192"/>
      <c r="F101" s="192"/>
      <c r="G101" s="244"/>
      <c r="H101" s="192"/>
      <c r="I101" s="192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2"/>
      <c r="C102" s="192"/>
      <c r="D102" s="244"/>
      <c r="E102" s="192"/>
      <c r="F102" s="192"/>
      <c r="G102" s="244"/>
      <c r="H102" s="192"/>
      <c r="I102" s="192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2"/>
      <c r="C103" s="192"/>
      <c r="D103" s="244"/>
      <c r="E103" s="192"/>
      <c r="F103" s="192"/>
      <c r="G103" s="244"/>
      <c r="H103" s="192"/>
      <c r="I103" s="192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2"/>
      <c r="C104" s="192"/>
      <c r="D104" s="244"/>
      <c r="E104" s="192"/>
      <c r="F104" s="192"/>
      <c r="G104" s="244"/>
      <c r="H104" s="192"/>
      <c r="I104" s="192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2"/>
      <c r="C105" s="192"/>
      <c r="D105" s="244"/>
      <c r="E105" s="192"/>
      <c r="F105" s="192"/>
      <c r="G105" s="244"/>
      <c r="H105" s="192"/>
      <c r="I105" s="192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2"/>
      <c r="C106" s="192"/>
      <c r="D106" s="244"/>
      <c r="E106" s="192"/>
      <c r="F106" s="192"/>
      <c r="G106" s="244"/>
      <c r="H106" s="192"/>
      <c r="I106" s="192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2"/>
      <c r="C107" s="192"/>
      <c r="D107" s="244"/>
      <c r="E107" s="192"/>
      <c r="F107" s="192"/>
      <c r="G107" s="244"/>
      <c r="H107" s="192"/>
      <c r="I107" s="192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2"/>
      <c r="C108" s="192"/>
      <c r="D108" s="244"/>
      <c r="E108" s="192"/>
      <c r="F108" s="192"/>
      <c r="G108" s="244"/>
      <c r="H108" s="192"/>
      <c r="I108" s="192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2"/>
      <c r="C109" s="192"/>
      <c r="D109" s="244"/>
      <c r="E109" s="192"/>
      <c r="F109" s="192"/>
      <c r="G109" s="244"/>
      <c r="H109" s="192"/>
      <c r="I109" s="192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2"/>
      <c r="C110" s="192"/>
      <c r="D110" s="244"/>
      <c r="E110" s="192"/>
      <c r="F110" s="192"/>
      <c r="G110" s="244"/>
      <c r="H110" s="192"/>
      <c r="I110" s="192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2"/>
      <c r="C111" s="192"/>
      <c r="D111" s="244"/>
      <c r="E111" s="192"/>
      <c r="F111" s="192"/>
      <c r="G111" s="244"/>
      <c r="H111" s="192"/>
      <c r="I111" s="192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2"/>
      <c r="C112" s="192"/>
      <c r="D112" s="244"/>
      <c r="E112" s="192"/>
      <c r="F112" s="192"/>
      <c r="G112" s="244"/>
      <c r="H112" s="192"/>
      <c r="I112" s="192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2"/>
      <c r="C113" s="192"/>
      <c r="D113" s="244"/>
      <c r="E113" s="192"/>
      <c r="F113" s="192"/>
      <c r="G113" s="244"/>
      <c r="H113" s="192"/>
      <c r="I113" s="192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2"/>
      <c r="C114" s="192"/>
      <c r="D114" s="244"/>
      <c r="E114" s="192"/>
      <c r="F114" s="192"/>
      <c r="G114" s="244"/>
      <c r="H114" s="192"/>
      <c r="I114" s="192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2"/>
      <c r="C115" s="192"/>
      <c r="D115" s="244"/>
      <c r="E115" s="192"/>
      <c r="F115" s="192"/>
      <c r="G115" s="244"/>
      <c r="H115" s="192"/>
      <c r="I115" s="192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2"/>
      <c r="C116" s="192"/>
      <c r="D116" s="244"/>
      <c r="E116" s="192"/>
      <c r="F116" s="192"/>
      <c r="G116" s="244"/>
      <c r="H116" s="192"/>
      <c r="I116" s="192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2"/>
      <c r="C117" s="192"/>
      <c r="D117" s="244"/>
      <c r="E117" s="192"/>
      <c r="F117" s="192"/>
      <c r="G117" s="244"/>
      <c r="H117" s="192"/>
      <c r="I117" s="192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2"/>
      <c r="C118" s="192"/>
      <c r="D118" s="244"/>
      <c r="E118" s="192"/>
      <c r="F118" s="192"/>
      <c r="G118" s="244"/>
      <c r="H118" s="192"/>
      <c r="I118" s="192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2"/>
      <c r="C119" s="192"/>
      <c r="D119" s="244"/>
      <c r="E119" s="192"/>
      <c r="F119" s="192"/>
      <c r="G119" s="244"/>
      <c r="H119" s="192"/>
      <c r="I119" s="192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2"/>
      <c r="C120" s="192"/>
      <c r="D120" s="244"/>
      <c r="E120" s="192"/>
      <c r="F120" s="192"/>
      <c r="G120" s="244"/>
      <c r="H120" s="192"/>
      <c r="I120" s="192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2"/>
      <c r="C121" s="192"/>
      <c r="D121" s="244"/>
      <c r="E121" s="192"/>
      <c r="F121" s="192"/>
      <c r="G121" s="244"/>
      <c r="H121" s="192"/>
      <c r="I121" s="192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2"/>
      <c r="C122" s="192"/>
      <c r="D122" s="244"/>
      <c r="E122" s="192"/>
      <c r="F122" s="192"/>
      <c r="G122" s="244"/>
      <c r="H122" s="192"/>
      <c r="I122" s="192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2"/>
      <c r="C123" s="192"/>
      <c r="D123" s="244"/>
      <c r="E123" s="192"/>
      <c r="F123" s="192"/>
      <c r="G123" s="244"/>
      <c r="H123" s="192"/>
      <c r="I123" s="192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2"/>
      <c r="C124" s="192"/>
      <c r="D124" s="244"/>
      <c r="E124" s="192"/>
      <c r="F124" s="192"/>
      <c r="G124" s="244"/>
      <c r="H124" s="192"/>
      <c r="I124" s="192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2"/>
      <c r="C125" s="192"/>
      <c r="D125" s="244"/>
      <c r="E125" s="192"/>
      <c r="F125" s="192"/>
      <c r="G125" s="244"/>
      <c r="H125" s="192"/>
      <c r="I125" s="192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2"/>
      <c r="C126" s="192"/>
      <c r="D126" s="244"/>
      <c r="E126" s="192"/>
      <c r="F126" s="192"/>
      <c r="G126" s="244"/>
      <c r="H126" s="192"/>
      <c r="I126" s="192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2"/>
      <c r="C127" s="192"/>
      <c r="D127" s="244"/>
      <c r="E127" s="192"/>
      <c r="F127" s="192"/>
      <c r="G127" s="244"/>
      <c r="H127" s="192"/>
      <c r="I127" s="192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2"/>
      <c r="C128" s="192"/>
      <c r="D128" s="244"/>
      <c r="E128" s="192"/>
      <c r="F128" s="192"/>
      <c r="G128" s="244"/>
      <c r="H128" s="192"/>
      <c r="I128" s="192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2"/>
      <c r="C129" s="192"/>
      <c r="D129" s="244"/>
      <c r="E129" s="192"/>
      <c r="F129" s="192"/>
      <c r="G129" s="244"/>
      <c r="H129" s="192"/>
      <c r="I129" s="192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2"/>
      <c r="C130" s="192"/>
      <c r="D130" s="244"/>
      <c r="E130" s="192"/>
      <c r="F130" s="192"/>
      <c r="G130" s="244"/>
      <c r="H130" s="192"/>
      <c r="I130" s="192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2"/>
      <c r="C131" s="192"/>
      <c r="D131" s="244"/>
      <c r="E131" s="192"/>
      <c r="F131" s="192"/>
      <c r="G131" s="244"/>
      <c r="H131" s="192"/>
      <c r="I131" s="192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2"/>
      <c r="C132" s="192"/>
      <c r="D132" s="244"/>
      <c r="E132" s="192"/>
      <c r="F132" s="192"/>
      <c r="G132" s="244"/>
      <c r="H132" s="192"/>
      <c r="I132" s="192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2"/>
      <c r="C133" s="192"/>
      <c r="D133" s="244"/>
      <c r="E133" s="192"/>
      <c r="F133" s="192"/>
      <c r="G133" s="244"/>
      <c r="H133" s="192"/>
      <c r="I133" s="192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2"/>
      <c r="C134" s="192"/>
      <c r="D134" s="244"/>
      <c r="E134" s="192"/>
      <c r="F134" s="192"/>
      <c r="G134" s="244"/>
      <c r="H134" s="192"/>
      <c r="I134" s="192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2"/>
      <c r="C135" s="192"/>
      <c r="D135" s="244"/>
      <c r="E135" s="192"/>
      <c r="F135" s="192"/>
      <c r="G135" s="244"/>
      <c r="H135" s="192"/>
      <c r="I135" s="192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2"/>
      <c r="C136" s="192"/>
      <c r="D136" s="244"/>
      <c r="E136" s="192"/>
      <c r="F136" s="192"/>
      <c r="G136" s="244"/>
      <c r="H136" s="192"/>
      <c r="I136" s="192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2"/>
      <c r="C137" s="192"/>
      <c r="D137" s="244"/>
      <c r="E137" s="192"/>
      <c r="F137" s="192"/>
      <c r="G137" s="244"/>
      <c r="H137" s="192"/>
      <c r="I137" s="192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2"/>
      <c r="C138" s="192"/>
      <c r="D138" s="244"/>
      <c r="E138" s="192"/>
      <c r="F138" s="192"/>
      <c r="G138" s="244"/>
      <c r="H138" s="192"/>
      <c r="I138" s="192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2"/>
      <c r="C139" s="192"/>
      <c r="D139" s="244"/>
      <c r="E139" s="192"/>
      <c r="F139" s="192"/>
      <c r="G139" s="244"/>
      <c r="H139" s="192"/>
      <c r="I139" s="192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2"/>
      <c r="C140" s="192"/>
      <c r="D140" s="244"/>
      <c r="E140" s="192"/>
      <c r="F140" s="192"/>
      <c r="G140" s="244"/>
      <c r="H140" s="192"/>
      <c r="I140" s="192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2"/>
      <c r="C141" s="192"/>
      <c r="D141" s="244"/>
      <c r="E141" s="192"/>
      <c r="F141" s="192"/>
      <c r="G141" s="244"/>
      <c r="H141" s="192"/>
      <c r="I141" s="192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2"/>
      <c r="C142" s="192"/>
      <c r="D142" s="244"/>
      <c r="E142" s="192"/>
      <c r="F142" s="192"/>
      <c r="G142" s="244"/>
      <c r="H142" s="192"/>
      <c r="I142" s="192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2"/>
      <c r="C143" s="192"/>
      <c r="D143" s="244"/>
      <c r="E143" s="192"/>
      <c r="F143" s="192"/>
      <c r="G143" s="244"/>
      <c r="H143" s="192"/>
      <c r="I143" s="192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2"/>
      <c r="C144" s="192"/>
      <c r="D144" s="244"/>
      <c r="E144" s="192"/>
      <c r="F144" s="192"/>
      <c r="G144" s="244"/>
      <c r="H144" s="192"/>
      <c r="I144" s="192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2"/>
      <c r="C145" s="192"/>
      <c r="D145" s="244"/>
      <c r="E145" s="192"/>
      <c r="F145" s="192"/>
      <c r="G145" s="244"/>
      <c r="H145" s="192"/>
      <c r="I145" s="192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2"/>
      <c r="C146" s="192"/>
      <c r="D146" s="244"/>
      <c r="E146" s="192"/>
      <c r="F146" s="192"/>
      <c r="G146" s="244"/>
      <c r="H146" s="192"/>
      <c r="I146" s="192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2"/>
      <c r="C147" s="192"/>
      <c r="D147" s="244"/>
      <c r="E147" s="192"/>
      <c r="F147" s="192"/>
      <c r="G147" s="244"/>
      <c r="H147" s="192"/>
      <c r="I147" s="192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2"/>
      <c r="C148" s="192"/>
      <c r="D148" s="244"/>
      <c r="E148" s="192"/>
      <c r="F148" s="192"/>
      <c r="G148" s="244"/>
      <c r="H148" s="192"/>
      <c r="I148" s="192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2"/>
      <c r="C149" s="192"/>
      <c r="D149" s="244"/>
      <c r="E149" s="192"/>
      <c r="F149" s="192"/>
      <c r="G149" s="244"/>
      <c r="H149" s="192"/>
      <c r="I149" s="192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2"/>
      <c r="C150" s="192"/>
      <c r="D150" s="244"/>
      <c r="E150" s="192"/>
      <c r="F150" s="192"/>
      <c r="G150" s="244"/>
      <c r="H150" s="192"/>
      <c r="I150" s="192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2"/>
      <c r="C151" s="192"/>
      <c r="D151" s="244"/>
      <c r="E151" s="192"/>
      <c r="F151" s="192"/>
      <c r="G151" s="244"/>
      <c r="H151" s="192"/>
      <c r="I151" s="192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2"/>
      <c r="C152" s="192"/>
      <c r="D152" s="244"/>
      <c r="E152" s="192"/>
      <c r="F152" s="192"/>
      <c r="G152" s="244"/>
      <c r="H152" s="192"/>
      <c r="I152" s="192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2"/>
      <c r="C153" s="192"/>
      <c r="D153" s="244"/>
      <c r="E153" s="192"/>
      <c r="F153" s="192"/>
      <c r="G153" s="244"/>
      <c r="H153" s="192"/>
      <c r="I153" s="192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2"/>
      <c r="C154" s="192"/>
      <c r="D154" s="244"/>
      <c r="E154" s="192"/>
      <c r="F154" s="192"/>
      <c r="G154" s="244"/>
      <c r="H154" s="192"/>
      <c r="I154" s="192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2"/>
      <c r="C155" s="192"/>
      <c r="D155" s="244"/>
      <c r="E155" s="192"/>
      <c r="F155" s="192"/>
      <c r="G155" s="244"/>
      <c r="H155" s="192"/>
      <c r="I155" s="192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2"/>
      <c r="C156" s="192"/>
      <c r="D156" s="244"/>
      <c r="E156" s="192"/>
      <c r="F156" s="192"/>
      <c r="G156" s="244"/>
      <c r="H156" s="192"/>
      <c r="I156" s="192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2"/>
      <c r="C157" s="192"/>
      <c r="D157" s="244"/>
      <c r="E157" s="192"/>
      <c r="F157" s="192"/>
      <c r="G157" s="244"/>
      <c r="H157" s="192"/>
      <c r="I157" s="192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2"/>
      <c r="C158" s="192"/>
      <c r="D158" s="244"/>
      <c r="E158" s="192"/>
      <c r="F158" s="192"/>
      <c r="G158" s="244"/>
      <c r="H158" s="192"/>
      <c r="I158" s="192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2"/>
      <c r="C159" s="192"/>
      <c r="D159" s="244"/>
      <c r="E159" s="192"/>
      <c r="F159" s="192"/>
      <c r="G159" s="244"/>
      <c r="H159" s="192"/>
      <c r="I159" s="192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2"/>
      <c r="C160" s="192"/>
      <c r="D160" s="244"/>
      <c r="E160" s="192"/>
      <c r="F160" s="192"/>
      <c r="G160" s="244"/>
      <c r="H160" s="192"/>
      <c r="I160" s="192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2"/>
      <c r="C161" s="192"/>
      <c r="D161" s="244"/>
      <c r="E161" s="192"/>
      <c r="F161" s="192"/>
      <c r="G161" s="244"/>
      <c r="H161" s="192"/>
      <c r="I161" s="192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2"/>
      <c r="C162" s="192"/>
      <c r="D162" s="244"/>
      <c r="E162" s="192"/>
      <c r="F162" s="192"/>
      <c r="G162" s="244"/>
      <c r="H162" s="192"/>
      <c r="I162" s="192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2"/>
      <c r="C163" s="192"/>
      <c r="D163" s="244"/>
      <c r="E163" s="192"/>
      <c r="F163" s="192"/>
      <c r="G163" s="244"/>
      <c r="H163" s="192"/>
      <c r="I163" s="192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2"/>
      <c r="C164" s="192"/>
      <c r="D164" s="244"/>
      <c r="E164" s="192"/>
      <c r="F164" s="192"/>
      <c r="G164" s="244"/>
      <c r="H164" s="192"/>
      <c r="I164" s="192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2"/>
      <c r="C165" s="192"/>
      <c r="D165" s="244"/>
      <c r="E165" s="192"/>
      <c r="F165" s="192"/>
      <c r="G165" s="244"/>
      <c r="H165" s="192"/>
      <c r="I165" s="192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2"/>
      <c r="C166" s="192"/>
      <c r="D166" s="244"/>
      <c r="E166" s="192"/>
      <c r="F166" s="192"/>
      <c r="G166" s="244"/>
      <c r="H166" s="192"/>
      <c r="I166" s="192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2"/>
      <c r="C167" s="192"/>
      <c r="D167" s="244"/>
      <c r="E167" s="192"/>
      <c r="F167" s="192"/>
      <c r="G167" s="244"/>
      <c r="H167" s="192"/>
      <c r="I167" s="192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2"/>
      <c r="C168" s="192"/>
      <c r="D168" s="244"/>
      <c r="E168" s="192"/>
      <c r="F168" s="192"/>
      <c r="G168" s="244"/>
      <c r="H168" s="192"/>
      <c r="I168" s="192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2"/>
      <c r="C169" s="192"/>
      <c r="D169" s="244"/>
      <c r="E169" s="192"/>
      <c r="F169" s="192"/>
      <c r="G169" s="244"/>
      <c r="H169" s="192"/>
      <c r="I169" s="192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2"/>
      <c r="C170" s="192"/>
      <c r="D170" s="244"/>
      <c r="E170" s="192"/>
      <c r="F170" s="192"/>
      <c r="G170" s="244"/>
      <c r="H170" s="192"/>
      <c r="I170" s="192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2"/>
      <c r="C171" s="192"/>
      <c r="D171" s="244"/>
      <c r="E171" s="192"/>
      <c r="F171" s="192"/>
      <c r="G171" s="244"/>
      <c r="H171" s="192"/>
      <c r="I171" s="192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2"/>
      <c r="C172" s="192"/>
      <c r="D172" s="244"/>
      <c r="E172" s="192"/>
      <c r="F172" s="192"/>
      <c r="G172" s="244"/>
      <c r="H172" s="192"/>
      <c r="I172" s="192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2"/>
      <c r="C173" s="192"/>
      <c r="D173" s="244"/>
      <c r="E173" s="192"/>
      <c r="F173" s="192"/>
      <c r="G173" s="244"/>
      <c r="H173" s="192"/>
      <c r="I173" s="192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2"/>
      <c r="C174" s="192"/>
      <c r="D174" s="244"/>
      <c r="E174" s="192"/>
      <c r="F174" s="192"/>
      <c r="G174" s="244"/>
      <c r="H174" s="192"/>
      <c r="I174" s="192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2"/>
      <c r="C175" s="192"/>
      <c r="D175" s="244"/>
      <c r="E175" s="192"/>
      <c r="F175" s="192"/>
      <c r="G175" s="244"/>
      <c r="H175" s="192"/>
      <c r="I175" s="192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2"/>
      <c r="C176" s="192"/>
      <c r="D176" s="244"/>
      <c r="E176" s="192"/>
      <c r="F176" s="192"/>
      <c r="G176" s="244"/>
      <c r="H176" s="192"/>
      <c r="I176" s="192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2"/>
      <c r="C177" s="192"/>
      <c r="D177" s="244"/>
      <c r="E177" s="192"/>
      <c r="F177" s="192"/>
      <c r="G177" s="244"/>
      <c r="H177" s="192"/>
      <c r="I177" s="192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2"/>
      <c r="C178" s="192"/>
      <c r="D178" s="244"/>
      <c r="E178" s="192"/>
      <c r="F178" s="192"/>
      <c r="G178" s="244"/>
      <c r="H178" s="192"/>
      <c r="I178" s="192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2"/>
      <c r="C179" s="192"/>
      <c r="D179" s="244"/>
      <c r="E179" s="192"/>
      <c r="F179" s="192"/>
      <c r="G179" s="244"/>
      <c r="H179" s="192"/>
      <c r="I179" s="192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2"/>
      <c r="C180" s="192"/>
      <c r="D180" s="244"/>
      <c r="E180" s="192"/>
      <c r="F180" s="192"/>
      <c r="G180" s="244"/>
      <c r="H180" s="192"/>
      <c r="I180" s="192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2"/>
      <c r="C181" s="192"/>
      <c r="D181" s="244"/>
      <c r="E181" s="192"/>
      <c r="F181" s="192"/>
      <c r="G181" s="244"/>
      <c r="H181" s="192"/>
      <c r="I181" s="192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2"/>
      <c r="C182" s="192"/>
      <c r="D182" s="244"/>
      <c r="E182" s="192"/>
      <c r="F182" s="192"/>
      <c r="G182" s="244"/>
      <c r="H182" s="192"/>
      <c r="I182" s="192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2"/>
      <c r="C183" s="192"/>
      <c r="D183" s="244"/>
      <c r="E183" s="192"/>
      <c r="F183" s="192"/>
      <c r="G183" s="244"/>
      <c r="H183" s="192"/>
      <c r="I183" s="192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2"/>
      <c r="C184" s="192"/>
      <c r="D184" s="244"/>
      <c r="E184" s="192"/>
      <c r="F184" s="192"/>
      <c r="G184" s="244"/>
      <c r="H184" s="192"/>
      <c r="I184" s="192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2"/>
      <c r="C185" s="192"/>
      <c r="D185" s="244"/>
      <c r="E185" s="192"/>
      <c r="F185" s="192"/>
      <c r="G185" s="244"/>
      <c r="H185" s="192"/>
      <c r="I185" s="192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2"/>
      <c r="C186" s="192"/>
      <c r="D186" s="244"/>
      <c r="E186" s="192"/>
      <c r="F186" s="192"/>
      <c r="G186" s="244"/>
      <c r="H186" s="192"/>
      <c r="I186" s="192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2"/>
      <c r="C187" s="192"/>
      <c r="D187" s="244"/>
      <c r="E187" s="192"/>
      <c r="F187" s="192"/>
      <c r="G187" s="244"/>
      <c r="H187" s="192"/>
      <c r="I187" s="192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2"/>
      <c r="C188" s="192"/>
      <c r="D188" s="244"/>
      <c r="E188" s="192"/>
      <c r="F188" s="192"/>
      <c r="G188" s="244"/>
      <c r="H188" s="192"/>
      <c r="I188" s="192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2"/>
      <c r="C189" s="192"/>
      <c r="D189" s="244"/>
      <c r="E189" s="192"/>
      <c r="F189" s="192"/>
      <c r="G189" s="244"/>
      <c r="H189" s="192"/>
      <c r="I189" s="192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2"/>
      <c r="C190" s="192"/>
      <c r="D190" s="244"/>
      <c r="E190" s="192"/>
      <c r="F190" s="192"/>
      <c r="G190" s="244"/>
      <c r="H190" s="192"/>
      <c r="I190" s="192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2"/>
      <c r="C191" s="192"/>
      <c r="D191" s="244"/>
      <c r="E191" s="192"/>
      <c r="F191" s="192"/>
      <c r="G191" s="244"/>
      <c r="H191" s="192"/>
      <c r="I191" s="192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2"/>
      <c r="C192" s="192"/>
      <c r="D192" s="244"/>
      <c r="E192" s="192"/>
      <c r="F192" s="192"/>
      <c r="G192" s="244"/>
      <c r="H192" s="192"/>
      <c r="I192" s="192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2"/>
      <c r="C193" s="192"/>
      <c r="D193" s="244"/>
      <c r="E193" s="192"/>
      <c r="F193" s="192"/>
      <c r="G193" s="244"/>
      <c r="H193" s="192"/>
      <c r="I193" s="192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2"/>
      <c r="C194" s="192"/>
      <c r="D194" s="244"/>
      <c r="E194" s="192"/>
      <c r="F194" s="192"/>
      <c r="G194" s="244"/>
      <c r="H194" s="192"/>
      <c r="I194" s="192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2"/>
      <c r="C195" s="192"/>
      <c r="D195" s="244"/>
      <c r="E195" s="192"/>
      <c r="F195" s="192"/>
      <c r="G195" s="244"/>
      <c r="H195" s="192"/>
      <c r="I195" s="192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2"/>
      <c r="C196" s="192"/>
      <c r="D196" s="244"/>
      <c r="E196" s="192"/>
      <c r="F196" s="192"/>
      <c r="G196" s="244"/>
      <c r="H196" s="192"/>
      <c r="I196" s="192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2"/>
      <c r="C197" s="192"/>
      <c r="D197" s="244"/>
      <c r="E197" s="192"/>
      <c r="F197" s="192"/>
      <c r="G197" s="244"/>
      <c r="H197" s="192"/>
      <c r="I197" s="192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2"/>
      <c r="C198" s="192"/>
      <c r="D198" s="244"/>
      <c r="E198" s="192"/>
      <c r="F198" s="192"/>
      <c r="G198" s="244"/>
      <c r="H198" s="192"/>
      <c r="I198" s="192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2"/>
      <c r="C199" s="192"/>
      <c r="D199" s="244"/>
      <c r="E199" s="192"/>
      <c r="F199" s="192"/>
      <c r="G199" s="244"/>
      <c r="H199" s="192"/>
      <c r="I199" s="192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2"/>
      <c r="C200" s="192"/>
      <c r="D200" s="244"/>
      <c r="E200" s="192"/>
      <c r="F200" s="192"/>
      <c r="G200" s="244"/>
      <c r="H200" s="192"/>
      <c r="I200" s="192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2"/>
      <c r="C201" s="192"/>
      <c r="D201" s="244"/>
      <c r="E201" s="192"/>
      <c r="F201" s="192"/>
      <c r="G201" s="244"/>
      <c r="H201" s="192"/>
      <c r="I201" s="192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2"/>
      <c r="C202" s="192"/>
      <c r="D202" s="244"/>
      <c r="E202" s="192"/>
      <c r="F202" s="192"/>
      <c r="G202" s="244"/>
      <c r="H202" s="192"/>
      <c r="I202" s="192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2"/>
      <c r="C203" s="192"/>
      <c r="D203" s="244"/>
      <c r="E203" s="192"/>
      <c r="F203" s="192"/>
      <c r="G203" s="244"/>
      <c r="H203" s="192"/>
      <c r="I203" s="192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2"/>
      <c r="C204" s="192"/>
      <c r="D204" s="244"/>
      <c r="E204" s="192"/>
      <c r="F204" s="192"/>
      <c r="G204" s="244"/>
      <c r="H204" s="192"/>
      <c r="I204" s="192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2"/>
      <c r="C205" s="192"/>
      <c r="D205" s="244"/>
      <c r="E205" s="192"/>
      <c r="F205" s="192"/>
      <c r="G205" s="244"/>
      <c r="H205" s="192"/>
      <c r="I205" s="192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2"/>
      <c r="C206" s="192"/>
      <c r="D206" s="244"/>
      <c r="E206" s="192"/>
      <c r="F206" s="192"/>
      <c r="G206" s="244"/>
      <c r="H206" s="192"/>
      <c r="I206" s="192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2"/>
      <c r="C207" s="192"/>
      <c r="D207" s="244"/>
      <c r="E207" s="192"/>
      <c r="F207" s="192"/>
      <c r="G207" s="244"/>
      <c r="H207" s="192"/>
      <c r="I207" s="192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2"/>
      <c r="C208" s="192"/>
      <c r="D208" s="244"/>
      <c r="E208" s="192"/>
      <c r="F208" s="192"/>
      <c r="G208" s="244"/>
      <c r="H208" s="192"/>
      <c r="I208" s="192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2"/>
      <c r="C209" s="192"/>
      <c r="D209" s="244"/>
      <c r="E209" s="192"/>
      <c r="F209" s="192"/>
      <c r="G209" s="244"/>
      <c r="H209" s="192"/>
      <c r="I209" s="192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2"/>
      <c r="C210" s="192"/>
      <c r="D210" s="244"/>
      <c r="E210" s="192"/>
      <c r="F210" s="192"/>
      <c r="G210" s="244"/>
      <c r="H210" s="192"/>
      <c r="I210" s="192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2"/>
      <c r="C211" s="192"/>
      <c r="D211" s="244"/>
      <c r="E211" s="192"/>
      <c r="F211" s="192"/>
      <c r="G211" s="244"/>
      <c r="H211" s="192"/>
      <c r="I211" s="192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2"/>
      <c r="C212" s="192"/>
      <c r="D212" s="244"/>
      <c r="E212" s="192"/>
      <c r="F212" s="192"/>
      <c r="G212" s="244"/>
      <c r="H212" s="192"/>
      <c r="I212" s="192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2"/>
      <c r="C213" s="192"/>
      <c r="D213" s="244"/>
      <c r="E213" s="192"/>
      <c r="F213" s="192"/>
      <c r="G213" s="244"/>
      <c r="H213" s="192"/>
      <c r="I213" s="192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2"/>
      <c r="C214" s="192"/>
      <c r="D214" s="244"/>
      <c r="E214" s="192"/>
      <c r="F214" s="192"/>
      <c r="G214" s="244"/>
      <c r="H214" s="192"/>
      <c r="I214" s="192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2"/>
      <c r="C215" s="192"/>
      <c r="D215" s="244"/>
      <c r="E215" s="192"/>
      <c r="F215" s="192"/>
      <c r="G215" s="244"/>
      <c r="H215" s="192"/>
      <c r="I215" s="192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2"/>
      <c r="C216" s="192"/>
      <c r="D216" s="244"/>
      <c r="E216" s="192"/>
      <c r="F216" s="192"/>
      <c r="G216" s="244"/>
      <c r="H216" s="192"/>
      <c r="I216" s="192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2"/>
      <c r="C217" s="192"/>
      <c r="D217" s="244"/>
      <c r="E217" s="192"/>
      <c r="F217" s="192"/>
      <c r="G217" s="244"/>
      <c r="H217" s="192"/>
      <c r="I217" s="192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2"/>
      <c r="C218" s="192"/>
      <c r="D218" s="244"/>
      <c r="E218" s="192"/>
      <c r="F218" s="192"/>
      <c r="G218" s="244"/>
      <c r="H218" s="192"/>
      <c r="I218" s="192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2"/>
      <c r="C219" s="192"/>
      <c r="D219" s="244"/>
      <c r="E219" s="192"/>
      <c r="F219" s="192"/>
      <c r="G219" s="244"/>
      <c r="H219" s="192"/>
      <c r="I219" s="192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2"/>
      <c r="C220" s="192"/>
      <c r="D220" s="244"/>
      <c r="E220" s="192"/>
      <c r="F220" s="192"/>
      <c r="G220" s="244"/>
      <c r="H220" s="192"/>
      <c r="I220" s="192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2"/>
      <c r="C221" s="192"/>
      <c r="D221" s="244"/>
      <c r="E221" s="192"/>
      <c r="F221" s="192"/>
      <c r="G221" s="244"/>
      <c r="H221" s="192"/>
      <c r="I221" s="192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2"/>
      <c r="C222" s="192"/>
      <c r="D222" s="244"/>
      <c r="E222" s="192"/>
      <c r="F222" s="192"/>
      <c r="G222" s="244"/>
      <c r="H222" s="192"/>
      <c r="I222" s="192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2"/>
      <c r="C223" s="192"/>
      <c r="D223" s="244"/>
      <c r="E223" s="192"/>
      <c r="F223" s="192"/>
      <c r="G223" s="244"/>
      <c r="H223" s="192"/>
      <c r="I223" s="192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2"/>
      <c r="C224" s="192"/>
      <c r="D224" s="244"/>
      <c r="E224" s="192"/>
      <c r="F224" s="192"/>
      <c r="G224" s="244"/>
      <c r="H224" s="192"/>
      <c r="I224" s="192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2"/>
      <c r="C225" s="192"/>
      <c r="D225" s="244"/>
      <c r="E225" s="192"/>
      <c r="F225" s="192"/>
      <c r="G225" s="244"/>
      <c r="H225" s="192"/>
      <c r="I225" s="192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2"/>
      <c r="C226" s="192"/>
      <c r="D226" s="244"/>
      <c r="E226" s="192"/>
      <c r="F226" s="192"/>
      <c r="G226" s="244"/>
      <c r="H226" s="192"/>
      <c r="I226" s="192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2"/>
      <c r="C227" s="192"/>
      <c r="D227" s="244"/>
      <c r="E227" s="192"/>
      <c r="F227" s="192"/>
      <c r="G227" s="244"/>
      <c r="H227" s="192"/>
      <c r="I227" s="192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2"/>
      <c r="C228" s="192"/>
      <c r="D228" s="244"/>
      <c r="E228" s="192"/>
      <c r="F228" s="192"/>
      <c r="G228" s="244"/>
      <c r="H228" s="192"/>
      <c r="I228" s="192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2"/>
      <c r="C229" s="192"/>
      <c r="D229" s="244"/>
      <c r="E229" s="192"/>
      <c r="F229" s="192"/>
      <c r="G229" s="244"/>
      <c r="H229" s="192"/>
      <c r="I229" s="192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2"/>
      <c r="C230" s="192"/>
      <c r="D230" s="244"/>
      <c r="E230" s="192"/>
      <c r="F230" s="192"/>
      <c r="G230" s="244"/>
      <c r="H230" s="192"/>
      <c r="I230" s="192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2"/>
      <c r="C231" s="192"/>
      <c r="D231" s="244"/>
      <c r="E231" s="192"/>
      <c r="F231" s="192"/>
      <c r="G231" s="244"/>
      <c r="H231" s="192"/>
      <c r="I231" s="192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2"/>
      <c r="C232" s="192"/>
      <c r="D232" s="244"/>
      <c r="E232" s="192"/>
      <c r="F232" s="192"/>
      <c r="G232" s="244"/>
      <c r="H232" s="192"/>
      <c r="I232" s="192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2"/>
      <c r="C233" s="192"/>
      <c r="D233" s="244"/>
      <c r="E233" s="192"/>
      <c r="F233" s="192"/>
      <c r="G233" s="244"/>
      <c r="H233" s="192"/>
      <c r="I233" s="192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2"/>
      <c r="C234" s="192"/>
      <c r="D234" s="244"/>
      <c r="E234" s="192"/>
      <c r="F234" s="192"/>
      <c r="G234" s="244"/>
      <c r="H234" s="192"/>
      <c r="I234" s="192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2"/>
      <c r="C235" s="192"/>
      <c r="D235" s="244"/>
      <c r="E235" s="192"/>
      <c r="F235" s="192"/>
      <c r="G235" s="244"/>
      <c r="H235" s="192"/>
      <c r="I235" s="192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2"/>
      <c r="C236" s="192"/>
      <c r="D236" s="244"/>
      <c r="E236" s="192"/>
      <c r="F236" s="192"/>
      <c r="G236" s="244"/>
      <c r="H236" s="192"/>
      <c r="I236" s="192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2"/>
      <c r="C237" s="192"/>
      <c r="D237" s="244"/>
      <c r="E237" s="192"/>
      <c r="F237" s="192"/>
      <c r="G237" s="244"/>
      <c r="H237" s="192"/>
      <c r="I237" s="192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2"/>
      <c r="C238" s="192"/>
      <c r="D238" s="244"/>
      <c r="E238" s="192"/>
      <c r="F238" s="192"/>
      <c r="G238" s="244"/>
      <c r="H238" s="192"/>
      <c r="I238" s="192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2"/>
      <c r="C239" s="192"/>
      <c r="D239" s="244"/>
      <c r="E239" s="192"/>
      <c r="F239" s="192"/>
      <c r="G239" s="244"/>
      <c r="H239" s="192"/>
      <c r="I239" s="192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2"/>
      <c r="C240" s="192"/>
      <c r="D240" s="244"/>
      <c r="E240" s="192"/>
      <c r="F240" s="192"/>
      <c r="G240" s="244"/>
      <c r="H240" s="192"/>
      <c r="I240" s="192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2"/>
      <c r="C241" s="192"/>
      <c r="D241" s="244"/>
      <c r="E241" s="192"/>
      <c r="F241" s="192"/>
      <c r="G241" s="244"/>
      <c r="H241" s="192"/>
      <c r="I241" s="192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2"/>
      <c r="C242" s="192"/>
      <c r="D242" s="244"/>
      <c r="E242" s="192"/>
      <c r="F242" s="192"/>
      <c r="G242" s="244"/>
      <c r="H242" s="192"/>
      <c r="I242" s="192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2"/>
      <c r="C243" s="192"/>
      <c r="D243" s="244"/>
      <c r="E243" s="192"/>
      <c r="F243" s="192"/>
      <c r="G243" s="244"/>
      <c r="H243" s="192"/>
      <c r="I243" s="192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2"/>
      <c r="C244" s="192"/>
      <c r="D244" s="244"/>
      <c r="E244" s="192"/>
      <c r="F244" s="192"/>
      <c r="G244" s="244"/>
      <c r="H244" s="192"/>
      <c r="I244" s="192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2"/>
      <c r="C245" s="192"/>
      <c r="D245" s="244"/>
      <c r="E245" s="192"/>
      <c r="F245" s="192"/>
      <c r="G245" s="244"/>
      <c r="H245" s="192"/>
      <c r="I245" s="192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192"/>
      <c r="C246" s="192"/>
      <c r="D246" s="244"/>
      <c r="E246" s="192"/>
      <c r="F246" s="192"/>
      <c r="G246" s="244"/>
      <c r="H246" s="192"/>
      <c r="I246" s="192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192"/>
      <c r="C247" s="192"/>
      <c r="D247" s="244"/>
      <c r="E247" s="192"/>
      <c r="F247" s="192"/>
      <c r="G247" s="244"/>
      <c r="H247" s="192"/>
      <c r="I247" s="192"/>
      <c r="J247" s="38"/>
      <c r="K247" s="38"/>
      <c r="L247" s="38"/>
      <c r="M247" s="38"/>
      <c r="N247" s="38"/>
      <c r="O247" s="38"/>
      <c r="P247" s="38"/>
      <c r="Q247" s="3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48" bestFit="1" customWidth="1"/>
    <col min="2" max="2" width="14.33203125" style="205" customWidth="1"/>
    <col min="3" max="3" width="15.1640625" style="205" customWidth="1"/>
    <col min="4" max="4" width="10.33203125" style="250" customWidth="1"/>
    <col min="5" max="5" width="8.83203125" style="48" hidden="1" customWidth="1"/>
    <col min="6" max="16384" width="9.1640625" style="48"/>
  </cols>
  <sheetData>
    <row r="2" spans="1:20" ht="39" customHeight="1">
      <c r="A2" s="269" t="s">
        <v>7</v>
      </c>
      <c r="B2" s="3"/>
      <c r="C2" s="3"/>
      <c r="D2" s="3"/>
      <c r="E2" s="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5"/>
    </row>
    <row r="4" spans="1:20" s="49" customFormat="1">
      <c r="B4" s="226"/>
      <c r="C4" s="226"/>
      <c r="D4" s="20" t="str">
        <f>VALVAL</f>
        <v>млрд. одиниць</v>
      </c>
    </row>
    <row r="5" spans="1:20" s="162" customFormat="1">
      <c r="A5" s="26"/>
      <c r="B5" s="95" t="s">
        <v>168</v>
      </c>
      <c r="C5" s="95" t="s">
        <v>171</v>
      </c>
      <c r="D5" s="177" t="s">
        <v>192</v>
      </c>
      <c r="E5" s="172" t="s">
        <v>61</v>
      </c>
    </row>
    <row r="6" spans="1:20" s="96" customFormat="1" ht="15">
      <c r="A6" s="76" t="s">
        <v>153</v>
      </c>
      <c r="B6" s="65">
        <f t="shared" ref="B6:D6" si="0">SUM(B$7+ B$8+ B$9)</f>
        <v>22200518.104314283</v>
      </c>
      <c r="C6" s="65">
        <f t="shared" si="0"/>
        <v>177606033.19737586</v>
      </c>
      <c r="D6" s="107">
        <f t="shared" si="0"/>
        <v>22.8865518878779</v>
      </c>
      <c r="E6" s="176" t="s">
        <v>95</v>
      </c>
    </row>
    <row r="7" spans="1:20" s="63" customFormat="1">
      <c r="A7" s="11" t="s">
        <v>5</v>
      </c>
      <c r="B7" s="41">
        <v>41.029973807129998</v>
      </c>
      <c r="C7" s="41">
        <v>1119.22383150524</v>
      </c>
      <c r="D7" s="82">
        <v>0.41886800000000002</v>
      </c>
      <c r="E7" s="42" t="s">
        <v>15</v>
      </c>
    </row>
    <row r="8" spans="1:20" s="63" customFormat="1">
      <c r="A8" s="11" t="s">
        <v>14</v>
      </c>
      <c r="B8" s="41">
        <v>56.92434047583</v>
      </c>
      <c r="C8" s="41">
        <v>1552.7935443639101</v>
      </c>
      <c r="D8" s="82">
        <v>0.58113199999999998</v>
      </c>
      <c r="E8" s="42" t="s">
        <v>15</v>
      </c>
    </row>
    <row r="9" spans="1:20" s="63" customFormat="1">
      <c r="A9" s="11" t="s">
        <v>77</v>
      </c>
      <c r="B9" s="41">
        <v>22200420.149999999</v>
      </c>
      <c r="C9" s="41">
        <v>177603361.18000001</v>
      </c>
      <c r="D9" s="82">
        <v>21.8865518878779</v>
      </c>
      <c r="E9" s="42" t="s">
        <v>15</v>
      </c>
    </row>
    <row r="10" spans="1:20">
      <c r="B10" s="192"/>
      <c r="C10" s="192"/>
      <c r="D10" s="24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20">
      <c r="B11" s="192"/>
      <c r="C11" s="192"/>
      <c r="D11" s="24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20">
      <c r="B12" s="192"/>
      <c r="C12" s="192"/>
      <c r="D12" s="244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0">
      <c r="B13" s="192"/>
      <c r="C13" s="192"/>
      <c r="D13" s="24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20">
      <c r="B14" s="192"/>
      <c r="C14" s="192"/>
      <c r="D14" s="24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20">
      <c r="B15" s="192"/>
      <c r="C15" s="192"/>
      <c r="D15" s="24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0">
      <c r="B16" s="192"/>
      <c r="C16" s="192"/>
      <c r="D16" s="244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2:18">
      <c r="B17" s="192"/>
      <c r="C17" s="192"/>
      <c r="D17" s="2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2:18">
      <c r="B18" s="192"/>
      <c r="C18" s="192"/>
      <c r="D18" s="24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2:18">
      <c r="B19" s="192"/>
      <c r="C19" s="192"/>
      <c r="D19" s="244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2:18">
      <c r="B20" s="192"/>
      <c r="C20" s="192"/>
      <c r="D20" s="2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2:18">
      <c r="B21" s="192"/>
      <c r="C21" s="192"/>
      <c r="D21" s="2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2:18">
      <c r="B22" s="192"/>
      <c r="C22" s="192"/>
      <c r="D22" s="24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2:18">
      <c r="B23" s="192"/>
      <c r="C23" s="192"/>
      <c r="D23" s="244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2:18">
      <c r="B24" s="192"/>
      <c r="C24" s="192"/>
      <c r="D24" s="2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2:18">
      <c r="B25" s="192"/>
      <c r="C25" s="192"/>
      <c r="D25" s="244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2:18">
      <c r="B26" s="192"/>
      <c r="C26" s="192"/>
      <c r="D26" s="244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2:18">
      <c r="B27" s="192"/>
      <c r="C27" s="192"/>
      <c r="D27" s="244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2:18">
      <c r="B28" s="192"/>
      <c r="C28" s="192"/>
      <c r="D28" s="24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2:18">
      <c r="B29" s="192"/>
      <c r="C29" s="192"/>
      <c r="D29" s="24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2:18">
      <c r="B30" s="192"/>
      <c r="C30" s="192"/>
      <c r="D30" s="24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2:18">
      <c r="B31" s="192"/>
      <c r="C31" s="192"/>
      <c r="D31" s="24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2:18">
      <c r="B32" s="192"/>
      <c r="C32" s="192"/>
      <c r="D32" s="24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2:18">
      <c r="B33" s="192"/>
      <c r="C33" s="192"/>
      <c r="D33" s="24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2:18">
      <c r="B34" s="192"/>
      <c r="C34" s="192"/>
      <c r="D34" s="24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2:18">
      <c r="B35" s="192"/>
      <c r="C35" s="192"/>
      <c r="D35" s="24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2:18">
      <c r="B36" s="192"/>
      <c r="C36" s="192"/>
      <c r="D36" s="24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2:18">
      <c r="B37" s="192"/>
      <c r="C37" s="192"/>
      <c r="D37" s="24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2:18">
      <c r="B38" s="192"/>
      <c r="C38" s="192"/>
      <c r="D38" s="244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2:18">
      <c r="B39" s="192"/>
      <c r="C39" s="192"/>
      <c r="D39" s="244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2:18">
      <c r="B40" s="192"/>
      <c r="C40" s="192"/>
      <c r="D40" s="244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2:18">
      <c r="B41" s="192"/>
      <c r="C41" s="192"/>
      <c r="D41" s="244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2:18">
      <c r="B42" s="192"/>
      <c r="C42" s="192"/>
      <c r="D42" s="244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2:18">
      <c r="B43" s="192"/>
      <c r="C43" s="192"/>
      <c r="D43" s="244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2:18">
      <c r="B44" s="192"/>
      <c r="C44" s="192"/>
      <c r="D44" s="244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2:18">
      <c r="B45" s="192"/>
      <c r="C45" s="192"/>
      <c r="D45" s="244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2:18">
      <c r="B46" s="192"/>
      <c r="C46" s="192"/>
      <c r="D46" s="244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2:18">
      <c r="B47" s="192"/>
      <c r="C47" s="192"/>
      <c r="D47" s="244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>
      <c r="B48" s="192"/>
      <c r="C48" s="192"/>
      <c r="D48" s="244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2:18">
      <c r="B49" s="192"/>
      <c r="C49" s="192"/>
      <c r="D49" s="244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2:18">
      <c r="B50" s="192"/>
      <c r="C50" s="192"/>
      <c r="D50" s="244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2:18">
      <c r="B51" s="192"/>
      <c r="C51" s="192"/>
      <c r="D51" s="244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2:18">
      <c r="B52" s="192"/>
      <c r="C52" s="192"/>
      <c r="D52" s="244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2:18">
      <c r="B53" s="192"/>
      <c r="C53" s="192"/>
      <c r="D53" s="244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2:18">
      <c r="B54" s="192"/>
      <c r="C54" s="192"/>
      <c r="D54" s="244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2:18">
      <c r="B55" s="192"/>
      <c r="C55" s="192"/>
      <c r="D55" s="244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2:18">
      <c r="B56" s="192"/>
      <c r="C56" s="192"/>
      <c r="D56" s="244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2:18">
      <c r="B57" s="192"/>
      <c r="C57" s="192"/>
      <c r="D57" s="244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2:18">
      <c r="B58" s="192"/>
      <c r="C58" s="192"/>
      <c r="D58" s="244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2:18">
      <c r="B59" s="192"/>
      <c r="C59" s="192"/>
      <c r="D59" s="244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2:18">
      <c r="B60" s="192"/>
      <c r="C60" s="192"/>
      <c r="D60" s="244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2:18">
      <c r="B61" s="192"/>
      <c r="C61" s="192"/>
      <c r="D61" s="244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2:18">
      <c r="B62" s="192"/>
      <c r="C62" s="192"/>
      <c r="D62" s="244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2:18">
      <c r="B63" s="192"/>
      <c r="C63" s="192"/>
      <c r="D63" s="244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2:18">
      <c r="B64" s="192"/>
      <c r="C64" s="192"/>
      <c r="D64" s="244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2:18">
      <c r="B65" s="192"/>
      <c r="C65" s="192"/>
      <c r="D65" s="244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2:18">
      <c r="B66" s="192"/>
      <c r="C66" s="192"/>
      <c r="D66" s="244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2:18">
      <c r="B67" s="192"/>
      <c r="C67" s="192"/>
      <c r="D67" s="244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2:18">
      <c r="B68" s="192"/>
      <c r="C68" s="192"/>
      <c r="D68" s="244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2:18">
      <c r="B69" s="192"/>
      <c r="C69" s="192"/>
      <c r="D69" s="244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2:18">
      <c r="B70" s="192"/>
      <c r="C70" s="192"/>
      <c r="D70" s="244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2:18">
      <c r="B71" s="192"/>
      <c r="C71" s="192"/>
      <c r="D71" s="244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2:18">
      <c r="B72" s="192"/>
      <c r="C72" s="192"/>
      <c r="D72" s="244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2:18">
      <c r="B73" s="192"/>
      <c r="C73" s="192"/>
      <c r="D73" s="244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2:18">
      <c r="B74" s="192"/>
      <c r="C74" s="192"/>
      <c r="D74" s="244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2:18">
      <c r="B75" s="192"/>
      <c r="C75" s="192"/>
      <c r="D75" s="244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2:18">
      <c r="B76" s="192"/>
      <c r="C76" s="192"/>
      <c r="D76" s="244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2:18">
      <c r="B77" s="192"/>
      <c r="C77" s="192"/>
      <c r="D77" s="244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2:18">
      <c r="B78" s="192"/>
      <c r="C78" s="192"/>
      <c r="D78" s="244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2:18">
      <c r="B79" s="192"/>
      <c r="C79" s="192"/>
      <c r="D79" s="244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2:18">
      <c r="B80" s="192"/>
      <c r="C80" s="192"/>
      <c r="D80" s="244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2:18">
      <c r="B81" s="192"/>
      <c r="C81" s="192"/>
      <c r="D81" s="244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2:18">
      <c r="B82" s="192"/>
      <c r="C82" s="192"/>
      <c r="D82" s="244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2:18">
      <c r="B83" s="192"/>
      <c r="C83" s="192"/>
      <c r="D83" s="244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2:18">
      <c r="B84" s="192"/>
      <c r="C84" s="192"/>
      <c r="D84" s="244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2:18">
      <c r="B85" s="192"/>
      <c r="C85" s="192"/>
      <c r="D85" s="244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2:18">
      <c r="B86" s="192"/>
      <c r="C86" s="192"/>
      <c r="D86" s="24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2:18">
      <c r="B87" s="192"/>
      <c r="C87" s="192"/>
      <c r="D87" s="244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2:18">
      <c r="B88" s="192"/>
      <c r="C88" s="192"/>
      <c r="D88" s="244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2:18">
      <c r="B89" s="192"/>
      <c r="C89" s="192"/>
      <c r="D89" s="244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2:18">
      <c r="B90" s="192"/>
      <c r="C90" s="192"/>
      <c r="D90" s="244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2:18">
      <c r="B91" s="192"/>
      <c r="C91" s="192"/>
      <c r="D91" s="244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2:18">
      <c r="B92" s="192"/>
      <c r="C92" s="192"/>
      <c r="D92" s="244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192"/>
      <c r="C93" s="192"/>
      <c r="D93" s="244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2:18">
      <c r="B94" s="192"/>
      <c r="C94" s="192"/>
      <c r="D94" s="244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2:18">
      <c r="B95" s="192"/>
      <c r="C95" s="192"/>
      <c r="D95" s="244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2:18">
      <c r="B96" s="192"/>
      <c r="C96" s="192"/>
      <c r="D96" s="244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2:18">
      <c r="B97" s="192"/>
      <c r="C97" s="192"/>
      <c r="D97" s="244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2:18">
      <c r="B98" s="192"/>
      <c r="C98" s="192"/>
      <c r="D98" s="244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2:18">
      <c r="B99" s="192"/>
      <c r="C99" s="192"/>
      <c r="D99" s="244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2:18">
      <c r="B100" s="192"/>
      <c r="C100" s="192"/>
      <c r="D100" s="244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2:18">
      <c r="B101" s="192"/>
      <c r="C101" s="192"/>
      <c r="D101" s="244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</row>
    <row r="102" spans="2:18">
      <c r="B102" s="192"/>
      <c r="C102" s="192"/>
      <c r="D102" s="244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</row>
    <row r="103" spans="2:18">
      <c r="B103" s="192"/>
      <c r="C103" s="192"/>
      <c r="D103" s="244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2:18">
      <c r="B104" s="192"/>
      <c r="C104" s="192"/>
      <c r="D104" s="244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  <row r="105" spans="2:18">
      <c r="B105" s="192"/>
      <c r="C105" s="192"/>
      <c r="D105" s="244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2:18">
      <c r="B106" s="192"/>
      <c r="C106" s="192"/>
      <c r="D106" s="244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</row>
    <row r="107" spans="2:18">
      <c r="B107" s="192"/>
      <c r="C107" s="192"/>
      <c r="D107" s="244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2:18">
      <c r="B108" s="192"/>
      <c r="C108" s="192"/>
      <c r="D108" s="244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2:18">
      <c r="B109" s="192"/>
      <c r="C109" s="192"/>
      <c r="D109" s="24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2:18">
      <c r="B110" s="192"/>
      <c r="C110" s="192"/>
      <c r="D110" s="244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2:18">
      <c r="B111" s="192"/>
      <c r="C111" s="192"/>
      <c r="D111" s="244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2:18">
      <c r="B112" s="192"/>
      <c r="C112" s="192"/>
      <c r="D112" s="244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2:18">
      <c r="B113" s="192"/>
      <c r="C113" s="192"/>
      <c r="D113" s="244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2:18">
      <c r="B114" s="192"/>
      <c r="C114" s="192"/>
      <c r="D114" s="244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2:18">
      <c r="B115" s="192"/>
      <c r="C115" s="192"/>
      <c r="D115" s="244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2:18">
      <c r="B116" s="192"/>
      <c r="C116" s="192"/>
      <c r="D116" s="244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2:18">
      <c r="B117" s="192"/>
      <c r="C117" s="192"/>
      <c r="D117" s="244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2:18">
      <c r="B118" s="192"/>
      <c r="C118" s="192"/>
      <c r="D118" s="2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2:18">
      <c r="B119" s="192"/>
      <c r="C119" s="192"/>
      <c r="D119" s="244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2:18">
      <c r="B120" s="192"/>
      <c r="C120" s="192"/>
      <c r="D120" s="2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2:18">
      <c r="B121" s="192"/>
      <c r="C121" s="192"/>
      <c r="D121" s="244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2:18">
      <c r="B122" s="192"/>
      <c r="C122" s="192"/>
      <c r="D122" s="2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2:18">
      <c r="B123" s="192"/>
      <c r="C123" s="192"/>
      <c r="D123" s="244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192"/>
      <c r="C124" s="192"/>
      <c r="D124" s="2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2:18">
      <c r="B125" s="192"/>
      <c r="C125" s="192"/>
      <c r="D125" s="244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2:18">
      <c r="B126" s="192"/>
      <c r="C126" s="192"/>
      <c r="D126" s="2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2:18">
      <c r="B127" s="192"/>
      <c r="C127" s="192"/>
      <c r="D127" s="244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2:18">
      <c r="B128" s="192"/>
      <c r="C128" s="192"/>
      <c r="D128" s="2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>
      <c r="B129" s="192"/>
      <c r="C129" s="192"/>
      <c r="D129" s="244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2:18">
      <c r="B130" s="192"/>
      <c r="C130" s="192"/>
      <c r="D130" s="2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2:18">
      <c r="B131" s="192"/>
      <c r="C131" s="192"/>
      <c r="D131" s="244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</row>
    <row r="132" spans="2:18">
      <c r="B132" s="192"/>
      <c r="C132" s="192"/>
      <c r="D132" s="2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2:18">
      <c r="B133" s="192"/>
      <c r="C133" s="192"/>
      <c r="D133" s="244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</row>
    <row r="134" spans="2:18">
      <c r="B134" s="192"/>
      <c r="C134" s="192"/>
      <c r="D134" s="2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2:18">
      <c r="B135" s="192"/>
      <c r="C135" s="192"/>
      <c r="D135" s="244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2:18">
      <c r="B136" s="192"/>
      <c r="C136" s="192"/>
      <c r="D136" s="2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2:18">
      <c r="B137" s="192"/>
      <c r="C137" s="192"/>
      <c r="D137" s="244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2:18">
      <c r="B138" s="192"/>
      <c r="C138" s="192"/>
      <c r="D138" s="2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2:18">
      <c r="B139" s="192"/>
      <c r="C139" s="192"/>
      <c r="D139" s="244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2:18">
      <c r="B140" s="192"/>
      <c r="C140" s="192"/>
      <c r="D140" s="2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2:18">
      <c r="B141" s="192"/>
      <c r="C141" s="192"/>
      <c r="D141" s="244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2:18">
      <c r="B142" s="192"/>
      <c r="C142" s="192"/>
      <c r="D142" s="2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2:18">
      <c r="B143" s="192"/>
      <c r="C143" s="192"/>
      <c r="D143" s="244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2:18">
      <c r="B144" s="192"/>
      <c r="C144" s="192"/>
      <c r="D144" s="2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2:18">
      <c r="B145" s="192"/>
      <c r="C145" s="192"/>
      <c r="D145" s="244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2:18">
      <c r="B146" s="192"/>
      <c r="C146" s="192"/>
      <c r="D146" s="2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2:18">
      <c r="B147" s="192"/>
      <c r="C147" s="192"/>
      <c r="D147" s="244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2:18">
      <c r="B148" s="192"/>
      <c r="C148" s="192"/>
      <c r="D148" s="2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2:18">
      <c r="B149" s="192"/>
      <c r="C149" s="192"/>
      <c r="D149" s="244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2:18">
      <c r="B150" s="192"/>
      <c r="C150" s="192"/>
      <c r="D150" s="2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2:18">
      <c r="B151" s="192"/>
      <c r="C151" s="192"/>
      <c r="D151" s="244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2:18">
      <c r="B152" s="192"/>
      <c r="C152" s="192"/>
      <c r="D152" s="2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</row>
    <row r="153" spans="2:18">
      <c r="B153" s="192"/>
      <c r="C153" s="192"/>
      <c r="D153" s="244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</row>
    <row r="154" spans="2:18">
      <c r="B154" s="192"/>
      <c r="C154" s="192"/>
      <c r="D154" s="2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192"/>
      <c r="C155" s="192"/>
      <c r="D155" s="244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</row>
    <row r="156" spans="2:18">
      <c r="B156" s="192"/>
      <c r="C156" s="192"/>
      <c r="D156" s="2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2:18">
      <c r="B157" s="192"/>
      <c r="C157" s="192"/>
      <c r="D157" s="244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2:18">
      <c r="B158" s="192"/>
      <c r="C158" s="192"/>
      <c r="D158" s="2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2:18">
      <c r="B159" s="192"/>
      <c r="C159" s="192"/>
      <c r="D159" s="244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</row>
    <row r="160" spans="2:18">
      <c r="B160" s="192"/>
      <c r="C160" s="192"/>
      <c r="D160" s="2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</row>
    <row r="161" spans="2:18">
      <c r="B161" s="192"/>
      <c r="C161" s="192"/>
      <c r="D161" s="244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</row>
    <row r="162" spans="2:18">
      <c r="B162" s="192"/>
      <c r="C162" s="192"/>
      <c r="D162" s="2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2:18">
      <c r="B163" s="192"/>
      <c r="C163" s="192"/>
      <c r="D163" s="244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2:18">
      <c r="B164" s="192"/>
      <c r="C164" s="192"/>
      <c r="D164" s="2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2:18">
      <c r="B165" s="192"/>
      <c r="C165" s="192"/>
      <c r="D165" s="244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</row>
    <row r="166" spans="2:18">
      <c r="B166" s="192"/>
      <c r="C166" s="192"/>
      <c r="D166" s="2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</row>
    <row r="167" spans="2:18">
      <c r="B167" s="192"/>
      <c r="C167" s="192"/>
      <c r="D167" s="244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2:18">
      <c r="B168" s="192"/>
      <c r="C168" s="192"/>
      <c r="D168" s="2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</row>
    <row r="169" spans="2:18">
      <c r="B169" s="192"/>
      <c r="C169" s="192"/>
      <c r="D169" s="244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2:18">
      <c r="B170" s="192"/>
      <c r="C170" s="192"/>
      <c r="D170" s="244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2:18">
      <c r="B171" s="192"/>
      <c r="C171" s="192"/>
      <c r="D171" s="244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</row>
    <row r="172" spans="2:18">
      <c r="B172" s="192"/>
      <c r="C172" s="192"/>
      <c r="D172" s="244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</row>
    <row r="173" spans="2:18">
      <c r="B173" s="192"/>
      <c r="C173" s="192"/>
      <c r="D173" s="244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</row>
    <row r="174" spans="2:18">
      <c r="B174" s="192"/>
      <c r="C174" s="192"/>
      <c r="D174" s="244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</row>
    <row r="175" spans="2:18">
      <c r="B175" s="192"/>
      <c r="C175" s="192"/>
      <c r="D175" s="244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</row>
    <row r="176" spans="2:18">
      <c r="B176" s="192"/>
      <c r="C176" s="192"/>
      <c r="D176" s="244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</row>
    <row r="177" spans="2:18">
      <c r="B177" s="192"/>
      <c r="C177" s="192"/>
      <c r="D177" s="244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</row>
    <row r="178" spans="2:18">
      <c r="B178" s="192"/>
      <c r="C178" s="192"/>
      <c r="D178" s="244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79" spans="2:18">
      <c r="B179" s="192"/>
      <c r="C179" s="192"/>
      <c r="D179" s="244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</row>
    <row r="180" spans="2:18">
      <c r="B180" s="192"/>
      <c r="C180" s="192"/>
      <c r="D180" s="244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</row>
    <row r="181" spans="2:18">
      <c r="B181" s="192"/>
      <c r="C181" s="192"/>
      <c r="D181" s="244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</row>
    <row r="182" spans="2:18">
      <c r="B182" s="192"/>
      <c r="C182" s="192"/>
      <c r="D182" s="244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</row>
    <row r="183" spans="2:18">
      <c r="B183" s="192"/>
      <c r="C183" s="192"/>
      <c r="D183" s="244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</row>
    <row r="184" spans="2:18">
      <c r="B184" s="192"/>
      <c r="C184" s="192"/>
      <c r="D184" s="244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2:18">
      <c r="B185" s="192"/>
      <c r="C185" s="192"/>
      <c r="D185" s="244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192"/>
      <c r="C186" s="192"/>
      <c r="D186" s="244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2:18">
      <c r="B187" s="192"/>
      <c r="C187" s="192"/>
      <c r="D187" s="24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</row>
    <row r="188" spans="2:18">
      <c r="B188" s="192"/>
      <c r="C188" s="192"/>
      <c r="D188" s="24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</row>
    <row r="189" spans="2:18">
      <c r="B189" s="192"/>
      <c r="C189" s="192"/>
      <c r="D189" s="24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</row>
    <row r="190" spans="2:18">
      <c r="B190" s="192"/>
      <c r="C190" s="192"/>
      <c r="D190" s="24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</row>
    <row r="191" spans="2:18">
      <c r="B191" s="192"/>
      <c r="C191" s="192"/>
      <c r="D191" s="24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2:18">
      <c r="B192" s="192"/>
      <c r="C192" s="192"/>
      <c r="D192" s="24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2:18">
      <c r="B193" s="192"/>
      <c r="C193" s="192"/>
      <c r="D193" s="24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</row>
    <row r="194" spans="2:18">
      <c r="B194" s="192"/>
      <c r="C194" s="192"/>
      <c r="D194" s="24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</row>
    <row r="195" spans="2:18">
      <c r="B195" s="192"/>
      <c r="C195" s="192"/>
      <c r="D195" s="244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2:18">
      <c r="B196" s="192"/>
      <c r="C196" s="192"/>
      <c r="D196" s="244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</row>
    <row r="197" spans="2:18">
      <c r="B197" s="192"/>
      <c r="C197" s="192"/>
      <c r="D197" s="244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</row>
    <row r="198" spans="2:18">
      <c r="B198" s="192"/>
      <c r="C198" s="192"/>
      <c r="D198" s="244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</row>
    <row r="199" spans="2:18">
      <c r="B199" s="192"/>
      <c r="C199" s="192"/>
      <c r="D199" s="244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2:18">
      <c r="B200" s="192"/>
      <c r="C200" s="192"/>
      <c r="D200" s="244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</row>
    <row r="201" spans="2:18">
      <c r="B201" s="192"/>
      <c r="C201" s="192"/>
      <c r="D201" s="244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</row>
    <row r="202" spans="2:18">
      <c r="B202" s="192"/>
      <c r="C202" s="192"/>
      <c r="D202" s="244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</row>
    <row r="203" spans="2:18">
      <c r="B203" s="192"/>
      <c r="C203" s="192"/>
      <c r="D203" s="244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</row>
    <row r="204" spans="2:18">
      <c r="B204" s="192"/>
      <c r="C204" s="192"/>
      <c r="D204" s="244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</row>
    <row r="205" spans="2:18">
      <c r="B205" s="192"/>
      <c r="C205" s="192"/>
      <c r="D205" s="244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</row>
    <row r="206" spans="2:18">
      <c r="B206" s="192"/>
      <c r="C206" s="192"/>
      <c r="D206" s="244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</row>
    <row r="207" spans="2:18">
      <c r="B207" s="192"/>
      <c r="C207" s="192"/>
      <c r="D207" s="244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</row>
    <row r="208" spans="2:18">
      <c r="B208" s="192"/>
      <c r="C208" s="192"/>
      <c r="D208" s="244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</row>
    <row r="209" spans="2:18">
      <c r="B209" s="192"/>
      <c r="C209" s="192"/>
      <c r="D209" s="2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</row>
    <row r="210" spans="2:18">
      <c r="B210" s="192"/>
      <c r="C210" s="192"/>
      <c r="D210" s="244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2:18">
      <c r="B211" s="192"/>
      <c r="C211" s="192"/>
      <c r="D211" s="244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</row>
    <row r="212" spans="2:18">
      <c r="B212" s="192"/>
      <c r="C212" s="192"/>
      <c r="D212" s="244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</row>
    <row r="213" spans="2:18">
      <c r="B213" s="192"/>
      <c r="C213" s="192"/>
      <c r="D213" s="244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</row>
    <row r="214" spans="2:18">
      <c r="B214" s="192"/>
      <c r="C214" s="192"/>
      <c r="D214" s="244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</row>
    <row r="215" spans="2:18">
      <c r="B215" s="192"/>
      <c r="C215" s="192"/>
      <c r="D215" s="244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</row>
    <row r="216" spans="2:18">
      <c r="B216" s="192"/>
      <c r="C216" s="192"/>
      <c r="D216" s="244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192"/>
      <c r="C217" s="192"/>
      <c r="D217" s="244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</row>
    <row r="218" spans="2:18">
      <c r="B218" s="192"/>
      <c r="C218" s="192"/>
      <c r="D218" s="244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</row>
    <row r="219" spans="2:18">
      <c r="B219" s="192"/>
      <c r="C219" s="192"/>
      <c r="D219" s="244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</row>
    <row r="220" spans="2:18">
      <c r="B220" s="192"/>
      <c r="C220" s="192"/>
      <c r="D220" s="244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</row>
    <row r="221" spans="2:18">
      <c r="B221" s="192"/>
      <c r="C221" s="192"/>
      <c r="D221" s="244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2:18">
      <c r="B222" s="192"/>
      <c r="C222" s="192"/>
      <c r="D222" s="244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</row>
    <row r="223" spans="2:18">
      <c r="B223" s="192"/>
      <c r="C223" s="192"/>
      <c r="D223" s="244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</row>
    <row r="224" spans="2:18">
      <c r="B224" s="192"/>
      <c r="C224" s="192"/>
      <c r="D224" s="244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</row>
    <row r="225" spans="2:18">
      <c r="B225" s="192"/>
      <c r="C225" s="192"/>
      <c r="D225" s="244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</row>
    <row r="226" spans="2:18">
      <c r="B226" s="192"/>
      <c r="C226" s="192"/>
      <c r="D226" s="244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2:18">
      <c r="B227" s="192"/>
      <c r="C227" s="192"/>
      <c r="D227" s="244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</row>
    <row r="228" spans="2:18">
      <c r="B228" s="192"/>
      <c r="C228" s="192"/>
      <c r="D228" s="24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</row>
    <row r="229" spans="2:18">
      <c r="B229" s="192"/>
      <c r="C229" s="192"/>
      <c r="D229" s="244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</row>
    <row r="230" spans="2:18">
      <c r="B230" s="192"/>
      <c r="C230" s="192"/>
      <c r="D230" s="244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</row>
    <row r="231" spans="2:18">
      <c r="B231" s="192"/>
      <c r="C231" s="192"/>
      <c r="D231" s="244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</row>
    <row r="232" spans="2:18">
      <c r="B232" s="192"/>
      <c r="C232" s="192"/>
      <c r="D232" s="244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</row>
    <row r="233" spans="2:18">
      <c r="B233" s="192"/>
      <c r="C233" s="192"/>
      <c r="D233" s="244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</row>
    <row r="234" spans="2:18">
      <c r="B234" s="192"/>
      <c r="C234" s="192"/>
      <c r="D234" s="244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</row>
    <row r="235" spans="2:18">
      <c r="B235" s="192"/>
      <c r="C235" s="192"/>
      <c r="D235" s="244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</row>
    <row r="236" spans="2:18">
      <c r="B236" s="192"/>
      <c r="C236" s="192"/>
      <c r="D236" s="244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</row>
    <row r="237" spans="2:18">
      <c r="B237" s="192"/>
      <c r="C237" s="192"/>
      <c r="D237" s="244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</row>
    <row r="238" spans="2:18">
      <c r="B238" s="192"/>
      <c r="C238" s="192"/>
      <c r="D238" s="244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</row>
    <row r="239" spans="2:18">
      <c r="B239" s="192"/>
      <c r="C239" s="192"/>
      <c r="D239" s="244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</row>
    <row r="240" spans="2:18">
      <c r="B240" s="192"/>
      <c r="C240" s="192"/>
      <c r="D240" s="244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</row>
    <row r="241" spans="2:18">
      <c r="B241" s="192"/>
      <c r="C241" s="192"/>
      <c r="D241" s="244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</row>
    <row r="242" spans="2:18">
      <c r="B242" s="192"/>
      <c r="C242" s="192"/>
      <c r="D242" s="244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>
      <c r="B243" s="192"/>
      <c r="C243" s="192"/>
      <c r="D243" s="244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</row>
    <row r="244" spans="2:18">
      <c r="B244" s="192"/>
      <c r="C244" s="192"/>
      <c r="D244" s="244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</row>
    <row r="245" spans="2:18">
      <c r="B245" s="192"/>
      <c r="C245" s="192"/>
      <c r="D245" s="244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</row>
    <row r="246" spans="2:18">
      <c r="B246" s="192"/>
      <c r="C246" s="192"/>
      <c r="D246" s="244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</row>
    <row r="247" spans="2:18">
      <c r="B247" s="192"/>
      <c r="C247" s="192"/>
      <c r="D247" s="244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48" bestFit="1" customWidth="1"/>
    <col min="2" max="2" width="13.83203125" style="205" bestFit="1" customWidth="1"/>
    <col min="3" max="3" width="14.6640625" style="205" bestFit="1" customWidth="1"/>
    <col min="4" max="4" width="17.5" style="205" bestFit="1" customWidth="1"/>
    <col min="5" max="5" width="15.5" style="205" bestFit="1" customWidth="1"/>
    <col min="6" max="6" width="16.33203125" style="48" hidden="1" customWidth="1"/>
    <col min="7" max="7" width="3.5" style="48" hidden="1" customWidth="1"/>
    <col min="8" max="8" width="2.33203125" style="48" hidden="1" customWidth="1"/>
    <col min="9" max="9" width="3.5" style="233" customWidth="1"/>
    <col min="10" max="10" width="2.5" style="233" customWidth="1"/>
    <col min="11" max="16384" width="9.1640625" style="48"/>
  </cols>
  <sheetData>
    <row r="3" spans="1:20" ht="19">
      <c r="A3" s="1" t="s">
        <v>156</v>
      </c>
      <c r="B3" s="1"/>
      <c r="C3" s="1"/>
      <c r="D3" s="1"/>
      <c r="E3" s="1"/>
      <c r="F3" s="141"/>
      <c r="G3" s="141"/>
      <c r="H3" s="141"/>
    </row>
    <row r="4" spans="1:20" ht="15.75" customHeight="1">
      <c r="A4" s="269" t="str">
        <f>" за станом на " &amp; STRPRESENTDATE</f>
        <v xml:space="preserve"> за станом на 31.12.2021</v>
      </c>
      <c r="B4" s="3"/>
      <c r="C4" s="3"/>
      <c r="D4" s="3"/>
      <c r="E4" s="3"/>
      <c r="F4" s="3"/>
      <c r="G4" s="3"/>
      <c r="H4" s="3"/>
      <c r="I4" s="221"/>
      <c r="J4" s="221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9">
      <c r="A5" s="1" t="s">
        <v>24</v>
      </c>
      <c r="B5" s="1"/>
      <c r="C5" s="1"/>
      <c r="D5" s="1"/>
      <c r="E5" s="1"/>
      <c r="F5" s="141"/>
      <c r="G5" s="141"/>
      <c r="H5" s="141"/>
    </row>
    <row r="6" spans="1:20">
      <c r="B6" s="192"/>
      <c r="C6" s="192"/>
      <c r="D6" s="192"/>
      <c r="E6" s="192"/>
      <c r="F6" s="38"/>
      <c r="G6" s="38"/>
      <c r="H6" s="38"/>
      <c r="I6" s="221"/>
      <c r="J6" s="221"/>
      <c r="K6" s="38"/>
      <c r="L6" s="38"/>
      <c r="M6" s="38"/>
      <c r="N6" s="38"/>
      <c r="O6" s="38"/>
      <c r="P6" s="38"/>
      <c r="Q6" s="38"/>
      <c r="R6" s="38"/>
    </row>
    <row r="7" spans="1:20" s="49" customFormat="1">
      <c r="B7" s="226"/>
      <c r="C7" s="226"/>
      <c r="D7" s="226"/>
      <c r="E7" s="226"/>
      <c r="I7" s="116"/>
      <c r="J7" s="116"/>
    </row>
    <row r="8" spans="1:20" s="199" customFormat="1" ht="35.25" customHeight="1">
      <c r="A8" s="105" t="s">
        <v>184</v>
      </c>
      <c r="B8" s="47" t="s">
        <v>12</v>
      </c>
      <c r="C8" s="47" t="s">
        <v>132</v>
      </c>
      <c r="D8" s="47" t="s">
        <v>126</v>
      </c>
      <c r="E8" s="47" t="str">
        <f xml:space="preserve"> "Сума боргу " &amp; VALVAL</f>
        <v>Сума боргу млрд. одиниць</v>
      </c>
      <c r="F8" s="255" t="s">
        <v>102</v>
      </c>
      <c r="G8" s="255" t="s">
        <v>63</v>
      </c>
      <c r="H8" s="255" t="s">
        <v>61</v>
      </c>
      <c r="I8" s="94"/>
      <c r="J8" s="94"/>
    </row>
    <row r="9" spans="1:20" s="63" customFormat="1" ht="16">
      <c r="A9" s="258" t="s">
        <v>156</v>
      </c>
      <c r="B9" s="259">
        <v>6.423</v>
      </c>
      <c r="C9" s="259">
        <v>10.050000000000001</v>
      </c>
      <c r="D9" s="259">
        <v>8.19</v>
      </c>
      <c r="E9" s="259">
        <v>2662495897.6500001</v>
      </c>
      <c r="F9" s="260">
        <v>0</v>
      </c>
      <c r="G9" s="260">
        <v>0</v>
      </c>
      <c r="H9" s="260">
        <v>3</v>
      </c>
      <c r="I9" s="221" t="str">
        <f t="shared" ref="I9:I53" si="0">IF(A9="","",A9 &amp; "; " &amp;B9 &amp; "%; "&amp;C9 &amp;"р.")</f>
        <v>Державний та гарантований державою борг України; 6,423%; 10,05р.</v>
      </c>
      <c r="J9" s="257">
        <f t="shared" ref="J9:J61" si="1">E9</f>
        <v>2662495897.6500001</v>
      </c>
    </row>
    <row r="10" spans="1:20" ht="16">
      <c r="A10" s="209" t="s">
        <v>26</v>
      </c>
      <c r="B10" s="91">
        <v>6.7279999999999998</v>
      </c>
      <c r="C10" s="91">
        <v>10.27</v>
      </c>
      <c r="D10" s="91">
        <v>8.83</v>
      </c>
      <c r="E10" s="91">
        <v>2357748389.73</v>
      </c>
      <c r="F10" s="209">
        <v>0</v>
      </c>
      <c r="G10" s="209">
        <v>0</v>
      </c>
      <c r="H10" s="209">
        <v>2</v>
      </c>
      <c r="I10" s="221" t="str">
        <f t="shared" si="0"/>
        <v xml:space="preserve">    Державний борг; 6,728%; 10,27р.</v>
      </c>
      <c r="J10" s="257">
        <f t="shared" si="1"/>
        <v>2357748389.73</v>
      </c>
      <c r="K10" s="38"/>
      <c r="L10" s="38"/>
      <c r="M10" s="38"/>
      <c r="N10" s="38"/>
      <c r="O10" s="38"/>
      <c r="P10" s="38"/>
      <c r="Q10" s="38"/>
      <c r="R10" s="38"/>
    </row>
    <row r="11" spans="1:20" ht="16">
      <c r="A11" s="196" t="s">
        <v>83</v>
      </c>
      <c r="B11" s="101">
        <v>9.9499999999999993</v>
      </c>
      <c r="C11" s="101">
        <v>6.17</v>
      </c>
      <c r="D11" s="101">
        <v>6.21</v>
      </c>
      <c r="E11" s="101">
        <v>1062234359.71</v>
      </c>
      <c r="F11" s="209">
        <v>1</v>
      </c>
      <c r="G11" s="209">
        <v>0</v>
      </c>
      <c r="H11" s="209">
        <v>0</v>
      </c>
      <c r="I11" s="221" t="str">
        <f t="shared" si="0"/>
        <v xml:space="preserve">      Державний внутрішній борг; 9,95%; 6,17р.</v>
      </c>
      <c r="J11" s="257">
        <f t="shared" si="1"/>
        <v>1062234359.71</v>
      </c>
      <c r="K11" s="38"/>
      <c r="L11" s="38"/>
      <c r="M11" s="38"/>
      <c r="N11" s="38"/>
      <c r="O11" s="38"/>
      <c r="P11" s="38"/>
      <c r="Q11" s="38"/>
      <c r="R11" s="38"/>
    </row>
    <row r="12" spans="1:20" ht="16">
      <c r="A12" s="209" t="s">
        <v>149</v>
      </c>
      <c r="B12" s="91">
        <v>9.9589999999999996</v>
      </c>
      <c r="C12" s="91">
        <v>6.14</v>
      </c>
      <c r="D12" s="91">
        <v>6.21</v>
      </c>
      <c r="E12" s="91">
        <v>1060349761.26</v>
      </c>
      <c r="F12" s="209">
        <v>0</v>
      </c>
      <c r="G12" s="209">
        <v>0</v>
      </c>
      <c r="H12" s="209">
        <v>0</v>
      </c>
      <c r="I12" s="221" t="str">
        <f t="shared" si="0"/>
        <v xml:space="preserve">         в т.ч. ОВДП; 9,959%; 6,14р.</v>
      </c>
      <c r="J12" s="257">
        <f t="shared" si="1"/>
        <v>1060349761.26</v>
      </c>
      <c r="K12" s="38"/>
      <c r="L12" s="38"/>
      <c r="M12" s="38"/>
      <c r="N12" s="38"/>
      <c r="O12" s="38"/>
      <c r="P12" s="38"/>
      <c r="Q12" s="38"/>
      <c r="R12" s="38"/>
    </row>
    <row r="13" spans="1:20" ht="16">
      <c r="A13" s="209" t="s">
        <v>160</v>
      </c>
      <c r="B13" s="91">
        <v>0</v>
      </c>
      <c r="C13" s="91">
        <v>0</v>
      </c>
      <c r="D13" s="91">
        <v>0</v>
      </c>
      <c r="E13" s="91">
        <v>0</v>
      </c>
      <c r="F13" s="209">
        <v>0</v>
      </c>
      <c r="G13" s="209">
        <v>1</v>
      </c>
      <c r="H13" s="209">
        <v>0</v>
      </c>
      <c r="I13" s="221" t="str">
        <f t="shared" si="0"/>
        <v xml:space="preserve">            ОВДП (1 - місячні); 0%; 0р.</v>
      </c>
      <c r="J13" s="257">
        <f t="shared" si="1"/>
        <v>0</v>
      </c>
      <c r="K13" s="38"/>
      <c r="L13" s="38"/>
      <c r="M13" s="38"/>
      <c r="N13" s="38"/>
      <c r="O13" s="38"/>
      <c r="P13" s="38"/>
      <c r="Q13" s="38"/>
      <c r="R13" s="38"/>
    </row>
    <row r="14" spans="1:20" ht="16">
      <c r="A14" s="209" t="s">
        <v>210</v>
      </c>
      <c r="B14" s="91">
        <v>9.3539999999999992</v>
      </c>
      <c r="C14" s="91">
        <v>7.14</v>
      </c>
      <c r="D14" s="91">
        <v>3.61</v>
      </c>
      <c r="E14" s="91">
        <v>81333450</v>
      </c>
      <c r="F14" s="209">
        <v>0</v>
      </c>
      <c r="G14" s="209">
        <v>1</v>
      </c>
      <c r="H14" s="209">
        <v>0</v>
      </c>
      <c r="I14" s="221" t="str">
        <f t="shared" si="0"/>
        <v xml:space="preserve">            ОВДП (10 - річні); 9,354%; 7,14р.</v>
      </c>
      <c r="J14" s="257">
        <f t="shared" si="1"/>
        <v>81333450</v>
      </c>
      <c r="K14" s="38"/>
      <c r="L14" s="38"/>
      <c r="M14" s="38"/>
      <c r="N14" s="38"/>
      <c r="O14" s="38"/>
      <c r="P14" s="38"/>
      <c r="Q14" s="38"/>
      <c r="R14" s="38"/>
    </row>
    <row r="15" spans="1:20" ht="16">
      <c r="A15" s="209" t="s">
        <v>42</v>
      </c>
      <c r="B15" s="91">
        <v>11.252000000000001</v>
      </c>
      <c r="C15" s="91">
        <v>10.65</v>
      </c>
      <c r="D15" s="91">
        <v>5.04</v>
      </c>
      <c r="E15" s="91">
        <v>17533000</v>
      </c>
      <c r="F15" s="209">
        <v>0</v>
      </c>
      <c r="G15" s="209">
        <v>1</v>
      </c>
      <c r="H15" s="209">
        <v>0</v>
      </c>
      <c r="I15" s="221" t="str">
        <f t="shared" si="0"/>
        <v xml:space="preserve">            ОВДП (11 - річні); 11,252%; 10,65р.</v>
      </c>
      <c r="J15" s="257">
        <f t="shared" si="1"/>
        <v>17533000</v>
      </c>
      <c r="K15" s="38"/>
      <c r="L15" s="38"/>
      <c r="M15" s="38"/>
      <c r="N15" s="38"/>
      <c r="O15" s="38"/>
      <c r="P15" s="38"/>
      <c r="Q15" s="38"/>
      <c r="R15" s="38"/>
    </row>
    <row r="16" spans="1:20" ht="16">
      <c r="A16" s="209" t="s">
        <v>173</v>
      </c>
      <c r="B16" s="91">
        <v>4.0810000000000004</v>
      </c>
      <c r="C16" s="91">
        <v>0.84</v>
      </c>
      <c r="D16" s="91">
        <v>0.55000000000000004</v>
      </c>
      <c r="E16" s="91">
        <v>95706474.920000002</v>
      </c>
      <c r="F16" s="209">
        <v>0</v>
      </c>
      <c r="G16" s="209">
        <v>1</v>
      </c>
      <c r="H16" s="209">
        <v>0</v>
      </c>
      <c r="I16" s="221" t="str">
        <f t="shared" si="0"/>
        <v xml:space="preserve">            ОВДП (12 - місячні); 4,081%; 0,84р.</v>
      </c>
      <c r="J16" s="257">
        <f t="shared" si="1"/>
        <v>95706474.920000002</v>
      </c>
      <c r="K16" s="38"/>
      <c r="L16" s="38"/>
      <c r="M16" s="38"/>
      <c r="N16" s="38"/>
      <c r="O16" s="38"/>
      <c r="P16" s="38"/>
      <c r="Q16" s="38"/>
      <c r="R16" s="38"/>
    </row>
    <row r="17" spans="1:18" ht="16">
      <c r="A17" s="209" t="s">
        <v>92</v>
      </c>
      <c r="B17" s="91">
        <v>8.5139999999999993</v>
      </c>
      <c r="C17" s="91">
        <v>12.07</v>
      </c>
      <c r="D17" s="91">
        <v>6.6</v>
      </c>
      <c r="E17" s="91">
        <v>36500000</v>
      </c>
      <c r="F17" s="209">
        <v>0</v>
      </c>
      <c r="G17" s="209">
        <v>1</v>
      </c>
      <c r="H17" s="209">
        <v>0</v>
      </c>
      <c r="I17" s="221" t="str">
        <f t="shared" si="0"/>
        <v xml:space="preserve">            ОВДП (12 - річні); 8,514%; 12,07р.</v>
      </c>
      <c r="J17" s="257">
        <f t="shared" si="1"/>
        <v>36500000</v>
      </c>
      <c r="K17" s="38"/>
      <c r="L17" s="38"/>
      <c r="M17" s="38"/>
      <c r="N17" s="38"/>
      <c r="O17" s="38"/>
      <c r="P17" s="38"/>
      <c r="Q17" s="38"/>
      <c r="R17" s="38"/>
    </row>
    <row r="18" spans="1:18" ht="16">
      <c r="A18" s="209" t="s">
        <v>146</v>
      </c>
      <c r="B18" s="91">
        <v>7.5970000000000004</v>
      </c>
      <c r="C18" s="91">
        <v>9.6999999999999993</v>
      </c>
      <c r="D18" s="91">
        <v>8.2200000000000006</v>
      </c>
      <c r="E18" s="91">
        <v>28700001</v>
      </c>
      <c r="F18" s="209">
        <v>0</v>
      </c>
      <c r="G18" s="209">
        <v>1</v>
      </c>
      <c r="H18" s="209">
        <v>0</v>
      </c>
      <c r="I18" s="221" t="str">
        <f t="shared" si="0"/>
        <v xml:space="preserve">            ОВДП (13 - річні); 7,597%; 9,7р.</v>
      </c>
      <c r="J18" s="257">
        <f t="shared" si="1"/>
        <v>28700001</v>
      </c>
      <c r="K18" s="38"/>
      <c r="L18" s="38"/>
      <c r="M18" s="38"/>
      <c r="N18" s="38"/>
      <c r="O18" s="38"/>
      <c r="P18" s="38"/>
      <c r="Q18" s="38"/>
      <c r="R18" s="38"/>
    </row>
    <row r="19" spans="1:18" ht="16">
      <c r="A19" s="209" t="s">
        <v>206</v>
      </c>
      <c r="B19" s="91">
        <v>7.4379999999999997</v>
      </c>
      <c r="C19" s="91">
        <v>11.6</v>
      </c>
      <c r="D19" s="91">
        <v>9.09</v>
      </c>
      <c r="E19" s="91">
        <v>46900000</v>
      </c>
      <c r="F19" s="209">
        <v>0</v>
      </c>
      <c r="G19" s="209">
        <v>1</v>
      </c>
      <c r="H19" s="209">
        <v>0</v>
      </c>
      <c r="I19" s="221" t="str">
        <f t="shared" si="0"/>
        <v xml:space="preserve">            ОВДП (14 - річні); 7,438%; 11,6р.</v>
      </c>
      <c r="J19" s="257">
        <f t="shared" si="1"/>
        <v>46900000</v>
      </c>
      <c r="K19" s="38"/>
      <c r="L19" s="38"/>
      <c r="M19" s="38"/>
      <c r="N19" s="38"/>
      <c r="O19" s="38"/>
      <c r="P19" s="38"/>
      <c r="Q19" s="38"/>
      <c r="R19" s="38"/>
    </row>
    <row r="20" spans="1:18" ht="16">
      <c r="A20" s="209" t="s">
        <v>38</v>
      </c>
      <c r="B20" s="91">
        <v>8.673</v>
      </c>
      <c r="C20" s="91">
        <v>14.42</v>
      </c>
      <c r="D20" s="91">
        <v>10.29</v>
      </c>
      <c r="E20" s="91">
        <v>117101957</v>
      </c>
      <c r="F20" s="209">
        <v>0</v>
      </c>
      <c r="G20" s="209">
        <v>1</v>
      </c>
      <c r="H20" s="209">
        <v>0</v>
      </c>
      <c r="I20" s="221" t="str">
        <f t="shared" si="0"/>
        <v xml:space="preserve">            ОВДП (15 - річні); 8,673%; 14,42р.</v>
      </c>
      <c r="J20" s="257">
        <f t="shared" si="1"/>
        <v>117101957</v>
      </c>
      <c r="K20" s="38"/>
      <c r="L20" s="38"/>
      <c r="M20" s="38"/>
      <c r="N20" s="38"/>
      <c r="O20" s="38"/>
      <c r="P20" s="38"/>
      <c r="Q20" s="38"/>
      <c r="R20" s="38"/>
    </row>
    <row r="21" spans="1:18" ht="16">
      <c r="A21" s="209" t="s">
        <v>88</v>
      </c>
      <c r="B21" s="91">
        <v>8.5749999999999993</v>
      </c>
      <c r="C21" s="91">
        <v>15.85</v>
      </c>
      <c r="D21" s="91">
        <v>11.61</v>
      </c>
      <c r="E21" s="91">
        <v>12097744</v>
      </c>
      <c r="F21" s="209">
        <v>0</v>
      </c>
      <c r="G21" s="209">
        <v>1</v>
      </c>
      <c r="H21" s="209">
        <v>0</v>
      </c>
      <c r="I21" s="221" t="str">
        <f t="shared" si="0"/>
        <v xml:space="preserve">            ОВДП (16 - річні); 8,575%; 15,85р.</v>
      </c>
      <c r="J21" s="257">
        <f t="shared" si="1"/>
        <v>12097744</v>
      </c>
      <c r="K21" s="38"/>
      <c r="L21" s="38"/>
      <c r="M21" s="38"/>
      <c r="N21" s="38"/>
      <c r="O21" s="38"/>
      <c r="P21" s="38"/>
      <c r="Q21" s="38"/>
      <c r="R21" s="38"/>
    </row>
    <row r="22" spans="1:18" ht="16">
      <c r="A22" s="196" t="s">
        <v>136</v>
      </c>
      <c r="B22" s="101">
        <v>8.3650000000000002</v>
      </c>
      <c r="C22" s="101">
        <v>16.850000000000001</v>
      </c>
      <c r="D22" s="101">
        <v>12.61</v>
      </c>
      <c r="E22" s="101">
        <v>12097744</v>
      </c>
      <c r="F22" s="209">
        <v>0</v>
      </c>
      <c r="G22" s="209">
        <v>1</v>
      </c>
      <c r="H22" s="209">
        <v>0</v>
      </c>
      <c r="I22" s="221" t="str">
        <f t="shared" si="0"/>
        <v xml:space="preserve">            ОВДП (17 - річні); 8,365%; 16,85р.</v>
      </c>
      <c r="J22" s="257">
        <f t="shared" si="1"/>
        <v>12097744</v>
      </c>
      <c r="K22" s="38"/>
      <c r="L22" s="38"/>
      <c r="M22" s="38"/>
      <c r="N22" s="38"/>
      <c r="O22" s="38"/>
      <c r="P22" s="38"/>
      <c r="Q22" s="38"/>
      <c r="R22" s="38"/>
    </row>
    <row r="23" spans="1:18" ht="16">
      <c r="A23" s="209" t="s">
        <v>23</v>
      </c>
      <c r="B23" s="91">
        <v>8.9</v>
      </c>
      <c r="C23" s="91">
        <v>1.17</v>
      </c>
      <c r="D23" s="91">
        <v>0.56999999999999995</v>
      </c>
      <c r="E23" s="91">
        <v>76786579.840000004</v>
      </c>
      <c r="F23" s="209">
        <v>0</v>
      </c>
      <c r="G23" s="209">
        <v>1</v>
      </c>
      <c r="H23" s="209">
        <v>0</v>
      </c>
      <c r="I23" s="221" t="str">
        <f t="shared" si="0"/>
        <v xml:space="preserve">            ОВДП (18 - місячні); 8,9%; 1,17р.</v>
      </c>
      <c r="J23" s="257">
        <f t="shared" si="1"/>
        <v>76786579.840000004</v>
      </c>
      <c r="K23" s="38"/>
      <c r="L23" s="38"/>
      <c r="M23" s="38"/>
      <c r="N23" s="38"/>
      <c r="O23" s="38"/>
      <c r="P23" s="38"/>
      <c r="Q23" s="38"/>
      <c r="R23" s="38"/>
    </row>
    <row r="24" spans="1:18" ht="16">
      <c r="A24" s="209" t="s">
        <v>198</v>
      </c>
      <c r="B24" s="91">
        <v>8.9879999999999995</v>
      </c>
      <c r="C24" s="91">
        <v>13.73</v>
      </c>
      <c r="D24" s="91">
        <v>10.5</v>
      </c>
      <c r="E24" s="91">
        <v>16038086</v>
      </c>
      <c r="F24" s="209">
        <v>0</v>
      </c>
      <c r="G24" s="209">
        <v>1</v>
      </c>
      <c r="H24" s="209">
        <v>0</v>
      </c>
      <c r="I24" s="221" t="str">
        <f t="shared" si="0"/>
        <v xml:space="preserve">            ОВДП (18 - річні); 8,988%; 13,73р.</v>
      </c>
      <c r="J24" s="257">
        <f t="shared" si="1"/>
        <v>16038086</v>
      </c>
      <c r="K24" s="38"/>
      <c r="L24" s="38"/>
      <c r="M24" s="38"/>
      <c r="N24" s="38"/>
      <c r="O24" s="38"/>
      <c r="P24" s="38"/>
      <c r="Q24" s="38"/>
      <c r="R24" s="38"/>
    </row>
    <row r="25" spans="1:18" ht="16">
      <c r="A25" s="196" t="s">
        <v>189</v>
      </c>
      <c r="B25" s="101">
        <v>13.2</v>
      </c>
      <c r="C25" s="101">
        <v>18.850000000000001</v>
      </c>
      <c r="D25" s="101">
        <v>14.61</v>
      </c>
      <c r="E25" s="101">
        <v>12097744</v>
      </c>
      <c r="F25" s="209">
        <v>0</v>
      </c>
      <c r="G25" s="209">
        <v>1</v>
      </c>
      <c r="H25" s="209">
        <v>0</v>
      </c>
      <c r="I25" s="221" t="str">
        <f t="shared" si="0"/>
        <v xml:space="preserve">            ОВДП (19 - річні); 13,2%; 18,85р.</v>
      </c>
      <c r="J25" s="257">
        <f t="shared" si="1"/>
        <v>12097744</v>
      </c>
      <c r="K25" s="38"/>
      <c r="L25" s="38"/>
      <c r="M25" s="38"/>
      <c r="N25" s="38"/>
      <c r="O25" s="38"/>
      <c r="P25" s="38"/>
      <c r="Q25" s="38"/>
      <c r="R25" s="38"/>
    </row>
    <row r="26" spans="1:18" ht="16">
      <c r="A26" s="196" t="s">
        <v>202</v>
      </c>
      <c r="B26" s="101">
        <v>8.2840000000000007</v>
      </c>
      <c r="C26" s="101">
        <v>1.44</v>
      </c>
      <c r="D26" s="101">
        <v>0.8</v>
      </c>
      <c r="E26" s="101">
        <v>61055594.25</v>
      </c>
      <c r="F26" s="209">
        <v>0</v>
      </c>
      <c r="G26" s="209">
        <v>1</v>
      </c>
      <c r="H26" s="209">
        <v>0</v>
      </c>
      <c r="I26" s="221" t="str">
        <f t="shared" si="0"/>
        <v xml:space="preserve">            ОВДП (2 - річні); 8,284%; 1,44р.</v>
      </c>
      <c r="J26" s="257">
        <f t="shared" si="1"/>
        <v>61055594.25</v>
      </c>
      <c r="K26" s="38"/>
      <c r="L26" s="38"/>
      <c r="M26" s="38"/>
      <c r="N26" s="38"/>
      <c r="O26" s="38"/>
      <c r="P26" s="38"/>
      <c r="Q26" s="38"/>
      <c r="R26" s="38"/>
    </row>
    <row r="27" spans="1:18" ht="16">
      <c r="A27" s="209" t="s">
        <v>147</v>
      </c>
      <c r="B27" s="91">
        <v>13.2</v>
      </c>
      <c r="C27" s="91">
        <v>19.850000000000001</v>
      </c>
      <c r="D27" s="91">
        <v>15.61</v>
      </c>
      <c r="E27" s="91">
        <v>12097744</v>
      </c>
      <c r="F27" s="209">
        <v>0</v>
      </c>
      <c r="G27" s="209">
        <v>1</v>
      </c>
      <c r="H27" s="209">
        <v>0</v>
      </c>
      <c r="I27" s="221" t="str">
        <f t="shared" si="0"/>
        <v xml:space="preserve">            ОВДП (20 - річні); 13,2%; 19,85р.</v>
      </c>
      <c r="J27" s="257">
        <f t="shared" si="1"/>
        <v>12097744</v>
      </c>
      <c r="K27" s="38"/>
      <c r="L27" s="38"/>
      <c r="M27" s="38"/>
      <c r="N27" s="38"/>
      <c r="O27" s="38"/>
      <c r="P27" s="38"/>
      <c r="Q27" s="38"/>
      <c r="R27" s="38"/>
    </row>
    <row r="28" spans="1:18" ht="16">
      <c r="A28" s="209" t="s">
        <v>113</v>
      </c>
      <c r="B28" s="91">
        <v>13.2</v>
      </c>
      <c r="C28" s="91">
        <v>20.85</v>
      </c>
      <c r="D28" s="91">
        <v>16.61</v>
      </c>
      <c r="E28" s="91">
        <v>12097744</v>
      </c>
      <c r="F28" s="209">
        <v>0</v>
      </c>
      <c r="G28" s="209">
        <v>1</v>
      </c>
      <c r="H28" s="209">
        <v>0</v>
      </c>
      <c r="I28" s="221" t="str">
        <f t="shared" si="0"/>
        <v xml:space="preserve">            ОВДП (21-річні); 13,2%; 20,85р.</v>
      </c>
      <c r="J28" s="257">
        <f t="shared" si="1"/>
        <v>12097744</v>
      </c>
      <c r="K28" s="38"/>
      <c r="L28" s="38"/>
      <c r="M28" s="38"/>
      <c r="N28" s="38"/>
      <c r="O28" s="38"/>
      <c r="P28" s="38"/>
      <c r="Q28" s="38"/>
      <c r="R28" s="38"/>
    </row>
    <row r="29" spans="1:18" ht="16">
      <c r="A29" s="209" t="s">
        <v>167</v>
      </c>
      <c r="B29" s="91">
        <v>13.2</v>
      </c>
      <c r="C29" s="91">
        <v>21.85</v>
      </c>
      <c r="D29" s="91">
        <v>17.61</v>
      </c>
      <c r="E29" s="91">
        <v>12097744</v>
      </c>
      <c r="F29" s="209">
        <v>0</v>
      </c>
      <c r="G29" s="209">
        <v>1</v>
      </c>
      <c r="H29" s="209">
        <v>0</v>
      </c>
      <c r="I29" s="221" t="str">
        <f t="shared" si="0"/>
        <v xml:space="preserve">            ОВДП (22-річні); 13,2%; 21,85р.</v>
      </c>
      <c r="J29" s="257">
        <f t="shared" si="1"/>
        <v>12097744</v>
      </c>
      <c r="K29" s="38"/>
      <c r="L29" s="38"/>
      <c r="M29" s="38"/>
      <c r="N29" s="38"/>
      <c r="O29" s="38"/>
      <c r="P29" s="38"/>
      <c r="Q29" s="38"/>
      <c r="R29" s="38"/>
    </row>
    <row r="30" spans="1:18" ht="16">
      <c r="A30" s="209" t="s">
        <v>161</v>
      </c>
      <c r="B30" s="91">
        <v>13.2</v>
      </c>
      <c r="C30" s="91">
        <v>22.85</v>
      </c>
      <c r="D30" s="91">
        <v>18.61</v>
      </c>
      <c r="E30" s="91">
        <v>12097744</v>
      </c>
      <c r="F30" s="209">
        <v>0</v>
      </c>
      <c r="G30" s="209">
        <v>1</v>
      </c>
      <c r="H30" s="209">
        <v>0</v>
      </c>
      <c r="I30" s="221" t="str">
        <f t="shared" si="0"/>
        <v xml:space="preserve">            ОВДП (23-річні); 13,2%; 22,85р.</v>
      </c>
      <c r="J30" s="257">
        <f t="shared" si="1"/>
        <v>12097744</v>
      </c>
      <c r="K30" s="38"/>
      <c r="L30" s="38"/>
      <c r="M30" s="38"/>
      <c r="N30" s="38"/>
      <c r="O30" s="38"/>
      <c r="P30" s="38"/>
      <c r="Q30" s="38"/>
      <c r="R30" s="38"/>
    </row>
    <row r="31" spans="1:18" ht="16">
      <c r="A31" s="209" t="s">
        <v>216</v>
      </c>
      <c r="B31" s="91">
        <v>13.2</v>
      </c>
      <c r="C31" s="91">
        <v>23.85</v>
      </c>
      <c r="D31" s="91">
        <v>19.61</v>
      </c>
      <c r="E31" s="91">
        <v>12097744</v>
      </c>
      <c r="F31" s="209">
        <v>0</v>
      </c>
      <c r="G31" s="209">
        <v>1</v>
      </c>
      <c r="H31" s="209">
        <v>0</v>
      </c>
      <c r="I31" s="221" t="str">
        <f t="shared" si="0"/>
        <v xml:space="preserve">            ОВДП (24-річні); 13,2%; 23,85р.</v>
      </c>
      <c r="J31" s="257">
        <f t="shared" si="1"/>
        <v>12097744</v>
      </c>
      <c r="K31" s="38"/>
      <c r="L31" s="38"/>
      <c r="M31" s="38"/>
      <c r="N31" s="38"/>
      <c r="O31" s="38"/>
      <c r="P31" s="38"/>
      <c r="Q31" s="38"/>
      <c r="R31" s="38"/>
    </row>
    <row r="32" spans="1:18" ht="16">
      <c r="A32" s="209" t="s">
        <v>45</v>
      </c>
      <c r="B32" s="91">
        <v>13.2</v>
      </c>
      <c r="C32" s="91">
        <v>24.85</v>
      </c>
      <c r="D32" s="91">
        <v>20.61</v>
      </c>
      <c r="E32" s="91">
        <v>12097744</v>
      </c>
      <c r="F32" s="209">
        <v>0</v>
      </c>
      <c r="G32" s="209">
        <v>1</v>
      </c>
      <c r="H32" s="209">
        <v>0</v>
      </c>
      <c r="I32" s="221" t="str">
        <f t="shared" si="0"/>
        <v xml:space="preserve">            ОВДП (25-річні); 13,2%; 24,85р.</v>
      </c>
      <c r="J32" s="257">
        <f t="shared" si="1"/>
        <v>12097744</v>
      </c>
      <c r="K32" s="38"/>
      <c r="L32" s="38"/>
      <c r="M32" s="38"/>
      <c r="N32" s="38"/>
      <c r="O32" s="38"/>
      <c r="P32" s="38"/>
      <c r="Q32" s="38"/>
      <c r="R32" s="38"/>
    </row>
    <row r="33" spans="1:18" ht="16">
      <c r="A33" s="209" t="s">
        <v>93</v>
      </c>
      <c r="B33" s="91">
        <v>13.2</v>
      </c>
      <c r="C33" s="91">
        <v>25.85</v>
      </c>
      <c r="D33" s="91">
        <v>21.61</v>
      </c>
      <c r="E33" s="91">
        <v>12097744</v>
      </c>
      <c r="F33" s="209">
        <v>0</v>
      </c>
      <c r="G33" s="209">
        <v>1</v>
      </c>
      <c r="H33" s="209">
        <v>0</v>
      </c>
      <c r="I33" s="221" t="str">
        <f t="shared" si="0"/>
        <v xml:space="preserve">            ОВДП (26-річні); 13,2%; 25,85р.</v>
      </c>
      <c r="J33" s="257">
        <f t="shared" si="1"/>
        <v>12097744</v>
      </c>
      <c r="K33" s="38"/>
      <c r="L33" s="38"/>
      <c r="M33" s="38"/>
      <c r="N33" s="38"/>
      <c r="O33" s="38"/>
      <c r="P33" s="38"/>
      <c r="Q33" s="38"/>
      <c r="R33" s="38"/>
    </row>
    <row r="34" spans="1:18" ht="16">
      <c r="A34" s="209" t="s">
        <v>142</v>
      </c>
      <c r="B34" s="91">
        <v>13.2</v>
      </c>
      <c r="C34" s="91">
        <v>26.85</v>
      </c>
      <c r="D34" s="91">
        <v>22.61</v>
      </c>
      <c r="E34" s="91">
        <v>12097744</v>
      </c>
      <c r="F34" s="209">
        <v>0</v>
      </c>
      <c r="G34" s="209">
        <v>1</v>
      </c>
      <c r="H34" s="209">
        <v>0</v>
      </c>
      <c r="I34" s="221" t="str">
        <f t="shared" si="0"/>
        <v xml:space="preserve">            ОВДП (27-річні); 13,2%; 26,85р.</v>
      </c>
      <c r="J34" s="257">
        <f t="shared" si="1"/>
        <v>12097744</v>
      </c>
      <c r="K34" s="38"/>
      <c r="L34" s="38"/>
      <c r="M34" s="38"/>
      <c r="N34" s="38"/>
      <c r="O34" s="38"/>
      <c r="P34" s="38"/>
      <c r="Q34" s="38"/>
      <c r="R34" s="38"/>
    </row>
    <row r="35" spans="1:18" ht="16">
      <c r="A35" s="209" t="s">
        <v>199</v>
      </c>
      <c r="B35" s="91">
        <v>13.2</v>
      </c>
      <c r="C35" s="91">
        <v>27.85</v>
      </c>
      <c r="D35" s="91">
        <v>23.61</v>
      </c>
      <c r="E35" s="91">
        <v>12097744</v>
      </c>
      <c r="F35" s="209">
        <v>0</v>
      </c>
      <c r="G35" s="209">
        <v>1</v>
      </c>
      <c r="H35" s="209">
        <v>0</v>
      </c>
      <c r="I35" s="221" t="str">
        <f t="shared" si="0"/>
        <v xml:space="preserve">            ОВДП (28-річні); 13,2%; 27,85р.</v>
      </c>
      <c r="J35" s="257">
        <f t="shared" si="1"/>
        <v>12097744</v>
      </c>
      <c r="K35" s="38"/>
      <c r="L35" s="38"/>
      <c r="M35" s="38"/>
      <c r="N35" s="38"/>
      <c r="O35" s="38"/>
      <c r="P35" s="38"/>
      <c r="Q35" s="38"/>
      <c r="R35" s="38"/>
    </row>
    <row r="36" spans="1:18" ht="16">
      <c r="A36" s="209" t="s">
        <v>188</v>
      </c>
      <c r="B36" s="91">
        <v>13.2</v>
      </c>
      <c r="C36" s="91">
        <v>28.85</v>
      </c>
      <c r="D36" s="91">
        <v>24.61</v>
      </c>
      <c r="E36" s="91">
        <v>12097744</v>
      </c>
      <c r="F36" s="209">
        <v>0</v>
      </c>
      <c r="G36" s="209">
        <v>1</v>
      </c>
      <c r="H36" s="209">
        <v>0</v>
      </c>
      <c r="I36" s="221" t="str">
        <f t="shared" si="0"/>
        <v xml:space="preserve">            ОВДП (29-річні); 13,2%; 28,85р.</v>
      </c>
      <c r="J36" s="257">
        <f t="shared" si="1"/>
        <v>12097744</v>
      </c>
      <c r="K36" s="38"/>
      <c r="L36" s="38"/>
      <c r="M36" s="38"/>
      <c r="N36" s="38"/>
      <c r="O36" s="38"/>
      <c r="P36" s="38"/>
      <c r="Q36" s="38"/>
      <c r="R36" s="38"/>
    </row>
    <row r="37" spans="1:18" ht="16">
      <c r="A37" s="209" t="s">
        <v>10</v>
      </c>
      <c r="B37" s="91">
        <v>2.5</v>
      </c>
      <c r="C37" s="91">
        <v>0.24</v>
      </c>
      <c r="D37" s="91">
        <v>0.19</v>
      </c>
      <c r="E37" s="91">
        <v>1117107.25</v>
      </c>
      <c r="F37" s="209">
        <v>0</v>
      </c>
      <c r="G37" s="209">
        <v>1</v>
      </c>
      <c r="H37" s="209">
        <v>0</v>
      </c>
      <c r="I37" s="221" t="str">
        <f t="shared" si="0"/>
        <v xml:space="preserve">            ОВДП (3 - місячні); 2,5%; 0,24р.</v>
      </c>
      <c r="J37" s="257">
        <f t="shared" si="1"/>
        <v>1117107.25</v>
      </c>
      <c r="K37" s="38"/>
      <c r="L37" s="38"/>
      <c r="M37" s="38"/>
      <c r="N37" s="38"/>
      <c r="O37" s="38"/>
      <c r="P37" s="38"/>
      <c r="Q37" s="38"/>
      <c r="R37" s="38"/>
    </row>
    <row r="38" spans="1:18" ht="16">
      <c r="A38" s="209" t="s">
        <v>35</v>
      </c>
      <c r="B38" s="91">
        <v>13.821999999999999</v>
      </c>
      <c r="C38" s="91">
        <v>1.93</v>
      </c>
      <c r="D38" s="91">
        <v>0.9</v>
      </c>
      <c r="E38" s="91">
        <v>91468603</v>
      </c>
      <c r="F38" s="209">
        <v>0</v>
      </c>
      <c r="G38" s="209">
        <v>1</v>
      </c>
      <c r="H38" s="209">
        <v>0</v>
      </c>
      <c r="I38" s="221" t="str">
        <f t="shared" si="0"/>
        <v xml:space="preserve">            ОВДП (3 - річні); 13,822%; 1,93р.</v>
      </c>
      <c r="J38" s="257">
        <f t="shared" si="1"/>
        <v>91468603</v>
      </c>
      <c r="K38" s="38"/>
      <c r="L38" s="38"/>
      <c r="M38" s="38"/>
      <c r="N38" s="38"/>
      <c r="O38" s="38"/>
      <c r="P38" s="38"/>
      <c r="Q38" s="38"/>
      <c r="R38" s="38"/>
    </row>
    <row r="39" spans="1:18" ht="16">
      <c r="A39" s="209" t="s">
        <v>201</v>
      </c>
      <c r="B39" s="91">
        <v>13.2</v>
      </c>
      <c r="C39" s="91">
        <v>29.85</v>
      </c>
      <c r="D39" s="91">
        <v>25.61</v>
      </c>
      <c r="E39" s="91">
        <v>12097751</v>
      </c>
      <c r="F39" s="209">
        <v>0</v>
      </c>
      <c r="G39" s="209">
        <v>1</v>
      </c>
      <c r="H39" s="209">
        <v>0</v>
      </c>
      <c r="I39" s="221" t="str">
        <f t="shared" si="0"/>
        <v xml:space="preserve">            ОВДП (30-річні); 13,2%; 29,85р.</v>
      </c>
      <c r="J39" s="257">
        <f t="shared" si="1"/>
        <v>12097751</v>
      </c>
      <c r="K39" s="38"/>
      <c r="L39" s="38"/>
      <c r="M39" s="38"/>
      <c r="N39" s="38"/>
      <c r="O39" s="38"/>
      <c r="P39" s="38"/>
      <c r="Q39" s="38"/>
      <c r="R39" s="38"/>
    </row>
    <row r="40" spans="1:18" ht="16">
      <c r="A40" s="209" t="s">
        <v>86</v>
      </c>
      <c r="B40" s="91">
        <v>10.385999999999999</v>
      </c>
      <c r="C40" s="91">
        <v>3</v>
      </c>
      <c r="D40" s="91">
        <v>1.9</v>
      </c>
      <c r="E40" s="91">
        <v>42151357</v>
      </c>
      <c r="F40" s="209">
        <v>0</v>
      </c>
      <c r="G40" s="209">
        <v>1</v>
      </c>
      <c r="H40" s="209">
        <v>0</v>
      </c>
      <c r="I40" s="221" t="str">
        <f t="shared" si="0"/>
        <v xml:space="preserve">            ОВДП (4 - річні); 10,386%; 3р.</v>
      </c>
      <c r="J40" s="257">
        <f t="shared" si="1"/>
        <v>42151357</v>
      </c>
      <c r="K40" s="38"/>
      <c r="L40" s="38"/>
      <c r="M40" s="38"/>
      <c r="N40" s="38"/>
      <c r="O40" s="38"/>
      <c r="P40" s="38"/>
      <c r="Q40" s="38"/>
      <c r="R40" s="38"/>
    </row>
    <row r="41" spans="1:18" ht="16">
      <c r="A41" s="209" t="s">
        <v>134</v>
      </c>
      <c r="B41" s="91">
        <v>13.891999999999999</v>
      </c>
      <c r="C41" s="91">
        <v>3.24</v>
      </c>
      <c r="D41" s="91">
        <v>1.87</v>
      </c>
      <c r="E41" s="91">
        <v>51468836</v>
      </c>
      <c r="F41" s="209">
        <v>0</v>
      </c>
      <c r="G41" s="209">
        <v>1</v>
      </c>
      <c r="H41" s="209">
        <v>0</v>
      </c>
      <c r="I41" s="221" t="str">
        <f t="shared" si="0"/>
        <v xml:space="preserve">            ОВДП (5 - річні); 13,892%; 3,24р.</v>
      </c>
      <c r="J41" s="257">
        <f t="shared" si="1"/>
        <v>51468836</v>
      </c>
      <c r="K41" s="38"/>
      <c r="L41" s="38"/>
      <c r="M41" s="38"/>
      <c r="N41" s="38"/>
      <c r="O41" s="38"/>
      <c r="P41" s="38"/>
      <c r="Q41" s="38"/>
      <c r="R41" s="38"/>
    </row>
    <row r="42" spans="1:18" ht="16">
      <c r="A42" s="209" t="s">
        <v>44</v>
      </c>
      <c r="B42" s="91">
        <v>3.91</v>
      </c>
      <c r="C42" s="91">
        <v>0.4</v>
      </c>
      <c r="D42" s="91">
        <v>0.37</v>
      </c>
      <c r="E42" s="91">
        <v>26571146</v>
      </c>
      <c r="F42" s="209">
        <v>0</v>
      </c>
      <c r="G42" s="209">
        <v>1</v>
      </c>
      <c r="H42" s="209">
        <v>0</v>
      </c>
      <c r="I42" s="221" t="str">
        <f t="shared" si="0"/>
        <v xml:space="preserve">            ОВДП (6 - місячні); 3,91%; 0,4р.</v>
      </c>
      <c r="J42" s="257">
        <f t="shared" si="1"/>
        <v>26571146</v>
      </c>
      <c r="K42" s="38"/>
      <c r="L42" s="38"/>
      <c r="M42" s="38"/>
      <c r="N42" s="38"/>
      <c r="O42" s="38"/>
      <c r="P42" s="38"/>
      <c r="Q42" s="38"/>
      <c r="R42" s="38"/>
    </row>
    <row r="43" spans="1:18" ht="16">
      <c r="A43" s="209" t="s">
        <v>127</v>
      </c>
      <c r="B43" s="91">
        <v>15.84</v>
      </c>
      <c r="C43" s="91">
        <v>5.15</v>
      </c>
      <c r="D43" s="91">
        <v>3.16</v>
      </c>
      <c r="E43" s="91">
        <v>41080407</v>
      </c>
      <c r="F43" s="209">
        <v>0</v>
      </c>
      <c r="G43" s="209">
        <v>1</v>
      </c>
      <c r="H43" s="209">
        <v>0</v>
      </c>
      <c r="I43" s="221" t="str">
        <f t="shared" si="0"/>
        <v xml:space="preserve">            ОВДП (6 - річні); 15,84%; 5,15р.</v>
      </c>
      <c r="J43" s="257">
        <f t="shared" si="1"/>
        <v>41080407</v>
      </c>
      <c r="K43" s="38"/>
      <c r="L43" s="38"/>
      <c r="M43" s="38"/>
      <c r="N43" s="38"/>
      <c r="O43" s="38"/>
      <c r="P43" s="38"/>
      <c r="Q43" s="38"/>
      <c r="R43" s="38"/>
    </row>
    <row r="44" spans="1:18" ht="16">
      <c r="A44" s="209" t="s">
        <v>187</v>
      </c>
      <c r="B44" s="91">
        <v>9.8889999999999993</v>
      </c>
      <c r="C44" s="91">
        <v>5.26</v>
      </c>
      <c r="D44" s="91">
        <v>4.04</v>
      </c>
      <c r="E44" s="91">
        <v>23968739</v>
      </c>
      <c r="F44" s="209">
        <v>0</v>
      </c>
      <c r="G44" s="209">
        <v>1</v>
      </c>
      <c r="H44" s="209">
        <v>0</v>
      </c>
      <c r="I44" s="221" t="str">
        <f t="shared" si="0"/>
        <v xml:space="preserve">            ОВДП (7 - річні); 9,889%; 5,26р.</v>
      </c>
      <c r="J44" s="257">
        <f t="shared" si="1"/>
        <v>23968739</v>
      </c>
      <c r="K44" s="38"/>
      <c r="L44" s="38"/>
      <c r="M44" s="38"/>
      <c r="N44" s="38"/>
      <c r="O44" s="38"/>
      <c r="P44" s="38"/>
      <c r="Q44" s="38"/>
      <c r="R44" s="38"/>
    </row>
    <row r="45" spans="1:18" ht="16">
      <c r="A45" s="209" t="s">
        <v>21</v>
      </c>
      <c r="B45" s="91">
        <v>13.356</v>
      </c>
      <c r="C45" s="91">
        <v>7.38</v>
      </c>
      <c r="D45" s="91">
        <v>1.25</v>
      </c>
      <c r="E45" s="91">
        <v>17500000</v>
      </c>
      <c r="F45" s="209">
        <v>0</v>
      </c>
      <c r="G45" s="209">
        <v>1</v>
      </c>
      <c r="H45" s="209">
        <v>0</v>
      </c>
      <c r="I45" s="221" t="str">
        <f t="shared" si="0"/>
        <v xml:space="preserve">            ОВДП (8 - річні); 13,356%; 7,38р.</v>
      </c>
      <c r="J45" s="257">
        <f t="shared" si="1"/>
        <v>17500000</v>
      </c>
      <c r="K45" s="38"/>
      <c r="L45" s="38"/>
      <c r="M45" s="38"/>
      <c r="N45" s="38"/>
      <c r="O45" s="38"/>
      <c r="P45" s="38"/>
      <c r="Q45" s="38"/>
      <c r="R45" s="38"/>
    </row>
    <row r="46" spans="1:18" ht="16">
      <c r="A46" s="209" t="s">
        <v>131</v>
      </c>
      <c r="B46" s="91">
        <v>0</v>
      </c>
      <c r="C46" s="91">
        <v>0</v>
      </c>
      <c r="D46" s="91">
        <v>0</v>
      </c>
      <c r="E46" s="91">
        <v>0</v>
      </c>
      <c r="F46" s="209">
        <v>0</v>
      </c>
      <c r="G46" s="209">
        <v>1</v>
      </c>
      <c r="H46" s="209">
        <v>0</v>
      </c>
      <c r="I46" s="221" t="str">
        <f t="shared" si="0"/>
        <v xml:space="preserve">            ОВДП (9 - місячні); 0%; 0р.</v>
      </c>
      <c r="J46" s="257">
        <f t="shared" si="1"/>
        <v>0</v>
      </c>
      <c r="K46" s="38"/>
      <c r="L46" s="38"/>
      <c r="M46" s="38"/>
      <c r="N46" s="38"/>
      <c r="O46" s="38"/>
      <c r="P46" s="38"/>
      <c r="Q46" s="38"/>
      <c r="R46" s="38"/>
    </row>
    <row r="47" spans="1:18" ht="16">
      <c r="A47" s="209" t="s">
        <v>73</v>
      </c>
      <c r="B47" s="91">
        <v>12.132999999999999</v>
      </c>
      <c r="C47" s="91">
        <v>6.99</v>
      </c>
      <c r="D47" s="91">
        <v>2.9</v>
      </c>
      <c r="E47" s="91">
        <v>18000000</v>
      </c>
      <c r="F47" s="209">
        <v>0</v>
      </c>
      <c r="G47" s="209">
        <v>1</v>
      </c>
      <c r="H47" s="209">
        <v>0</v>
      </c>
      <c r="I47" s="221" t="str">
        <f t="shared" si="0"/>
        <v xml:space="preserve">            ОВДП (9 - річні); 12,133%; 6,99р.</v>
      </c>
      <c r="J47" s="257">
        <f t="shared" si="1"/>
        <v>18000000</v>
      </c>
      <c r="K47" s="38"/>
      <c r="L47" s="38"/>
      <c r="M47" s="38"/>
      <c r="N47" s="38"/>
      <c r="O47" s="38"/>
      <c r="P47" s="38"/>
      <c r="Q47" s="38"/>
      <c r="R47" s="38"/>
    </row>
    <row r="48" spans="1:18" ht="16">
      <c r="A48" s="209" t="s">
        <v>32</v>
      </c>
      <c r="B48" s="91">
        <v>0</v>
      </c>
      <c r="C48" s="91">
        <v>0</v>
      </c>
      <c r="D48" s="91">
        <v>0</v>
      </c>
      <c r="E48" s="91">
        <v>0</v>
      </c>
      <c r="F48" s="209">
        <v>0</v>
      </c>
      <c r="G48" s="209">
        <v>1</v>
      </c>
      <c r="H48" s="209">
        <v>0</v>
      </c>
      <c r="I48" s="221" t="str">
        <f t="shared" si="0"/>
        <v xml:space="preserve">            Казначейські зобов'язання; 0%; 0р.</v>
      </c>
      <c r="J48" s="257">
        <f t="shared" si="1"/>
        <v>0</v>
      </c>
      <c r="K48" s="38"/>
      <c r="L48" s="38"/>
      <c r="M48" s="38"/>
      <c r="N48" s="38"/>
      <c r="O48" s="38"/>
      <c r="P48" s="38"/>
      <c r="Q48" s="38"/>
      <c r="R48" s="38"/>
    </row>
    <row r="49" spans="1:18" ht="16">
      <c r="A49" s="209" t="s">
        <v>64</v>
      </c>
      <c r="B49" s="91">
        <v>4.0860000000000003</v>
      </c>
      <c r="C49" s="91">
        <v>16.329999999999998</v>
      </c>
      <c r="D49" s="91">
        <v>10.97</v>
      </c>
      <c r="E49" s="91">
        <v>1295514030.02</v>
      </c>
      <c r="F49" s="209">
        <v>1</v>
      </c>
      <c r="G49" s="209">
        <v>0</v>
      </c>
      <c r="H49" s="209">
        <v>0</v>
      </c>
      <c r="I49" s="221" t="str">
        <f t="shared" si="0"/>
        <v xml:space="preserve">      Державний зовнішній борг; 4,086%; 16,33р.</v>
      </c>
      <c r="J49" s="257">
        <f t="shared" si="1"/>
        <v>1295514030.02</v>
      </c>
      <c r="K49" s="38"/>
      <c r="L49" s="38"/>
      <c r="M49" s="38"/>
      <c r="N49" s="38"/>
      <c r="O49" s="38"/>
      <c r="P49" s="38"/>
      <c r="Q49" s="38"/>
      <c r="R49" s="38"/>
    </row>
    <row r="50" spans="1:18" ht="16">
      <c r="A50" s="209" t="s">
        <v>214</v>
      </c>
      <c r="B50" s="91">
        <v>7.14</v>
      </c>
      <c r="C50" s="91">
        <v>14.55</v>
      </c>
      <c r="D50" s="91">
        <v>9.9499999999999993</v>
      </c>
      <c r="E50" s="91">
        <v>623239120.54999995</v>
      </c>
      <c r="F50" s="209">
        <v>0</v>
      </c>
      <c r="G50" s="209">
        <v>0</v>
      </c>
      <c r="H50" s="209">
        <v>0</v>
      </c>
      <c r="I50" s="221" t="str">
        <f t="shared" si="0"/>
        <v xml:space="preserve">         в т.ч. ОЗДП; 7,14%; 14,55р.</v>
      </c>
      <c r="J50" s="257">
        <f t="shared" si="1"/>
        <v>623239120.54999995</v>
      </c>
      <c r="K50" s="38"/>
      <c r="L50" s="38"/>
      <c r="M50" s="38"/>
      <c r="N50" s="38"/>
      <c r="O50" s="38"/>
      <c r="P50" s="38"/>
      <c r="Q50" s="38"/>
      <c r="R50" s="38"/>
    </row>
    <row r="51" spans="1:18" ht="16">
      <c r="A51" s="209" t="s">
        <v>70</v>
      </c>
      <c r="B51" s="91">
        <v>4.0609999999999999</v>
      </c>
      <c r="C51" s="91">
        <v>7.93</v>
      </c>
      <c r="D51" s="91">
        <v>3.3</v>
      </c>
      <c r="E51" s="91">
        <v>304747507.92000002</v>
      </c>
      <c r="F51" s="209">
        <v>0</v>
      </c>
      <c r="G51" s="209">
        <v>0</v>
      </c>
      <c r="H51" s="209">
        <v>2</v>
      </c>
      <c r="I51" s="221" t="str">
        <f t="shared" si="0"/>
        <v xml:space="preserve">   Гарантований борг; 4,061%; 7,93р.</v>
      </c>
      <c r="J51" s="257">
        <f t="shared" si="1"/>
        <v>304747507.92000002</v>
      </c>
      <c r="K51" s="38"/>
      <c r="L51" s="38"/>
      <c r="M51" s="38"/>
      <c r="N51" s="38"/>
      <c r="O51" s="38"/>
      <c r="P51" s="38"/>
      <c r="Q51" s="38"/>
      <c r="R51" s="38"/>
    </row>
    <row r="52" spans="1:18" ht="16">
      <c r="A52" s="209" t="s">
        <v>36</v>
      </c>
      <c r="B52" s="91">
        <v>11.077999999999999</v>
      </c>
      <c r="C52" s="91">
        <v>4.17</v>
      </c>
      <c r="D52" s="91">
        <v>2.79</v>
      </c>
      <c r="E52" s="91">
        <v>48367412.469999999</v>
      </c>
      <c r="F52" s="209">
        <v>1</v>
      </c>
      <c r="G52" s="209">
        <v>0</v>
      </c>
      <c r="H52" s="209">
        <v>0</v>
      </c>
      <c r="I52" s="221" t="str">
        <f t="shared" si="0"/>
        <v xml:space="preserve">      Гарантований внутрішній борг; 11,078%; 4,17р.</v>
      </c>
      <c r="J52" s="257">
        <f t="shared" si="1"/>
        <v>48367412.469999999</v>
      </c>
      <c r="K52" s="38"/>
      <c r="L52" s="38"/>
      <c r="M52" s="38"/>
      <c r="N52" s="38"/>
      <c r="O52" s="38"/>
      <c r="P52" s="38"/>
      <c r="Q52" s="38"/>
      <c r="R52" s="38"/>
    </row>
    <row r="53" spans="1:18" ht="16">
      <c r="A53" s="209" t="s">
        <v>117</v>
      </c>
      <c r="B53" s="91">
        <v>10.138</v>
      </c>
      <c r="C53" s="91">
        <v>4.34</v>
      </c>
      <c r="D53" s="91">
        <v>2.7</v>
      </c>
      <c r="E53" s="91">
        <v>16928416.600000001</v>
      </c>
      <c r="F53" s="209">
        <v>0</v>
      </c>
      <c r="G53" s="209">
        <v>0</v>
      </c>
      <c r="H53" s="209">
        <v>0</v>
      </c>
      <c r="I53" s="221" t="str">
        <f t="shared" si="0"/>
        <v xml:space="preserve">         в т.ч. Облігації; 10,138%; 4,34р.</v>
      </c>
      <c r="J53" s="257">
        <f t="shared" si="1"/>
        <v>16928416.600000001</v>
      </c>
      <c r="K53" s="38"/>
      <c r="L53" s="38"/>
      <c r="M53" s="38"/>
      <c r="N53" s="38"/>
      <c r="O53" s="38"/>
      <c r="P53" s="38"/>
      <c r="Q53" s="38"/>
      <c r="R53" s="38"/>
    </row>
    <row r="54" spans="1:18" ht="16">
      <c r="A54" s="209" t="s">
        <v>81</v>
      </c>
      <c r="B54" s="91">
        <v>2.7370000000000001</v>
      </c>
      <c r="C54" s="91">
        <v>9.1</v>
      </c>
      <c r="D54" s="91">
        <v>3.39</v>
      </c>
      <c r="E54" s="91">
        <v>256380095.44999999</v>
      </c>
      <c r="F54" s="209">
        <v>1</v>
      </c>
      <c r="G54" s="209">
        <v>0</v>
      </c>
      <c r="H54" s="209">
        <v>0</v>
      </c>
      <c r="I54" s="221"/>
      <c r="J54" s="257">
        <f t="shared" si="1"/>
        <v>256380095.44999999</v>
      </c>
      <c r="K54" s="38"/>
      <c r="L54" s="38"/>
      <c r="M54" s="38"/>
      <c r="N54" s="38"/>
      <c r="O54" s="38"/>
      <c r="P54" s="38"/>
      <c r="Q54" s="38"/>
      <c r="R54" s="38"/>
    </row>
    <row r="55" spans="1:18" ht="16">
      <c r="A55" s="209" t="s">
        <v>214</v>
      </c>
      <c r="B55" s="91">
        <v>6.5880000000000001</v>
      </c>
      <c r="C55" s="91">
        <v>5.58</v>
      </c>
      <c r="D55" s="91">
        <v>5.26</v>
      </c>
      <c r="E55" s="91">
        <v>41491742.5</v>
      </c>
      <c r="F55" s="209">
        <v>0</v>
      </c>
      <c r="G55" s="209">
        <v>0</v>
      </c>
      <c r="H55" s="209">
        <v>0</v>
      </c>
      <c r="I55" s="221"/>
      <c r="J55" s="257">
        <f t="shared" si="1"/>
        <v>41491742.5</v>
      </c>
      <c r="K55" s="38"/>
      <c r="L55" s="38"/>
      <c r="M55" s="38"/>
      <c r="N55" s="38"/>
      <c r="O55" s="38"/>
      <c r="P55" s="38"/>
      <c r="Q55" s="38"/>
      <c r="R55" s="38"/>
    </row>
    <row r="56" spans="1:18">
      <c r="B56" s="192"/>
      <c r="C56" s="192"/>
      <c r="D56" s="192"/>
      <c r="E56" s="192"/>
      <c r="F56" s="38"/>
      <c r="G56" s="38"/>
      <c r="H56" s="38"/>
      <c r="I56" s="221"/>
      <c r="J56" s="257">
        <f t="shared" si="1"/>
        <v>0</v>
      </c>
      <c r="K56" s="38"/>
      <c r="L56" s="38"/>
      <c r="M56" s="38"/>
      <c r="N56" s="38"/>
      <c r="O56" s="38"/>
      <c r="P56" s="38"/>
      <c r="Q56" s="38"/>
      <c r="R56" s="38"/>
    </row>
    <row r="57" spans="1:18">
      <c r="B57" s="192"/>
      <c r="C57" s="192"/>
      <c r="D57" s="192"/>
      <c r="E57" s="192"/>
      <c r="F57" s="38"/>
      <c r="G57" s="38"/>
      <c r="H57" s="38"/>
      <c r="I57" s="221"/>
      <c r="J57" s="257">
        <f t="shared" si="1"/>
        <v>0</v>
      </c>
      <c r="K57" s="38"/>
      <c r="L57" s="38"/>
      <c r="M57" s="38"/>
      <c r="N57" s="38"/>
      <c r="O57" s="38"/>
      <c r="P57" s="38"/>
      <c r="Q57" s="38"/>
      <c r="R57" s="38"/>
    </row>
    <row r="58" spans="1:18">
      <c r="B58" s="192"/>
      <c r="C58" s="192"/>
      <c r="D58" s="192"/>
      <c r="E58" s="192"/>
      <c r="F58" s="38"/>
      <c r="G58" s="38"/>
      <c r="H58" s="38"/>
      <c r="I58" s="221"/>
      <c r="J58" s="257">
        <f t="shared" si="1"/>
        <v>0</v>
      </c>
      <c r="K58" s="38"/>
      <c r="L58" s="38"/>
      <c r="M58" s="38"/>
      <c r="N58" s="38"/>
      <c r="O58" s="38"/>
      <c r="P58" s="38"/>
      <c r="Q58" s="38"/>
      <c r="R58" s="38"/>
    </row>
    <row r="59" spans="1:18">
      <c r="B59" s="192"/>
      <c r="C59" s="192"/>
      <c r="D59" s="192"/>
      <c r="E59" s="192"/>
      <c r="F59" s="38"/>
      <c r="G59" s="38"/>
      <c r="H59" s="38"/>
      <c r="I59" s="221"/>
      <c r="J59" s="257">
        <f t="shared" si="1"/>
        <v>0</v>
      </c>
      <c r="K59" s="38"/>
      <c r="L59" s="38"/>
      <c r="M59" s="38"/>
      <c r="N59" s="38"/>
      <c r="O59" s="38"/>
      <c r="P59" s="38"/>
      <c r="Q59" s="38"/>
      <c r="R59" s="38"/>
    </row>
    <row r="60" spans="1:18">
      <c r="B60" s="192"/>
      <c r="C60" s="192"/>
      <c r="D60" s="192"/>
      <c r="E60" s="192"/>
      <c r="F60" s="38"/>
      <c r="G60" s="38"/>
      <c r="H60" s="38"/>
      <c r="I60" s="221"/>
      <c r="J60" s="257">
        <f t="shared" si="1"/>
        <v>0</v>
      </c>
      <c r="K60" s="38"/>
      <c r="L60" s="38"/>
      <c r="M60" s="38"/>
      <c r="N60" s="38"/>
      <c r="O60" s="38"/>
      <c r="P60" s="38"/>
      <c r="Q60" s="38"/>
      <c r="R60" s="38"/>
    </row>
    <row r="61" spans="1:18">
      <c r="B61" s="192"/>
      <c r="C61" s="192"/>
      <c r="D61" s="192"/>
      <c r="E61" s="192"/>
      <c r="F61" s="38"/>
      <c r="G61" s="38"/>
      <c r="H61" s="38"/>
      <c r="I61" s="221"/>
      <c r="J61" s="257">
        <f t="shared" si="1"/>
        <v>0</v>
      </c>
      <c r="K61" s="38"/>
      <c r="L61" s="38"/>
      <c r="M61" s="38"/>
      <c r="N61" s="38"/>
      <c r="O61" s="38"/>
      <c r="P61" s="38"/>
      <c r="Q61" s="38"/>
      <c r="R61" s="38"/>
    </row>
    <row r="62" spans="1:18">
      <c r="B62" s="192"/>
      <c r="C62" s="192"/>
      <c r="D62" s="192"/>
      <c r="E62" s="192"/>
      <c r="F62" s="38"/>
      <c r="G62" s="38"/>
      <c r="H62" s="38"/>
      <c r="I62" s="221"/>
      <c r="J62" s="221"/>
      <c r="K62" s="38"/>
      <c r="L62" s="38"/>
      <c r="M62" s="38"/>
      <c r="N62" s="38"/>
      <c r="O62" s="38"/>
      <c r="P62" s="38"/>
      <c r="Q62" s="38"/>
      <c r="R62" s="38"/>
    </row>
    <row r="63" spans="1:18">
      <c r="B63" s="192"/>
      <c r="C63" s="192"/>
      <c r="D63" s="192"/>
      <c r="E63" s="192"/>
      <c r="F63" s="38"/>
      <c r="G63" s="38"/>
      <c r="H63" s="38"/>
      <c r="I63" s="221"/>
      <c r="J63" s="221"/>
      <c r="K63" s="38"/>
      <c r="L63" s="38"/>
      <c r="M63" s="38"/>
      <c r="N63" s="38"/>
      <c r="O63" s="38"/>
      <c r="P63" s="38"/>
      <c r="Q63" s="38"/>
      <c r="R63" s="38"/>
    </row>
    <row r="64" spans="1:18">
      <c r="B64" s="192"/>
      <c r="C64" s="192"/>
      <c r="D64" s="192"/>
      <c r="E64" s="192"/>
      <c r="F64" s="38"/>
      <c r="G64" s="38"/>
      <c r="H64" s="38"/>
      <c r="I64" s="221"/>
      <c r="J64" s="221"/>
      <c r="K64" s="38"/>
      <c r="L64" s="38"/>
      <c r="M64" s="38"/>
      <c r="N64" s="38"/>
      <c r="O64" s="38"/>
      <c r="P64" s="38"/>
      <c r="Q64" s="38"/>
      <c r="R64" s="38"/>
    </row>
    <row r="65" spans="2:18">
      <c r="B65" s="192"/>
      <c r="C65" s="192"/>
      <c r="D65" s="192"/>
      <c r="E65" s="192"/>
      <c r="F65" s="38"/>
      <c r="G65" s="38"/>
      <c r="H65" s="38"/>
      <c r="I65" s="221"/>
      <c r="J65" s="221"/>
      <c r="K65" s="38"/>
      <c r="L65" s="38"/>
      <c r="M65" s="38"/>
      <c r="N65" s="38"/>
      <c r="O65" s="38"/>
      <c r="P65" s="38"/>
      <c r="Q65" s="38"/>
      <c r="R65" s="38"/>
    </row>
    <row r="66" spans="2:18">
      <c r="B66" s="192"/>
      <c r="C66" s="192"/>
      <c r="D66" s="192"/>
      <c r="E66" s="192"/>
      <c r="F66" s="38"/>
      <c r="G66" s="38"/>
      <c r="H66" s="38"/>
      <c r="I66" s="221"/>
      <c r="J66" s="221"/>
      <c r="K66" s="38"/>
      <c r="L66" s="38"/>
      <c r="M66" s="38"/>
      <c r="N66" s="38"/>
      <c r="O66" s="38"/>
      <c r="P66" s="38"/>
      <c r="Q66" s="38"/>
      <c r="R66" s="38"/>
    </row>
    <row r="67" spans="2:18">
      <c r="B67" s="192"/>
      <c r="C67" s="192"/>
      <c r="D67" s="192"/>
      <c r="E67" s="192"/>
      <c r="F67" s="38"/>
      <c r="G67" s="38"/>
      <c r="H67" s="38"/>
      <c r="I67" s="221"/>
      <c r="J67" s="221"/>
      <c r="K67" s="38"/>
      <c r="L67" s="38"/>
      <c r="M67" s="38"/>
      <c r="N67" s="38"/>
      <c r="O67" s="38"/>
      <c r="P67" s="38"/>
      <c r="Q67" s="38"/>
      <c r="R67" s="38"/>
    </row>
    <row r="68" spans="2:18">
      <c r="B68" s="192"/>
      <c r="C68" s="192"/>
      <c r="D68" s="192"/>
      <c r="E68" s="192"/>
      <c r="F68" s="38"/>
      <c r="G68" s="38"/>
      <c r="H68" s="38"/>
      <c r="I68" s="221"/>
      <c r="J68" s="221"/>
      <c r="K68" s="38"/>
      <c r="L68" s="38"/>
      <c r="M68" s="38"/>
      <c r="N68" s="38"/>
      <c r="O68" s="38"/>
      <c r="P68" s="38"/>
      <c r="Q68" s="38"/>
      <c r="R68" s="38"/>
    </row>
    <row r="69" spans="2:18">
      <c r="B69" s="192"/>
      <c r="C69" s="192"/>
      <c r="D69" s="192"/>
      <c r="E69" s="192"/>
      <c r="F69" s="38"/>
      <c r="G69" s="38"/>
      <c r="H69" s="38"/>
      <c r="I69" s="221"/>
      <c r="J69" s="221"/>
      <c r="K69" s="38"/>
      <c r="L69" s="38"/>
      <c r="M69" s="38"/>
      <c r="N69" s="38"/>
      <c r="O69" s="38"/>
      <c r="P69" s="38"/>
      <c r="Q69" s="38"/>
      <c r="R69" s="38"/>
    </row>
    <row r="70" spans="2:18">
      <c r="B70" s="192"/>
      <c r="C70" s="192"/>
      <c r="D70" s="192"/>
      <c r="E70" s="192"/>
      <c r="F70" s="38"/>
      <c r="G70" s="38"/>
      <c r="H70" s="38"/>
      <c r="I70" s="221"/>
      <c r="J70" s="221"/>
      <c r="K70" s="38"/>
      <c r="L70" s="38"/>
      <c r="M70" s="38"/>
      <c r="N70" s="38"/>
      <c r="O70" s="38"/>
      <c r="P70" s="38"/>
      <c r="Q70" s="38"/>
      <c r="R70" s="38"/>
    </row>
    <row r="71" spans="2:18">
      <c r="B71" s="192"/>
      <c r="C71" s="192"/>
      <c r="D71" s="192"/>
      <c r="E71" s="192"/>
      <c r="F71" s="38"/>
      <c r="G71" s="38"/>
      <c r="H71" s="38"/>
      <c r="I71" s="221"/>
      <c r="J71" s="221"/>
      <c r="K71" s="38"/>
      <c r="L71" s="38"/>
      <c r="M71" s="38"/>
      <c r="N71" s="38"/>
      <c r="O71" s="38"/>
      <c r="P71" s="38"/>
      <c r="Q71" s="38"/>
      <c r="R71" s="38"/>
    </row>
    <row r="72" spans="2:18">
      <c r="B72" s="192"/>
      <c r="C72" s="192"/>
      <c r="D72" s="192"/>
      <c r="E72" s="192"/>
      <c r="F72" s="38"/>
      <c r="G72" s="38"/>
      <c r="H72" s="38"/>
      <c r="I72" s="221"/>
      <c r="J72" s="221"/>
      <c r="K72" s="38"/>
      <c r="L72" s="38"/>
      <c r="M72" s="38"/>
      <c r="N72" s="38"/>
      <c r="O72" s="38"/>
      <c r="P72" s="38"/>
      <c r="Q72" s="38"/>
      <c r="R72" s="38"/>
    </row>
    <row r="73" spans="2:18">
      <c r="B73" s="192"/>
      <c r="C73" s="192"/>
      <c r="D73" s="192"/>
      <c r="E73" s="192"/>
      <c r="F73" s="38"/>
      <c r="G73" s="38"/>
      <c r="H73" s="38"/>
      <c r="I73" s="221"/>
      <c r="J73" s="221"/>
      <c r="K73" s="38"/>
      <c r="L73" s="38"/>
      <c r="M73" s="38"/>
      <c r="N73" s="38"/>
      <c r="O73" s="38"/>
      <c r="P73" s="38"/>
      <c r="Q73" s="38"/>
      <c r="R73" s="38"/>
    </row>
    <row r="74" spans="2:18">
      <c r="B74" s="192"/>
      <c r="C74" s="192"/>
      <c r="D74" s="192"/>
      <c r="E74" s="192"/>
      <c r="F74" s="38"/>
      <c r="G74" s="38"/>
      <c r="H74" s="38"/>
      <c r="I74" s="221"/>
      <c r="J74" s="221"/>
      <c r="K74" s="38"/>
      <c r="L74" s="38"/>
      <c r="M74" s="38"/>
      <c r="N74" s="38"/>
      <c r="O74" s="38"/>
      <c r="P74" s="38"/>
      <c r="Q74" s="38"/>
      <c r="R74" s="38"/>
    </row>
    <row r="75" spans="2:18">
      <c r="B75" s="192"/>
      <c r="C75" s="192"/>
      <c r="D75" s="192"/>
      <c r="E75" s="192"/>
      <c r="F75" s="38"/>
      <c r="G75" s="38"/>
      <c r="H75" s="38"/>
      <c r="I75" s="221"/>
      <c r="J75" s="221"/>
      <c r="K75" s="38"/>
      <c r="L75" s="38"/>
      <c r="M75" s="38"/>
      <c r="N75" s="38"/>
      <c r="O75" s="38"/>
      <c r="P75" s="38"/>
      <c r="Q75" s="38"/>
      <c r="R75" s="38"/>
    </row>
    <row r="76" spans="2:18">
      <c r="B76" s="192"/>
      <c r="C76" s="192"/>
      <c r="D76" s="192"/>
      <c r="E76" s="192"/>
      <c r="F76" s="38"/>
      <c r="G76" s="38"/>
      <c r="H76" s="38"/>
      <c r="I76" s="221"/>
      <c r="J76" s="221"/>
      <c r="K76" s="38"/>
      <c r="L76" s="38"/>
      <c r="M76" s="38"/>
      <c r="N76" s="38"/>
      <c r="O76" s="38"/>
      <c r="P76" s="38"/>
      <c r="Q76" s="38"/>
      <c r="R76" s="38"/>
    </row>
    <row r="77" spans="2:18">
      <c r="B77" s="192"/>
      <c r="C77" s="192"/>
      <c r="D77" s="192"/>
      <c r="E77" s="192"/>
      <c r="F77" s="38"/>
      <c r="G77" s="38"/>
      <c r="H77" s="38"/>
      <c r="I77" s="221"/>
      <c r="J77" s="221"/>
      <c r="K77" s="38"/>
      <c r="L77" s="38"/>
      <c r="M77" s="38"/>
      <c r="N77" s="38"/>
      <c r="O77" s="38"/>
      <c r="P77" s="38"/>
      <c r="Q77" s="38"/>
      <c r="R77" s="38"/>
    </row>
    <row r="78" spans="2:18">
      <c r="B78" s="192"/>
      <c r="C78" s="192"/>
      <c r="D78" s="192"/>
      <c r="E78" s="192"/>
      <c r="F78" s="38"/>
      <c r="G78" s="38"/>
      <c r="H78" s="38"/>
      <c r="I78" s="221"/>
      <c r="J78" s="221"/>
      <c r="K78" s="38"/>
      <c r="L78" s="38"/>
      <c r="M78" s="38"/>
      <c r="N78" s="38"/>
      <c r="O78" s="38"/>
      <c r="P78" s="38"/>
      <c r="Q78" s="38"/>
      <c r="R78" s="38"/>
    </row>
    <row r="79" spans="2:18">
      <c r="B79" s="192"/>
      <c r="C79" s="192"/>
      <c r="D79" s="192"/>
      <c r="E79" s="192"/>
      <c r="F79" s="38"/>
      <c r="G79" s="38"/>
      <c r="H79" s="38"/>
      <c r="I79" s="221"/>
      <c r="J79" s="221"/>
      <c r="K79" s="38"/>
      <c r="L79" s="38"/>
      <c r="M79" s="38"/>
      <c r="N79" s="38"/>
      <c r="O79" s="38"/>
      <c r="P79" s="38"/>
      <c r="Q79" s="38"/>
      <c r="R79" s="38"/>
    </row>
    <row r="80" spans="2:18">
      <c r="B80" s="192"/>
      <c r="C80" s="192"/>
      <c r="D80" s="192"/>
      <c r="E80" s="192"/>
      <c r="F80" s="38"/>
      <c r="G80" s="38"/>
      <c r="H80" s="38"/>
      <c r="I80" s="221"/>
      <c r="J80" s="221"/>
      <c r="K80" s="38"/>
      <c r="L80" s="38"/>
      <c r="M80" s="38"/>
      <c r="N80" s="38"/>
      <c r="O80" s="38"/>
      <c r="P80" s="38"/>
      <c r="Q80" s="38"/>
      <c r="R80" s="38"/>
    </row>
    <row r="81" spans="2:18">
      <c r="B81" s="192"/>
      <c r="C81" s="192"/>
      <c r="D81" s="192"/>
      <c r="E81" s="192"/>
      <c r="F81" s="38"/>
      <c r="G81" s="38"/>
      <c r="H81" s="38"/>
      <c r="I81" s="221"/>
      <c r="J81" s="221"/>
      <c r="K81" s="38"/>
      <c r="L81" s="38"/>
      <c r="M81" s="38"/>
      <c r="N81" s="38"/>
      <c r="O81" s="38"/>
      <c r="P81" s="38"/>
      <c r="Q81" s="38"/>
      <c r="R81" s="38"/>
    </row>
    <row r="82" spans="2:18">
      <c r="B82" s="192"/>
      <c r="C82" s="192"/>
      <c r="D82" s="192"/>
      <c r="E82" s="192"/>
      <c r="F82" s="38"/>
      <c r="G82" s="38"/>
      <c r="H82" s="38"/>
      <c r="I82" s="221"/>
      <c r="J82" s="221"/>
      <c r="K82" s="38"/>
      <c r="L82" s="38"/>
      <c r="M82" s="38"/>
      <c r="N82" s="38"/>
      <c r="O82" s="38"/>
      <c r="P82" s="38"/>
      <c r="Q82" s="38"/>
      <c r="R82" s="38"/>
    </row>
    <row r="83" spans="2:18">
      <c r="B83" s="192"/>
      <c r="C83" s="192"/>
      <c r="D83" s="192"/>
      <c r="E83" s="192"/>
      <c r="F83" s="38"/>
      <c r="G83" s="38"/>
      <c r="H83" s="38"/>
      <c r="I83" s="221"/>
      <c r="J83" s="221"/>
      <c r="K83" s="38"/>
      <c r="L83" s="38"/>
      <c r="M83" s="38"/>
      <c r="N83" s="38"/>
      <c r="O83" s="38"/>
      <c r="P83" s="38"/>
      <c r="Q83" s="38"/>
      <c r="R83" s="38"/>
    </row>
    <row r="84" spans="2:18">
      <c r="B84" s="192"/>
      <c r="C84" s="192"/>
      <c r="D84" s="192"/>
      <c r="E84" s="192"/>
      <c r="F84" s="38"/>
      <c r="G84" s="38"/>
      <c r="H84" s="38"/>
      <c r="I84" s="221"/>
      <c r="J84" s="221"/>
      <c r="K84" s="38"/>
      <c r="L84" s="38"/>
      <c r="M84" s="38"/>
      <c r="N84" s="38"/>
      <c r="O84" s="38"/>
      <c r="P84" s="38"/>
      <c r="Q84" s="38"/>
      <c r="R84" s="38"/>
    </row>
    <row r="85" spans="2:18">
      <c r="B85" s="192"/>
      <c r="C85" s="192"/>
      <c r="D85" s="192"/>
      <c r="E85" s="192"/>
      <c r="F85" s="38"/>
      <c r="G85" s="38"/>
      <c r="H85" s="38"/>
      <c r="I85" s="221"/>
      <c r="J85" s="221"/>
      <c r="K85" s="38"/>
      <c r="L85" s="38"/>
      <c r="M85" s="38"/>
      <c r="N85" s="38"/>
      <c r="O85" s="38"/>
      <c r="P85" s="38"/>
      <c r="Q85" s="38"/>
      <c r="R85" s="38"/>
    </row>
    <row r="86" spans="2:18">
      <c r="B86" s="192"/>
      <c r="C86" s="192"/>
      <c r="D86" s="192"/>
      <c r="E86" s="192"/>
      <c r="F86" s="38"/>
      <c r="G86" s="38"/>
      <c r="H86" s="38"/>
      <c r="I86" s="221"/>
      <c r="J86" s="221"/>
      <c r="K86" s="38"/>
      <c r="L86" s="38"/>
      <c r="M86" s="38"/>
      <c r="N86" s="38"/>
      <c r="O86" s="38"/>
      <c r="P86" s="38"/>
      <c r="Q86" s="38"/>
      <c r="R86" s="38"/>
    </row>
    <row r="87" spans="2:18">
      <c r="B87" s="192"/>
      <c r="C87" s="192"/>
      <c r="D87" s="192"/>
      <c r="E87" s="192"/>
      <c r="F87" s="38"/>
      <c r="G87" s="38"/>
      <c r="H87" s="38"/>
      <c r="I87" s="221"/>
      <c r="J87" s="221"/>
      <c r="K87" s="38"/>
      <c r="L87" s="38"/>
      <c r="M87" s="38"/>
      <c r="N87" s="38"/>
      <c r="O87" s="38"/>
      <c r="P87" s="38"/>
      <c r="Q87" s="38"/>
      <c r="R87" s="38"/>
    </row>
    <row r="88" spans="2:18">
      <c r="B88" s="192"/>
      <c r="C88" s="192"/>
      <c r="D88" s="192"/>
      <c r="E88" s="192"/>
      <c r="F88" s="38"/>
      <c r="G88" s="38"/>
      <c r="H88" s="38"/>
      <c r="I88" s="221"/>
      <c r="J88" s="221"/>
      <c r="K88" s="38"/>
      <c r="L88" s="38"/>
      <c r="M88" s="38"/>
      <c r="N88" s="38"/>
      <c r="O88" s="38"/>
      <c r="P88" s="38"/>
      <c r="Q88" s="38"/>
      <c r="R88" s="38"/>
    </row>
    <row r="89" spans="2:18">
      <c r="B89" s="192"/>
      <c r="C89" s="192"/>
      <c r="D89" s="192"/>
      <c r="E89" s="192"/>
      <c r="F89" s="38"/>
      <c r="G89" s="38"/>
      <c r="H89" s="38"/>
      <c r="I89" s="221"/>
      <c r="J89" s="221"/>
      <c r="K89" s="38"/>
      <c r="L89" s="38"/>
      <c r="M89" s="38"/>
      <c r="N89" s="38"/>
      <c r="O89" s="38"/>
      <c r="P89" s="38"/>
      <c r="Q89" s="38"/>
      <c r="R89" s="38"/>
    </row>
    <row r="90" spans="2:18">
      <c r="B90" s="192"/>
      <c r="C90" s="192"/>
      <c r="D90" s="192"/>
      <c r="E90" s="192"/>
      <c r="F90" s="38"/>
      <c r="G90" s="38"/>
      <c r="H90" s="38"/>
      <c r="I90" s="221"/>
      <c r="J90" s="221"/>
      <c r="K90" s="38"/>
      <c r="L90" s="38"/>
      <c r="M90" s="38"/>
      <c r="N90" s="38"/>
      <c r="O90" s="38"/>
      <c r="P90" s="38"/>
      <c r="Q90" s="38"/>
      <c r="R90" s="38"/>
    </row>
    <row r="91" spans="2:18">
      <c r="B91" s="192"/>
      <c r="C91" s="192"/>
      <c r="D91" s="192"/>
      <c r="E91" s="192"/>
      <c r="F91" s="38"/>
      <c r="G91" s="38"/>
      <c r="H91" s="38"/>
      <c r="I91" s="221"/>
      <c r="J91" s="221"/>
      <c r="K91" s="38"/>
      <c r="L91" s="38"/>
      <c r="M91" s="38"/>
      <c r="N91" s="38"/>
      <c r="O91" s="38"/>
      <c r="P91" s="38"/>
      <c r="Q91" s="38"/>
      <c r="R91" s="38"/>
    </row>
    <row r="92" spans="2:18">
      <c r="B92" s="192"/>
      <c r="C92" s="192"/>
      <c r="D92" s="192"/>
      <c r="E92" s="192"/>
      <c r="F92" s="38"/>
      <c r="G92" s="38"/>
      <c r="H92" s="38"/>
      <c r="I92" s="221"/>
      <c r="J92" s="221"/>
      <c r="K92" s="38"/>
      <c r="L92" s="38"/>
      <c r="M92" s="38"/>
      <c r="N92" s="38"/>
      <c r="O92" s="38"/>
      <c r="P92" s="38"/>
      <c r="Q92" s="38"/>
      <c r="R92" s="38"/>
    </row>
    <row r="93" spans="2:18">
      <c r="B93" s="192"/>
      <c r="C93" s="192"/>
      <c r="D93" s="192"/>
      <c r="E93" s="192"/>
      <c r="F93" s="38"/>
      <c r="G93" s="38"/>
      <c r="H93" s="38"/>
      <c r="I93" s="221"/>
      <c r="J93" s="221"/>
      <c r="K93" s="38"/>
      <c r="L93" s="38"/>
      <c r="M93" s="38"/>
      <c r="N93" s="38"/>
      <c r="O93" s="38"/>
      <c r="P93" s="38"/>
      <c r="Q93" s="38"/>
      <c r="R93" s="38"/>
    </row>
    <row r="94" spans="2:18">
      <c r="B94" s="192"/>
      <c r="C94" s="192"/>
      <c r="D94" s="192"/>
      <c r="E94" s="192"/>
      <c r="F94" s="38"/>
      <c r="G94" s="38"/>
      <c r="H94" s="38"/>
      <c r="I94" s="221"/>
      <c r="J94" s="221"/>
      <c r="K94" s="38"/>
      <c r="L94" s="38"/>
      <c r="M94" s="38"/>
      <c r="N94" s="38"/>
      <c r="O94" s="38"/>
      <c r="P94" s="38"/>
      <c r="Q94" s="38"/>
      <c r="R94" s="38"/>
    </row>
    <row r="95" spans="2:18">
      <c r="B95" s="192"/>
      <c r="C95" s="192"/>
      <c r="D95" s="192"/>
      <c r="E95" s="192"/>
      <c r="F95" s="38"/>
      <c r="G95" s="38"/>
      <c r="H95" s="38"/>
      <c r="I95" s="221"/>
      <c r="J95" s="221"/>
      <c r="K95" s="38"/>
      <c r="L95" s="38"/>
      <c r="M95" s="38"/>
      <c r="N95" s="38"/>
      <c r="O95" s="38"/>
      <c r="P95" s="38"/>
      <c r="Q95" s="38"/>
      <c r="R95" s="38"/>
    </row>
    <row r="96" spans="2:18">
      <c r="B96" s="192"/>
      <c r="C96" s="192"/>
      <c r="D96" s="192"/>
      <c r="E96" s="192"/>
      <c r="F96" s="38"/>
      <c r="G96" s="38"/>
      <c r="H96" s="38"/>
      <c r="I96" s="221"/>
      <c r="J96" s="221"/>
      <c r="K96" s="38"/>
      <c r="L96" s="38"/>
      <c r="M96" s="38"/>
      <c r="N96" s="38"/>
      <c r="O96" s="38"/>
      <c r="P96" s="38"/>
      <c r="Q96" s="38"/>
      <c r="R96" s="38"/>
    </row>
    <row r="97" spans="2:18">
      <c r="B97" s="192"/>
      <c r="C97" s="192"/>
      <c r="D97" s="192"/>
      <c r="E97" s="192"/>
      <c r="F97" s="38"/>
      <c r="G97" s="38"/>
      <c r="H97" s="38"/>
      <c r="I97" s="221"/>
      <c r="J97" s="221"/>
      <c r="K97" s="38"/>
      <c r="L97" s="38"/>
      <c r="M97" s="38"/>
      <c r="N97" s="38"/>
      <c r="O97" s="38"/>
      <c r="P97" s="38"/>
      <c r="Q97" s="38"/>
      <c r="R97" s="38"/>
    </row>
    <row r="98" spans="2:18">
      <c r="B98" s="192"/>
      <c r="C98" s="192"/>
      <c r="D98" s="192"/>
      <c r="E98" s="192"/>
      <c r="F98" s="38"/>
      <c r="G98" s="38"/>
      <c r="H98" s="38"/>
      <c r="I98" s="221"/>
      <c r="J98" s="221"/>
      <c r="K98" s="38"/>
      <c r="L98" s="38"/>
      <c r="M98" s="38"/>
      <c r="N98" s="38"/>
      <c r="O98" s="38"/>
      <c r="P98" s="38"/>
      <c r="Q98" s="38"/>
      <c r="R98" s="38"/>
    </row>
    <row r="99" spans="2:18">
      <c r="B99" s="192"/>
      <c r="C99" s="192"/>
      <c r="D99" s="192"/>
      <c r="E99" s="192"/>
      <c r="F99" s="38"/>
      <c r="G99" s="38"/>
      <c r="H99" s="38"/>
      <c r="I99" s="221"/>
      <c r="J99" s="221"/>
      <c r="K99" s="38"/>
      <c r="L99" s="38"/>
      <c r="M99" s="38"/>
      <c r="N99" s="38"/>
      <c r="O99" s="38"/>
      <c r="P99" s="38"/>
      <c r="Q99" s="38"/>
      <c r="R99" s="38"/>
    </row>
    <row r="100" spans="2:18">
      <c r="B100" s="192"/>
      <c r="C100" s="192"/>
      <c r="D100" s="192"/>
      <c r="E100" s="192"/>
      <c r="F100" s="38"/>
      <c r="G100" s="38"/>
      <c r="H100" s="38"/>
      <c r="I100" s="221"/>
      <c r="J100" s="221"/>
      <c r="K100" s="38"/>
      <c r="L100" s="38"/>
      <c r="M100" s="38"/>
      <c r="N100" s="38"/>
      <c r="O100" s="38"/>
      <c r="P100" s="38"/>
      <c r="Q100" s="38"/>
      <c r="R100" s="38"/>
    </row>
    <row r="101" spans="2:18">
      <c r="B101" s="192"/>
      <c r="C101" s="192"/>
      <c r="D101" s="192"/>
      <c r="E101" s="192"/>
      <c r="F101" s="38"/>
      <c r="G101" s="38"/>
      <c r="H101" s="38"/>
      <c r="I101" s="221"/>
      <c r="J101" s="221"/>
      <c r="K101" s="38"/>
      <c r="L101" s="38"/>
      <c r="M101" s="38"/>
      <c r="N101" s="38"/>
      <c r="O101" s="38"/>
      <c r="P101" s="38"/>
      <c r="Q101" s="38"/>
      <c r="R101" s="38"/>
    </row>
    <row r="102" spans="2:18">
      <c r="B102" s="192"/>
      <c r="C102" s="192"/>
      <c r="D102" s="192"/>
      <c r="E102" s="192"/>
      <c r="F102" s="38"/>
      <c r="G102" s="38"/>
      <c r="H102" s="38"/>
      <c r="I102" s="221"/>
      <c r="J102" s="221"/>
      <c r="K102" s="38"/>
      <c r="L102" s="38"/>
      <c r="M102" s="38"/>
      <c r="N102" s="38"/>
      <c r="O102" s="38"/>
      <c r="P102" s="38"/>
      <c r="Q102" s="38"/>
      <c r="R102" s="38"/>
    </row>
    <row r="103" spans="2:18">
      <c r="B103" s="192"/>
      <c r="C103" s="192"/>
      <c r="D103" s="192"/>
      <c r="E103" s="192"/>
      <c r="F103" s="38"/>
      <c r="G103" s="38"/>
      <c r="H103" s="38"/>
      <c r="I103" s="221"/>
      <c r="J103" s="221"/>
      <c r="K103" s="38"/>
      <c r="L103" s="38"/>
      <c r="M103" s="38"/>
      <c r="N103" s="38"/>
      <c r="O103" s="38"/>
      <c r="P103" s="38"/>
      <c r="Q103" s="38"/>
      <c r="R103" s="38"/>
    </row>
    <row r="104" spans="2:18">
      <c r="B104" s="192"/>
      <c r="C104" s="192"/>
      <c r="D104" s="192"/>
      <c r="E104" s="192"/>
      <c r="F104" s="38"/>
      <c r="G104" s="38"/>
      <c r="H104" s="38"/>
      <c r="I104" s="221"/>
      <c r="J104" s="221"/>
      <c r="K104" s="38"/>
      <c r="L104" s="38"/>
      <c r="M104" s="38"/>
      <c r="N104" s="38"/>
      <c r="O104" s="38"/>
      <c r="P104" s="38"/>
      <c r="Q104" s="38"/>
      <c r="R104" s="38"/>
    </row>
    <row r="105" spans="2:18">
      <c r="B105" s="192"/>
      <c r="C105" s="192"/>
      <c r="D105" s="192"/>
      <c r="E105" s="192"/>
      <c r="F105" s="38"/>
      <c r="G105" s="38"/>
      <c r="H105" s="38"/>
      <c r="I105" s="221"/>
      <c r="J105" s="221"/>
      <c r="K105" s="38"/>
      <c r="L105" s="38"/>
      <c r="M105" s="38"/>
      <c r="N105" s="38"/>
      <c r="O105" s="38"/>
      <c r="P105" s="38"/>
      <c r="Q105" s="38"/>
      <c r="R105" s="38"/>
    </row>
    <row r="106" spans="2:18">
      <c r="B106" s="192"/>
      <c r="C106" s="192"/>
      <c r="D106" s="192"/>
      <c r="E106" s="192"/>
      <c r="F106" s="38"/>
      <c r="G106" s="38"/>
      <c r="H106" s="38"/>
      <c r="I106" s="221"/>
      <c r="J106" s="221"/>
      <c r="K106" s="38"/>
      <c r="L106" s="38"/>
      <c r="M106" s="38"/>
      <c r="N106" s="38"/>
      <c r="O106" s="38"/>
      <c r="P106" s="38"/>
      <c r="Q106" s="38"/>
      <c r="R106" s="38"/>
    </row>
    <row r="107" spans="2:18">
      <c r="B107" s="192"/>
      <c r="C107" s="192"/>
      <c r="D107" s="192"/>
      <c r="E107" s="192"/>
      <c r="F107" s="38"/>
      <c r="G107" s="38"/>
      <c r="H107" s="38"/>
      <c r="I107" s="221"/>
      <c r="J107" s="221"/>
      <c r="K107" s="38"/>
      <c r="L107" s="38"/>
      <c r="M107" s="38"/>
      <c r="N107" s="38"/>
      <c r="O107" s="38"/>
      <c r="P107" s="38"/>
      <c r="Q107" s="38"/>
      <c r="R107" s="38"/>
    </row>
    <row r="108" spans="2:18">
      <c r="B108" s="192"/>
      <c r="C108" s="192"/>
      <c r="D108" s="192"/>
      <c r="E108" s="192"/>
      <c r="F108" s="38"/>
      <c r="G108" s="38"/>
      <c r="H108" s="38"/>
      <c r="I108" s="221"/>
      <c r="J108" s="221"/>
      <c r="K108" s="38"/>
      <c r="L108" s="38"/>
      <c r="M108" s="38"/>
      <c r="N108" s="38"/>
      <c r="O108" s="38"/>
      <c r="P108" s="38"/>
      <c r="Q108" s="38"/>
      <c r="R108" s="38"/>
    </row>
    <row r="109" spans="2:18">
      <c r="B109" s="192"/>
      <c r="C109" s="192"/>
      <c r="D109" s="192"/>
      <c r="E109" s="192"/>
      <c r="F109" s="38"/>
      <c r="G109" s="38"/>
      <c r="H109" s="38"/>
      <c r="I109" s="221"/>
      <c r="J109" s="221"/>
      <c r="K109" s="38"/>
      <c r="L109" s="38"/>
      <c r="M109" s="38"/>
      <c r="N109" s="38"/>
      <c r="O109" s="38"/>
      <c r="P109" s="38"/>
      <c r="Q109" s="38"/>
      <c r="R109" s="38"/>
    </row>
    <row r="110" spans="2:18">
      <c r="B110" s="192"/>
      <c r="C110" s="192"/>
      <c r="D110" s="192"/>
      <c r="E110" s="192"/>
      <c r="F110" s="38"/>
      <c r="G110" s="38"/>
      <c r="H110" s="38"/>
      <c r="I110" s="221"/>
      <c r="J110" s="221"/>
      <c r="K110" s="38"/>
      <c r="L110" s="38"/>
      <c r="M110" s="38"/>
      <c r="N110" s="38"/>
      <c r="O110" s="38"/>
      <c r="P110" s="38"/>
      <c r="Q110" s="38"/>
      <c r="R110" s="38"/>
    </row>
    <row r="111" spans="2:18">
      <c r="B111" s="192"/>
      <c r="C111" s="192"/>
      <c r="D111" s="192"/>
      <c r="E111" s="192"/>
      <c r="F111" s="38"/>
      <c r="G111" s="38"/>
      <c r="H111" s="38"/>
      <c r="I111" s="221"/>
      <c r="J111" s="221"/>
      <c r="K111" s="38"/>
      <c r="L111" s="38"/>
      <c r="M111" s="38"/>
      <c r="N111" s="38"/>
      <c r="O111" s="38"/>
      <c r="P111" s="38"/>
      <c r="Q111" s="38"/>
      <c r="R111" s="38"/>
    </row>
    <row r="112" spans="2:18">
      <c r="B112" s="192"/>
      <c r="C112" s="192"/>
      <c r="D112" s="192"/>
      <c r="E112" s="192"/>
      <c r="F112" s="38"/>
      <c r="G112" s="38"/>
      <c r="H112" s="38"/>
      <c r="I112" s="221"/>
      <c r="J112" s="221"/>
      <c r="K112" s="38"/>
      <c r="L112" s="38"/>
      <c r="M112" s="38"/>
      <c r="N112" s="38"/>
      <c r="O112" s="38"/>
      <c r="P112" s="38"/>
      <c r="Q112" s="38"/>
      <c r="R112" s="38"/>
    </row>
    <row r="113" spans="2:18">
      <c r="B113" s="192"/>
      <c r="C113" s="192"/>
      <c r="D113" s="192"/>
      <c r="E113" s="192"/>
      <c r="F113" s="38"/>
      <c r="G113" s="38"/>
      <c r="H113" s="38"/>
      <c r="I113" s="221"/>
      <c r="J113" s="221"/>
      <c r="K113" s="38"/>
      <c r="L113" s="38"/>
      <c r="M113" s="38"/>
      <c r="N113" s="38"/>
      <c r="O113" s="38"/>
      <c r="P113" s="38"/>
      <c r="Q113" s="38"/>
      <c r="R113" s="38"/>
    </row>
    <row r="114" spans="2:18">
      <c r="B114" s="192"/>
      <c r="C114" s="192"/>
      <c r="D114" s="192"/>
      <c r="E114" s="192"/>
      <c r="F114" s="38"/>
      <c r="G114" s="38"/>
      <c r="H114" s="38"/>
      <c r="I114" s="221"/>
      <c r="J114" s="221"/>
      <c r="K114" s="38"/>
      <c r="L114" s="38"/>
      <c r="M114" s="38"/>
      <c r="N114" s="38"/>
      <c r="O114" s="38"/>
      <c r="P114" s="38"/>
      <c r="Q114" s="38"/>
      <c r="R114" s="38"/>
    </row>
    <row r="115" spans="2:18">
      <c r="B115" s="192"/>
      <c r="C115" s="192"/>
      <c r="D115" s="192"/>
      <c r="E115" s="192"/>
      <c r="F115" s="38"/>
      <c r="G115" s="38"/>
      <c r="H115" s="38"/>
      <c r="I115" s="221"/>
      <c r="J115" s="221"/>
      <c r="K115" s="38"/>
      <c r="L115" s="38"/>
      <c r="M115" s="38"/>
      <c r="N115" s="38"/>
      <c r="O115" s="38"/>
      <c r="P115" s="38"/>
      <c r="Q115" s="38"/>
      <c r="R115" s="38"/>
    </row>
    <row r="116" spans="2:18">
      <c r="B116" s="192"/>
      <c r="C116" s="192"/>
      <c r="D116" s="192"/>
      <c r="E116" s="192"/>
      <c r="F116" s="38"/>
      <c r="G116" s="38"/>
      <c r="H116" s="38"/>
      <c r="I116" s="221"/>
      <c r="J116" s="221"/>
      <c r="K116" s="38"/>
      <c r="L116" s="38"/>
      <c r="M116" s="38"/>
      <c r="N116" s="38"/>
      <c r="O116" s="38"/>
      <c r="P116" s="38"/>
      <c r="Q116" s="38"/>
      <c r="R116" s="38"/>
    </row>
    <row r="117" spans="2:18">
      <c r="B117" s="192"/>
      <c r="C117" s="192"/>
      <c r="D117" s="192"/>
      <c r="E117" s="192"/>
      <c r="F117" s="38"/>
      <c r="G117" s="38"/>
      <c r="H117" s="38"/>
      <c r="I117" s="221"/>
      <c r="J117" s="221"/>
      <c r="K117" s="38"/>
      <c r="L117" s="38"/>
      <c r="M117" s="38"/>
      <c r="N117" s="38"/>
      <c r="O117" s="38"/>
      <c r="P117" s="38"/>
      <c r="Q117" s="38"/>
      <c r="R117" s="38"/>
    </row>
    <row r="118" spans="2:18">
      <c r="B118" s="192"/>
      <c r="C118" s="192"/>
      <c r="D118" s="192"/>
      <c r="E118" s="192"/>
      <c r="F118" s="38"/>
      <c r="G118" s="38"/>
      <c r="H118" s="38"/>
      <c r="I118" s="221"/>
      <c r="J118" s="221"/>
      <c r="K118" s="38"/>
      <c r="L118" s="38"/>
      <c r="M118" s="38"/>
      <c r="N118" s="38"/>
      <c r="O118" s="38"/>
      <c r="P118" s="38"/>
      <c r="Q118" s="38"/>
      <c r="R118" s="38"/>
    </row>
    <row r="119" spans="2:18">
      <c r="B119" s="192"/>
      <c r="C119" s="192"/>
      <c r="D119" s="192"/>
      <c r="E119" s="192"/>
      <c r="F119" s="38"/>
      <c r="G119" s="38"/>
      <c r="H119" s="38"/>
      <c r="I119" s="221"/>
      <c r="J119" s="221"/>
      <c r="K119" s="38"/>
      <c r="L119" s="38"/>
      <c r="M119" s="38"/>
      <c r="N119" s="38"/>
      <c r="O119" s="38"/>
      <c r="P119" s="38"/>
      <c r="Q119" s="38"/>
      <c r="R119" s="38"/>
    </row>
    <row r="120" spans="2:18">
      <c r="B120" s="192"/>
      <c r="C120" s="192"/>
      <c r="D120" s="192"/>
      <c r="E120" s="192"/>
      <c r="F120" s="38"/>
      <c r="G120" s="38"/>
      <c r="H120" s="38"/>
      <c r="I120" s="221"/>
      <c r="J120" s="221"/>
      <c r="K120" s="38"/>
      <c r="L120" s="38"/>
      <c r="M120" s="38"/>
      <c r="N120" s="38"/>
      <c r="O120" s="38"/>
      <c r="P120" s="38"/>
      <c r="Q120" s="38"/>
      <c r="R120" s="38"/>
    </row>
    <row r="121" spans="2:18">
      <c r="B121" s="192"/>
      <c r="C121" s="192"/>
      <c r="D121" s="192"/>
      <c r="E121" s="192"/>
      <c r="F121" s="38"/>
      <c r="G121" s="38"/>
      <c r="H121" s="38"/>
      <c r="I121" s="221"/>
      <c r="J121" s="221"/>
      <c r="K121" s="38"/>
      <c r="L121" s="38"/>
      <c r="M121" s="38"/>
      <c r="N121" s="38"/>
      <c r="O121" s="38"/>
      <c r="P121" s="38"/>
      <c r="Q121" s="38"/>
      <c r="R121" s="38"/>
    </row>
    <row r="122" spans="2:18">
      <c r="B122" s="192"/>
      <c r="C122" s="192"/>
      <c r="D122" s="192"/>
      <c r="E122" s="192"/>
      <c r="F122" s="38"/>
      <c r="G122" s="38"/>
      <c r="H122" s="38"/>
      <c r="I122" s="221"/>
      <c r="J122" s="221"/>
      <c r="K122" s="38"/>
      <c r="L122" s="38"/>
      <c r="M122" s="38"/>
      <c r="N122" s="38"/>
      <c r="O122" s="38"/>
      <c r="P122" s="38"/>
      <c r="Q122" s="38"/>
      <c r="R122" s="38"/>
    </row>
    <row r="123" spans="2:18">
      <c r="B123" s="192"/>
      <c r="C123" s="192"/>
      <c r="D123" s="192"/>
      <c r="E123" s="192"/>
      <c r="F123" s="38"/>
      <c r="G123" s="38"/>
      <c r="H123" s="38"/>
      <c r="I123" s="221"/>
      <c r="J123" s="221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192"/>
      <c r="C124" s="192"/>
      <c r="D124" s="192"/>
      <c r="E124" s="192"/>
      <c r="F124" s="38"/>
      <c r="G124" s="38"/>
      <c r="H124" s="38"/>
      <c r="I124" s="221"/>
      <c r="J124" s="221"/>
      <c r="K124" s="38"/>
      <c r="L124" s="38"/>
      <c r="M124" s="38"/>
      <c r="N124" s="38"/>
      <c r="O124" s="38"/>
      <c r="P124" s="38"/>
      <c r="Q124" s="38"/>
      <c r="R124" s="38"/>
    </row>
    <row r="125" spans="2:18">
      <c r="B125" s="192"/>
      <c r="C125" s="192"/>
      <c r="D125" s="192"/>
      <c r="E125" s="192"/>
      <c r="F125" s="38"/>
      <c r="G125" s="38"/>
      <c r="H125" s="38"/>
      <c r="I125" s="221"/>
      <c r="J125" s="221"/>
      <c r="K125" s="38"/>
      <c r="L125" s="38"/>
      <c r="M125" s="38"/>
      <c r="N125" s="38"/>
      <c r="O125" s="38"/>
      <c r="P125" s="38"/>
      <c r="Q125" s="38"/>
      <c r="R125" s="38"/>
    </row>
    <row r="126" spans="2:18">
      <c r="B126" s="192"/>
      <c r="C126" s="192"/>
      <c r="D126" s="192"/>
      <c r="E126" s="192"/>
      <c r="F126" s="38"/>
      <c r="G126" s="38"/>
      <c r="H126" s="38"/>
      <c r="I126" s="221"/>
      <c r="J126" s="221"/>
      <c r="K126" s="38"/>
      <c r="L126" s="38"/>
      <c r="M126" s="38"/>
      <c r="N126" s="38"/>
      <c r="O126" s="38"/>
      <c r="P126" s="38"/>
      <c r="Q126" s="38"/>
      <c r="R126" s="38"/>
    </row>
    <row r="127" spans="2:18">
      <c r="B127" s="192"/>
      <c r="C127" s="192"/>
      <c r="D127" s="192"/>
      <c r="E127" s="192"/>
      <c r="F127" s="38"/>
      <c r="G127" s="38"/>
      <c r="H127" s="38"/>
      <c r="I127" s="221"/>
      <c r="J127" s="221"/>
      <c r="K127" s="38"/>
      <c r="L127" s="38"/>
      <c r="M127" s="38"/>
      <c r="N127" s="38"/>
      <c r="O127" s="38"/>
      <c r="P127" s="38"/>
      <c r="Q127" s="38"/>
      <c r="R127" s="38"/>
    </row>
    <row r="128" spans="2:18">
      <c r="B128" s="192"/>
      <c r="C128" s="192"/>
      <c r="D128" s="192"/>
      <c r="E128" s="192"/>
      <c r="F128" s="38"/>
      <c r="G128" s="38"/>
      <c r="H128" s="38"/>
      <c r="I128" s="221"/>
      <c r="J128" s="221"/>
      <c r="K128" s="38"/>
      <c r="L128" s="38"/>
      <c r="M128" s="38"/>
      <c r="N128" s="38"/>
      <c r="O128" s="38"/>
      <c r="P128" s="38"/>
      <c r="Q128" s="38"/>
      <c r="R128" s="38"/>
    </row>
    <row r="129" spans="2:18">
      <c r="B129" s="192"/>
      <c r="C129" s="192"/>
      <c r="D129" s="192"/>
      <c r="E129" s="192"/>
      <c r="F129" s="38"/>
      <c r="G129" s="38"/>
      <c r="H129" s="38"/>
      <c r="I129" s="221"/>
      <c r="J129" s="221"/>
      <c r="K129" s="38"/>
      <c r="L129" s="38"/>
      <c r="M129" s="38"/>
      <c r="N129" s="38"/>
      <c r="O129" s="38"/>
      <c r="P129" s="38"/>
      <c r="Q129" s="38"/>
      <c r="R129" s="38"/>
    </row>
    <row r="130" spans="2:18">
      <c r="B130" s="192"/>
      <c r="C130" s="192"/>
      <c r="D130" s="192"/>
      <c r="E130" s="192"/>
      <c r="F130" s="38"/>
      <c r="G130" s="38"/>
      <c r="H130" s="38"/>
      <c r="I130" s="221"/>
      <c r="J130" s="221"/>
      <c r="K130" s="38"/>
      <c r="L130" s="38"/>
      <c r="M130" s="38"/>
      <c r="N130" s="38"/>
      <c r="O130" s="38"/>
      <c r="P130" s="38"/>
      <c r="Q130" s="38"/>
      <c r="R130" s="38"/>
    </row>
    <row r="131" spans="2:18">
      <c r="B131" s="192"/>
      <c r="C131" s="192"/>
      <c r="D131" s="192"/>
      <c r="E131" s="192"/>
      <c r="F131" s="38"/>
      <c r="G131" s="38"/>
      <c r="H131" s="38"/>
      <c r="I131" s="221"/>
      <c r="J131" s="221"/>
      <c r="K131" s="38"/>
      <c r="L131" s="38"/>
      <c r="M131" s="38"/>
      <c r="N131" s="38"/>
      <c r="O131" s="38"/>
      <c r="P131" s="38"/>
      <c r="Q131" s="38"/>
      <c r="R131" s="38"/>
    </row>
    <row r="132" spans="2:18">
      <c r="B132" s="192"/>
      <c r="C132" s="192"/>
      <c r="D132" s="192"/>
      <c r="E132" s="192"/>
      <c r="F132" s="38"/>
      <c r="G132" s="38"/>
      <c r="H132" s="38"/>
      <c r="I132" s="221"/>
      <c r="J132" s="221"/>
      <c r="K132" s="38"/>
      <c r="L132" s="38"/>
      <c r="M132" s="38"/>
      <c r="N132" s="38"/>
      <c r="O132" s="38"/>
      <c r="P132" s="38"/>
      <c r="Q132" s="38"/>
      <c r="R132" s="38"/>
    </row>
    <row r="133" spans="2:18">
      <c r="B133" s="192"/>
      <c r="C133" s="192"/>
      <c r="D133" s="192"/>
      <c r="E133" s="192"/>
      <c r="F133" s="38"/>
      <c r="G133" s="38"/>
      <c r="H133" s="38"/>
      <c r="I133" s="221"/>
      <c r="J133" s="221"/>
      <c r="K133" s="38"/>
      <c r="L133" s="38"/>
      <c r="M133" s="38"/>
      <c r="N133" s="38"/>
      <c r="O133" s="38"/>
      <c r="P133" s="38"/>
      <c r="Q133" s="38"/>
      <c r="R133" s="38"/>
    </row>
    <row r="134" spans="2:18">
      <c r="B134" s="192"/>
      <c r="C134" s="192"/>
      <c r="D134" s="192"/>
      <c r="E134" s="192"/>
      <c r="F134" s="38"/>
      <c r="G134" s="38"/>
      <c r="H134" s="38"/>
      <c r="I134" s="221"/>
      <c r="J134" s="221"/>
      <c r="K134" s="38"/>
      <c r="L134" s="38"/>
      <c r="M134" s="38"/>
      <c r="N134" s="38"/>
      <c r="O134" s="38"/>
      <c r="P134" s="38"/>
      <c r="Q134" s="38"/>
      <c r="R134" s="38"/>
    </row>
    <row r="135" spans="2:18">
      <c r="B135" s="192"/>
      <c r="C135" s="192"/>
      <c r="D135" s="192"/>
      <c r="E135" s="192"/>
      <c r="F135" s="38"/>
      <c r="G135" s="38"/>
      <c r="H135" s="38"/>
      <c r="I135" s="221"/>
      <c r="J135" s="221"/>
      <c r="K135" s="38"/>
      <c r="L135" s="38"/>
      <c r="M135" s="38"/>
      <c r="N135" s="38"/>
      <c r="O135" s="38"/>
      <c r="P135" s="38"/>
      <c r="Q135" s="38"/>
      <c r="R135" s="38"/>
    </row>
    <row r="136" spans="2:18">
      <c r="B136" s="192"/>
      <c r="C136" s="192"/>
      <c r="D136" s="192"/>
      <c r="E136" s="192"/>
      <c r="F136" s="38"/>
      <c r="G136" s="38"/>
      <c r="H136" s="38"/>
      <c r="I136" s="221"/>
      <c r="J136" s="221"/>
      <c r="K136" s="38"/>
      <c r="L136" s="38"/>
      <c r="M136" s="38"/>
      <c r="N136" s="38"/>
      <c r="O136" s="38"/>
      <c r="P136" s="38"/>
      <c r="Q136" s="38"/>
      <c r="R136" s="38"/>
    </row>
    <row r="137" spans="2:18">
      <c r="B137" s="192"/>
      <c r="C137" s="192"/>
      <c r="D137" s="192"/>
      <c r="E137" s="192"/>
      <c r="F137" s="38"/>
      <c r="G137" s="38"/>
      <c r="H137" s="38"/>
      <c r="I137" s="221"/>
      <c r="J137" s="221"/>
      <c r="K137" s="38"/>
      <c r="L137" s="38"/>
      <c r="M137" s="38"/>
      <c r="N137" s="38"/>
      <c r="O137" s="38"/>
      <c r="P137" s="38"/>
      <c r="Q137" s="38"/>
      <c r="R137" s="38"/>
    </row>
    <row r="138" spans="2:18">
      <c r="B138" s="192"/>
      <c r="C138" s="192"/>
      <c r="D138" s="192"/>
      <c r="E138" s="192"/>
      <c r="F138" s="38"/>
      <c r="G138" s="38"/>
      <c r="H138" s="38"/>
      <c r="I138" s="221"/>
      <c r="J138" s="221"/>
      <c r="K138" s="38"/>
      <c r="L138" s="38"/>
      <c r="M138" s="38"/>
      <c r="N138" s="38"/>
      <c r="O138" s="38"/>
      <c r="P138" s="38"/>
      <c r="Q138" s="38"/>
      <c r="R138" s="38"/>
    </row>
    <row r="139" spans="2:18">
      <c r="B139" s="192"/>
      <c r="C139" s="192"/>
      <c r="D139" s="192"/>
      <c r="E139" s="192"/>
      <c r="F139" s="38"/>
      <c r="G139" s="38"/>
      <c r="H139" s="38"/>
      <c r="I139" s="221"/>
      <c r="J139" s="221"/>
      <c r="K139" s="38"/>
      <c r="L139" s="38"/>
      <c r="M139" s="38"/>
      <c r="N139" s="38"/>
      <c r="O139" s="38"/>
      <c r="P139" s="38"/>
      <c r="Q139" s="38"/>
      <c r="R139" s="38"/>
    </row>
    <row r="140" spans="2:18">
      <c r="B140" s="192"/>
      <c r="C140" s="192"/>
      <c r="D140" s="192"/>
      <c r="E140" s="192"/>
      <c r="F140" s="38"/>
      <c r="G140" s="38"/>
      <c r="H140" s="38"/>
      <c r="I140" s="221"/>
      <c r="J140" s="221"/>
      <c r="K140" s="38"/>
      <c r="L140" s="38"/>
      <c r="M140" s="38"/>
      <c r="N140" s="38"/>
      <c r="O140" s="38"/>
      <c r="P140" s="38"/>
      <c r="Q140" s="38"/>
      <c r="R140" s="38"/>
    </row>
    <row r="141" spans="2:18">
      <c r="B141" s="192"/>
      <c r="C141" s="192"/>
      <c r="D141" s="192"/>
      <c r="E141" s="192"/>
      <c r="F141" s="38"/>
      <c r="G141" s="38"/>
      <c r="H141" s="38"/>
      <c r="I141" s="221"/>
      <c r="J141" s="221"/>
      <c r="K141" s="38"/>
      <c r="L141" s="38"/>
      <c r="M141" s="38"/>
      <c r="N141" s="38"/>
      <c r="O141" s="38"/>
      <c r="P141" s="38"/>
      <c r="Q141" s="38"/>
      <c r="R141" s="38"/>
    </row>
    <row r="142" spans="2:18">
      <c r="B142" s="192"/>
      <c r="C142" s="192"/>
      <c r="D142" s="192"/>
      <c r="E142" s="192"/>
      <c r="F142" s="38"/>
      <c r="G142" s="38"/>
      <c r="H142" s="38"/>
      <c r="I142" s="221"/>
      <c r="J142" s="221"/>
      <c r="K142" s="38"/>
      <c r="L142" s="38"/>
      <c r="M142" s="38"/>
      <c r="N142" s="38"/>
      <c r="O142" s="38"/>
      <c r="P142" s="38"/>
      <c r="Q142" s="38"/>
      <c r="R142" s="38"/>
    </row>
    <row r="143" spans="2:18">
      <c r="B143" s="192"/>
      <c r="C143" s="192"/>
      <c r="D143" s="192"/>
      <c r="E143" s="192"/>
      <c r="F143" s="38"/>
      <c r="G143" s="38"/>
      <c r="H143" s="38"/>
      <c r="I143" s="221"/>
      <c r="J143" s="221"/>
      <c r="K143" s="38"/>
      <c r="L143" s="38"/>
      <c r="M143" s="38"/>
      <c r="N143" s="38"/>
      <c r="O143" s="38"/>
      <c r="P143" s="38"/>
      <c r="Q143" s="38"/>
      <c r="R143" s="38"/>
    </row>
    <row r="144" spans="2:18">
      <c r="B144" s="192"/>
      <c r="C144" s="192"/>
      <c r="D144" s="192"/>
      <c r="E144" s="192"/>
      <c r="F144" s="38"/>
      <c r="G144" s="38"/>
      <c r="H144" s="38"/>
      <c r="I144" s="221"/>
      <c r="J144" s="221"/>
      <c r="K144" s="38"/>
      <c r="L144" s="38"/>
      <c r="M144" s="38"/>
      <c r="N144" s="38"/>
      <c r="O144" s="38"/>
      <c r="P144" s="38"/>
      <c r="Q144" s="38"/>
      <c r="R144" s="38"/>
    </row>
    <row r="145" spans="2:18">
      <c r="B145" s="192"/>
      <c r="C145" s="192"/>
      <c r="D145" s="192"/>
      <c r="E145" s="192"/>
      <c r="F145" s="38"/>
      <c r="G145" s="38"/>
      <c r="H145" s="38"/>
      <c r="I145" s="221"/>
      <c r="J145" s="221"/>
      <c r="K145" s="38"/>
      <c r="L145" s="38"/>
      <c r="M145" s="38"/>
      <c r="N145" s="38"/>
      <c r="O145" s="38"/>
      <c r="P145" s="38"/>
      <c r="Q145" s="38"/>
      <c r="R145" s="38"/>
    </row>
    <row r="146" spans="2:18">
      <c r="B146" s="192"/>
      <c r="C146" s="192"/>
      <c r="D146" s="192"/>
      <c r="E146" s="192"/>
      <c r="F146" s="38"/>
      <c r="G146" s="38"/>
      <c r="H146" s="38"/>
      <c r="I146" s="221"/>
      <c r="J146" s="221"/>
      <c r="K146" s="38"/>
      <c r="L146" s="38"/>
      <c r="M146" s="38"/>
      <c r="N146" s="38"/>
      <c r="O146" s="38"/>
      <c r="P146" s="38"/>
      <c r="Q146" s="38"/>
      <c r="R146" s="38"/>
    </row>
    <row r="147" spans="2:18">
      <c r="B147" s="192"/>
      <c r="C147" s="192"/>
      <c r="D147" s="192"/>
      <c r="E147" s="192"/>
      <c r="F147" s="38"/>
      <c r="G147" s="38"/>
      <c r="H147" s="38"/>
      <c r="I147" s="221"/>
      <c r="J147" s="221"/>
      <c r="K147" s="38"/>
      <c r="L147" s="38"/>
      <c r="M147" s="38"/>
      <c r="N147" s="38"/>
      <c r="O147" s="38"/>
      <c r="P147" s="38"/>
      <c r="Q147" s="38"/>
      <c r="R147" s="38"/>
    </row>
    <row r="148" spans="2:18">
      <c r="B148" s="192"/>
      <c r="C148" s="192"/>
      <c r="D148" s="192"/>
      <c r="E148" s="192"/>
      <c r="F148" s="38"/>
      <c r="G148" s="38"/>
      <c r="H148" s="38"/>
      <c r="I148" s="221"/>
      <c r="J148" s="221"/>
      <c r="K148" s="38"/>
      <c r="L148" s="38"/>
      <c r="M148" s="38"/>
      <c r="N148" s="38"/>
      <c r="O148" s="38"/>
      <c r="P148" s="38"/>
      <c r="Q148" s="38"/>
      <c r="R148" s="38"/>
    </row>
    <row r="149" spans="2:18">
      <c r="B149" s="192"/>
      <c r="C149" s="192"/>
      <c r="D149" s="192"/>
      <c r="E149" s="192"/>
      <c r="F149" s="38"/>
      <c r="G149" s="38"/>
      <c r="H149" s="38"/>
      <c r="I149" s="221"/>
      <c r="J149" s="221"/>
      <c r="K149" s="38"/>
      <c r="L149" s="38"/>
      <c r="M149" s="38"/>
      <c r="N149" s="38"/>
      <c r="O149" s="38"/>
      <c r="P149" s="38"/>
      <c r="Q149" s="38"/>
      <c r="R149" s="38"/>
    </row>
    <row r="150" spans="2:18">
      <c r="B150" s="192"/>
      <c r="C150" s="192"/>
      <c r="D150" s="192"/>
      <c r="E150" s="192"/>
      <c r="F150" s="38"/>
      <c r="G150" s="38"/>
      <c r="H150" s="38"/>
      <c r="I150" s="221"/>
      <c r="J150" s="221"/>
      <c r="K150" s="38"/>
      <c r="L150" s="38"/>
      <c r="M150" s="38"/>
      <c r="N150" s="38"/>
      <c r="O150" s="38"/>
      <c r="P150" s="38"/>
      <c r="Q150" s="38"/>
      <c r="R150" s="38"/>
    </row>
    <row r="151" spans="2:18">
      <c r="B151" s="192"/>
      <c r="C151" s="192"/>
      <c r="D151" s="192"/>
      <c r="E151" s="192"/>
      <c r="F151" s="38"/>
      <c r="G151" s="38"/>
      <c r="H151" s="38"/>
      <c r="I151" s="221"/>
      <c r="J151" s="221"/>
      <c r="K151" s="38"/>
      <c r="L151" s="38"/>
      <c r="M151" s="38"/>
      <c r="N151" s="38"/>
      <c r="O151" s="38"/>
      <c r="P151" s="38"/>
      <c r="Q151" s="38"/>
      <c r="R151" s="38"/>
    </row>
    <row r="152" spans="2:18">
      <c r="B152" s="192"/>
      <c r="C152" s="192"/>
      <c r="D152" s="192"/>
      <c r="E152" s="192"/>
      <c r="F152" s="38"/>
      <c r="G152" s="38"/>
      <c r="H152" s="38"/>
      <c r="I152" s="221"/>
      <c r="J152" s="221"/>
      <c r="K152" s="38"/>
      <c r="L152" s="38"/>
      <c r="M152" s="38"/>
      <c r="N152" s="38"/>
      <c r="O152" s="38"/>
      <c r="P152" s="38"/>
      <c r="Q152" s="38"/>
      <c r="R152" s="38"/>
    </row>
    <row r="153" spans="2:18">
      <c r="B153" s="192"/>
      <c r="C153" s="192"/>
      <c r="D153" s="192"/>
      <c r="E153" s="192"/>
      <c r="F153" s="38"/>
      <c r="G153" s="38"/>
      <c r="H153" s="38"/>
      <c r="I153" s="221"/>
      <c r="J153" s="221"/>
      <c r="K153" s="38"/>
      <c r="L153" s="38"/>
      <c r="M153" s="38"/>
      <c r="N153" s="38"/>
      <c r="O153" s="38"/>
      <c r="P153" s="38"/>
      <c r="Q153" s="38"/>
      <c r="R153" s="38"/>
    </row>
    <row r="154" spans="2:18">
      <c r="B154" s="192"/>
      <c r="C154" s="192"/>
      <c r="D154" s="192"/>
      <c r="E154" s="192"/>
      <c r="F154" s="38"/>
      <c r="G154" s="38"/>
      <c r="H154" s="38"/>
      <c r="I154" s="221"/>
      <c r="J154" s="221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192"/>
      <c r="C155" s="192"/>
      <c r="D155" s="192"/>
      <c r="E155" s="192"/>
      <c r="F155" s="38"/>
      <c r="G155" s="38"/>
      <c r="H155" s="38"/>
      <c r="I155" s="221"/>
      <c r="J155" s="221"/>
      <c r="K155" s="38"/>
      <c r="L155" s="38"/>
      <c r="M155" s="38"/>
      <c r="N155" s="38"/>
      <c r="O155" s="38"/>
      <c r="P155" s="38"/>
      <c r="Q155" s="38"/>
      <c r="R155" s="38"/>
    </row>
    <row r="156" spans="2:18">
      <c r="B156" s="192"/>
      <c r="C156" s="192"/>
      <c r="D156" s="192"/>
      <c r="E156" s="192"/>
      <c r="F156" s="38"/>
      <c r="G156" s="38"/>
      <c r="H156" s="38"/>
      <c r="I156" s="221"/>
      <c r="J156" s="221"/>
      <c r="K156" s="38"/>
      <c r="L156" s="38"/>
      <c r="M156" s="38"/>
      <c r="N156" s="38"/>
      <c r="O156" s="38"/>
      <c r="P156" s="38"/>
      <c r="Q156" s="38"/>
      <c r="R156" s="38"/>
    </row>
    <row r="157" spans="2:18">
      <c r="B157" s="192"/>
      <c r="C157" s="192"/>
      <c r="D157" s="192"/>
      <c r="E157" s="192"/>
      <c r="F157" s="38"/>
      <c r="G157" s="38"/>
      <c r="H157" s="38"/>
      <c r="I157" s="221"/>
      <c r="J157" s="221"/>
      <c r="K157" s="38"/>
      <c r="L157" s="38"/>
      <c r="M157" s="38"/>
      <c r="N157" s="38"/>
      <c r="O157" s="38"/>
      <c r="P157" s="38"/>
      <c r="Q157" s="38"/>
      <c r="R157" s="38"/>
    </row>
    <row r="158" spans="2:18">
      <c r="B158" s="192"/>
      <c r="C158" s="192"/>
      <c r="D158" s="192"/>
      <c r="E158" s="192"/>
      <c r="F158" s="38"/>
      <c r="G158" s="38"/>
      <c r="H158" s="38"/>
      <c r="I158" s="221"/>
      <c r="J158" s="221"/>
      <c r="K158" s="38"/>
      <c r="L158" s="38"/>
      <c r="M158" s="38"/>
      <c r="N158" s="38"/>
      <c r="O158" s="38"/>
      <c r="P158" s="38"/>
      <c r="Q158" s="38"/>
      <c r="R158" s="38"/>
    </row>
    <row r="159" spans="2:18">
      <c r="B159" s="192"/>
      <c r="C159" s="192"/>
      <c r="D159" s="192"/>
      <c r="E159" s="192"/>
      <c r="F159" s="38"/>
      <c r="G159" s="38"/>
      <c r="H159" s="38"/>
      <c r="I159" s="221"/>
      <c r="J159" s="221"/>
      <c r="K159" s="38"/>
      <c r="L159" s="38"/>
      <c r="M159" s="38"/>
      <c r="N159" s="38"/>
      <c r="O159" s="38"/>
      <c r="P159" s="38"/>
      <c r="Q159" s="38"/>
      <c r="R159" s="38"/>
    </row>
    <row r="160" spans="2:18">
      <c r="B160" s="192"/>
      <c r="C160" s="192"/>
      <c r="D160" s="192"/>
      <c r="E160" s="192"/>
      <c r="F160" s="38"/>
      <c r="G160" s="38"/>
      <c r="H160" s="38"/>
      <c r="I160" s="221"/>
      <c r="J160" s="221"/>
      <c r="K160" s="38"/>
      <c r="L160" s="38"/>
      <c r="M160" s="38"/>
      <c r="N160" s="38"/>
      <c r="O160" s="38"/>
      <c r="P160" s="38"/>
      <c r="Q160" s="38"/>
      <c r="R160" s="38"/>
    </row>
    <row r="161" spans="2:18">
      <c r="B161" s="192"/>
      <c r="C161" s="192"/>
      <c r="D161" s="192"/>
      <c r="E161" s="192"/>
      <c r="F161" s="38"/>
      <c r="G161" s="38"/>
      <c r="H161" s="38"/>
      <c r="I161" s="221"/>
      <c r="J161" s="221"/>
      <c r="K161" s="38"/>
      <c r="L161" s="38"/>
      <c r="M161" s="38"/>
      <c r="N161" s="38"/>
      <c r="O161" s="38"/>
      <c r="P161" s="38"/>
      <c r="Q161" s="38"/>
      <c r="R161" s="38"/>
    </row>
    <row r="162" spans="2:18">
      <c r="B162" s="192"/>
      <c r="C162" s="192"/>
      <c r="D162" s="192"/>
      <c r="E162" s="192"/>
      <c r="F162" s="38"/>
      <c r="G162" s="38"/>
      <c r="H162" s="38"/>
      <c r="I162" s="221"/>
      <c r="J162" s="221"/>
      <c r="K162" s="38"/>
      <c r="L162" s="38"/>
      <c r="M162" s="38"/>
      <c r="N162" s="38"/>
      <c r="O162" s="38"/>
      <c r="P162" s="38"/>
      <c r="Q162" s="38"/>
      <c r="R162" s="38"/>
    </row>
    <row r="163" spans="2:18">
      <c r="B163" s="192"/>
      <c r="C163" s="192"/>
      <c r="D163" s="192"/>
      <c r="E163" s="192"/>
      <c r="F163" s="38"/>
      <c r="G163" s="38"/>
      <c r="H163" s="38"/>
      <c r="I163" s="221"/>
      <c r="J163" s="221"/>
      <c r="K163" s="38"/>
      <c r="L163" s="38"/>
      <c r="M163" s="38"/>
      <c r="N163" s="38"/>
      <c r="O163" s="38"/>
      <c r="P163" s="38"/>
      <c r="Q163" s="38"/>
      <c r="R163" s="38"/>
    </row>
    <row r="164" spans="2:18">
      <c r="B164" s="192"/>
      <c r="C164" s="192"/>
      <c r="D164" s="192"/>
      <c r="E164" s="192"/>
      <c r="F164" s="38"/>
      <c r="G164" s="38"/>
      <c r="H164" s="38"/>
      <c r="I164" s="221"/>
      <c r="J164" s="221"/>
      <c r="K164" s="38"/>
      <c r="L164" s="38"/>
      <c r="M164" s="38"/>
      <c r="N164" s="38"/>
      <c r="O164" s="38"/>
      <c r="P164" s="38"/>
      <c r="Q164" s="38"/>
      <c r="R164" s="38"/>
    </row>
    <row r="165" spans="2:18">
      <c r="B165" s="192"/>
      <c r="C165" s="192"/>
      <c r="D165" s="192"/>
      <c r="E165" s="192"/>
      <c r="F165" s="38"/>
      <c r="G165" s="38"/>
      <c r="H165" s="38"/>
      <c r="I165" s="221"/>
      <c r="J165" s="221"/>
      <c r="K165" s="38"/>
      <c r="L165" s="38"/>
      <c r="M165" s="38"/>
      <c r="N165" s="38"/>
      <c r="O165" s="38"/>
      <c r="P165" s="38"/>
      <c r="Q165" s="38"/>
      <c r="R165" s="38"/>
    </row>
    <row r="166" spans="2:18">
      <c r="B166" s="192"/>
      <c r="C166" s="192"/>
      <c r="D166" s="192"/>
      <c r="E166" s="192"/>
      <c r="F166" s="38"/>
      <c r="G166" s="38"/>
      <c r="H166" s="38"/>
      <c r="I166" s="221"/>
      <c r="J166" s="221"/>
      <c r="K166" s="38"/>
      <c r="L166" s="38"/>
      <c r="M166" s="38"/>
      <c r="N166" s="38"/>
      <c r="O166" s="38"/>
      <c r="P166" s="38"/>
      <c r="Q166" s="38"/>
      <c r="R166" s="38"/>
    </row>
    <row r="167" spans="2:18">
      <c r="B167" s="192"/>
      <c r="C167" s="192"/>
      <c r="D167" s="192"/>
      <c r="E167" s="192"/>
      <c r="F167" s="38"/>
      <c r="G167" s="38"/>
      <c r="H167" s="38"/>
      <c r="I167" s="221"/>
      <c r="J167" s="221"/>
      <c r="K167" s="38"/>
      <c r="L167" s="38"/>
      <c r="M167" s="38"/>
      <c r="N167" s="38"/>
      <c r="O167" s="38"/>
      <c r="P167" s="38"/>
      <c r="Q167" s="38"/>
      <c r="R167" s="38"/>
    </row>
    <row r="168" spans="2:18">
      <c r="B168" s="192"/>
      <c r="C168" s="192"/>
      <c r="D168" s="192"/>
      <c r="E168" s="192"/>
      <c r="F168" s="38"/>
      <c r="G168" s="38"/>
      <c r="H168" s="38"/>
      <c r="I168" s="221"/>
      <c r="J168" s="221"/>
      <c r="K168" s="38"/>
      <c r="L168" s="38"/>
      <c r="M168" s="38"/>
      <c r="N168" s="38"/>
      <c r="O168" s="38"/>
      <c r="P168" s="38"/>
      <c r="Q168" s="38"/>
      <c r="R168" s="38"/>
    </row>
    <row r="169" spans="2:18">
      <c r="B169" s="192"/>
      <c r="C169" s="192"/>
      <c r="D169" s="192"/>
      <c r="E169" s="192"/>
      <c r="F169" s="38"/>
      <c r="G169" s="38"/>
      <c r="H169" s="38"/>
      <c r="I169" s="221"/>
      <c r="J169" s="221"/>
      <c r="K169" s="38"/>
      <c r="L169" s="38"/>
      <c r="M169" s="38"/>
      <c r="N169" s="38"/>
      <c r="O169" s="38"/>
      <c r="P169" s="38"/>
      <c r="Q169" s="38"/>
      <c r="R169" s="38"/>
    </row>
    <row r="170" spans="2:18">
      <c r="B170" s="192"/>
      <c r="C170" s="192"/>
      <c r="D170" s="192"/>
      <c r="E170" s="192"/>
      <c r="F170" s="38"/>
      <c r="G170" s="38"/>
      <c r="H170" s="38"/>
      <c r="I170" s="221"/>
      <c r="J170" s="221"/>
      <c r="K170" s="38"/>
      <c r="L170" s="38"/>
      <c r="M170" s="38"/>
      <c r="N170" s="38"/>
      <c r="O170" s="38"/>
      <c r="P170" s="38"/>
      <c r="Q170" s="38"/>
      <c r="R170" s="38"/>
    </row>
    <row r="171" spans="2:18">
      <c r="B171" s="192"/>
      <c r="C171" s="192"/>
      <c r="D171" s="192"/>
      <c r="E171" s="192"/>
      <c r="F171" s="38"/>
      <c r="G171" s="38"/>
      <c r="H171" s="38"/>
      <c r="I171" s="221"/>
      <c r="J171" s="221"/>
      <c r="K171" s="38"/>
      <c r="L171" s="38"/>
      <c r="M171" s="38"/>
      <c r="N171" s="38"/>
      <c r="O171" s="38"/>
      <c r="P171" s="38"/>
      <c r="Q171" s="38"/>
      <c r="R171" s="38"/>
    </row>
    <row r="172" spans="2:18">
      <c r="B172" s="192"/>
      <c r="C172" s="192"/>
      <c r="D172" s="192"/>
      <c r="E172" s="192"/>
      <c r="F172" s="38"/>
      <c r="G172" s="38"/>
      <c r="H172" s="38"/>
      <c r="I172" s="221"/>
      <c r="J172" s="221"/>
      <c r="K172" s="38"/>
      <c r="L172" s="38"/>
      <c r="M172" s="38"/>
      <c r="N172" s="38"/>
      <c r="O172" s="38"/>
      <c r="P172" s="38"/>
      <c r="Q172" s="38"/>
      <c r="R172" s="38"/>
    </row>
    <row r="173" spans="2:18">
      <c r="B173" s="192"/>
      <c r="C173" s="192"/>
      <c r="D173" s="192"/>
      <c r="E173" s="192"/>
      <c r="F173" s="38"/>
      <c r="G173" s="38"/>
      <c r="H173" s="38"/>
      <c r="I173" s="221"/>
      <c r="J173" s="221"/>
      <c r="K173" s="38"/>
      <c r="L173" s="38"/>
      <c r="M173" s="38"/>
      <c r="N173" s="38"/>
      <c r="O173" s="38"/>
      <c r="P173" s="38"/>
      <c r="Q173" s="38"/>
      <c r="R173" s="38"/>
    </row>
    <row r="174" spans="2:18">
      <c r="B174" s="192"/>
      <c r="C174" s="192"/>
      <c r="D174" s="192"/>
      <c r="E174" s="192"/>
      <c r="F174" s="38"/>
      <c r="G174" s="38"/>
      <c r="H174" s="38"/>
      <c r="I174" s="221"/>
      <c r="J174" s="221"/>
      <c r="K174" s="38"/>
      <c r="L174" s="38"/>
      <c r="M174" s="38"/>
      <c r="N174" s="38"/>
      <c r="O174" s="38"/>
      <c r="P174" s="38"/>
      <c r="Q174" s="38"/>
      <c r="R174" s="38"/>
    </row>
    <row r="175" spans="2:18">
      <c r="B175" s="192"/>
      <c r="C175" s="192"/>
      <c r="D175" s="192"/>
      <c r="E175" s="192"/>
      <c r="F175" s="38"/>
      <c r="G175" s="38"/>
      <c r="H175" s="38"/>
      <c r="I175" s="221"/>
      <c r="J175" s="221"/>
      <c r="K175" s="38"/>
      <c r="L175" s="38"/>
      <c r="M175" s="38"/>
      <c r="N175" s="38"/>
      <c r="O175" s="38"/>
      <c r="P175" s="38"/>
      <c r="Q175" s="38"/>
      <c r="R175" s="38"/>
    </row>
    <row r="176" spans="2:18">
      <c r="B176" s="192"/>
      <c r="C176" s="192"/>
      <c r="D176" s="192"/>
      <c r="E176" s="192"/>
      <c r="F176" s="38"/>
      <c r="G176" s="38"/>
      <c r="H176" s="38"/>
      <c r="I176" s="221"/>
      <c r="J176" s="221"/>
      <c r="K176" s="38"/>
      <c r="L176" s="38"/>
      <c r="M176" s="38"/>
      <c r="N176" s="38"/>
      <c r="O176" s="38"/>
      <c r="P176" s="38"/>
      <c r="Q176" s="38"/>
      <c r="R176" s="38"/>
    </row>
    <row r="177" spans="2:18">
      <c r="B177" s="192"/>
      <c r="C177" s="192"/>
      <c r="D177" s="192"/>
      <c r="E177" s="192"/>
      <c r="F177" s="38"/>
      <c r="G177" s="38"/>
      <c r="H177" s="38"/>
      <c r="I177" s="221"/>
      <c r="J177" s="221"/>
      <c r="K177" s="38"/>
      <c r="L177" s="38"/>
      <c r="M177" s="38"/>
      <c r="N177" s="38"/>
      <c r="O177" s="38"/>
      <c r="P177" s="38"/>
      <c r="Q177" s="38"/>
      <c r="R177" s="38"/>
    </row>
    <row r="178" spans="2:18">
      <c r="B178" s="192"/>
      <c r="C178" s="192"/>
      <c r="D178" s="192"/>
      <c r="E178" s="192"/>
      <c r="F178" s="38"/>
      <c r="G178" s="38"/>
      <c r="H178" s="38"/>
      <c r="I178" s="221"/>
      <c r="J178" s="221"/>
      <c r="K178" s="38"/>
      <c r="L178" s="38"/>
      <c r="M178" s="38"/>
      <c r="N178" s="38"/>
      <c r="O178" s="38"/>
      <c r="P178" s="38"/>
      <c r="Q178" s="38"/>
      <c r="R178" s="38"/>
    </row>
    <row r="179" spans="2:18">
      <c r="B179" s="192"/>
      <c r="C179" s="192"/>
      <c r="D179" s="192"/>
      <c r="E179" s="192"/>
      <c r="F179" s="38"/>
      <c r="G179" s="38"/>
      <c r="H179" s="38"/>
      <c r="I179" s="221"/>
      <c r="J179" s="221"/>
      <c r="K179" s="38"/>
      <c r="L179" s="38"/>
      <c r="M179" s="38"/>
      <c r="N179" s="38"/>
      <c r="O179" s="38"/>
      <c r="P179" s="38"/>
      <c r="Q179" s="38"/>
      <c r="R179" s="38"/>
    </row>
    <row r="180" spans="2:18">
      <c r="B180" s="192"/>
      <c r="C180" s="192"/>
      <c r="D180" s="192"/>
      <c r="E180" s="192"/>
      <c r="F180" s="38"/>
      <c r="G180" s="38"/>
      <c r="H180" s="38"/>
      <c r="I180" s="221"/>
      <c r="J180" s="221"/>
      <c r="K180" s="38"/>
      <c r="L180" s="38"/>
      <c r="M180" s="38"/>
      <c r="N180" s="38"/>
      <c r="O180" s="38"/>
      <c r="P180" s="38"/>
      <c r="Q180" s="38"/>
      <c r="R180" s="38"/>
    </row>
    <row r="181" spans="2:18">
      <c r="B181" s="192"/>
      <c r="C181" s="192"/>
      <c r="D181" s="192"/>
      <c r="E181" s="192"/>
      <c r="F181" s="38"/>
      <c r="G181" s="38"/>
      <c r="H181" s="38"/>
      <c r="I181" s="221"/>
      <c r="J181" s="221"/>
      <c r="K181" s="38"/>
      <c r="L181" s="38"/>
      <c r="M181" s="38"/>
      <c r="N181" s="38"/>
      <c r="O181" s="38"/>
      <c r="P181" s="38"/>
      <c r="Q181" s="38"/>
      <c r="R181" s="38"/>
    </row>
    <row r="182" spans="2:18">
      <c r="B182" s="192"/>
      <c r="C182" s="192"/>
      <c r="D182" s="192"/>
      <c r="E182" s="192"/>
      <c r="F182" s="38"/>
      <c r="G182" s="38"/>
      <c r="H182" s="38"/>
      <c r="I182" s="221"/>
      <c r="J182" s="221"/>
      <c r="K182" s="38"/>
      <c r="L182" s="38"/>
      <c r="M182" s="38"/>
      <c r="N182" s="38"/>
      <c r="O182" s="38"/>
      <c r="P182" s="38"/>
      <c r="Q182" s="38"/>
      <c r="R182" s="38"/>
    </row>
    <row r="183" spans="2:18">
      <c r="B183" s="192"/>
      <c r="C183" s="192"/>
      <c r="D183" s="192"/>
      <c r="E183" s="192"/>
      <c r="F183" s="38"/>
      <c r="G183" s="38"/>
      <c r="H183" s="38"/>
      <c r="I183" s="221"/>
      <c r="J183" s="221"/>
      <c r="K183" s="38"/>
      <c r="L183" s="38"/>
      <c r="M183" s="38"/>
      <c r="N183" s="38"/>
      <c r="O183" s="38"/>
      <c r="P183" s="38"/>
      <c r="Q183" s="38"/>
      <c r="R183" s="38"/>
    </row>
    <row r="184" spans="2:18">
      <c r="B184" s="192"/>
      <c r="C184" s="192"/>
      <c r="D184" s="192"/>
      <c r="E184" s="192"/>
      <c r="F184" s="38"/>
      <c r="G184" s="38"/>
      <c r="H184" s="38"/>
      <c r="I184" s="221"/>
      <c r="J184" s="221"/>
      <c r="K184" s="38"/>
      <c r="L184" s="38"/>
      <c r="M184" s="38"/>
      <c r="N184" s="38"/>
      <c r="O184" s="38"/>
      <c r="P184" s="38"/>
      <c r="Q184" s="38"/>
      <c r="R184" s="38"/>
    </row>
    <row r="185" spans="2:18">
      <c r="B185" s="192"/>
      <c r="C185" s="192"/>
      <c r="D185" s="192"/>
      <c r="E185" s="192"/>
      <c r="F185" s="38"/>
      <c r="G185" s="38"/>
      <c r="H185" s="38"/>
      <c r="I185" s="221"/>
      <c r="J185" s="221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192"/>
      <c r="C186" s="192"/>
      <c r="D186" s="192"/>
      <c r="E186" s="192"/>
      <c r="F186" s="38"/>
      <c r="G186" s="38"/>
      <c r="H186" s="38"/>
      <c r="I186" s="221"/>
      <c r="J186" s="221"/>
      <c r="K186" s="38"/>
      <c r="L186" s="38"/>
      <c r="M186" s="38"/>
      <c r="N186" s="38"/>
      <c r="O186" s="38"/>
      <c r="P186" s="38"/>
      <c r="Q186" s="38"/>
      <c r="R186" s="38"/>
    </row>
    <row r="187" spans="2:18">
      <c r="B187" s="192"/>
      <c r="C187" s="192"/>
      <c r="D187" s="192"/>
      <c r="E187" s="192"/>
      <c r="F187" s="38"/>
      <c r="G187" s="38"/>
      <c r="H187" s="38"/>
      <c r="I187" s="221"/>
      <c r="J187" s="221"/>
      <c r="K187" s="38"/>
      <c r="L187" s="38"/>
      <c r="M187" s="38"/>
      <c r="N187" s="38"/>
      <c r="O187" s="38"/>
      <c r="P187" s="38"/>
      <c r="Q187" s="38"/>
      <c r="R187" s="38"/>
    </row>
    <row r="188" spans="2:18">
      <c r="B188" s="192"/>
      <c r="C188" s="192"/>
      <c r="D188" s="192"/>
      <c r="E188" s="192"/>
      <c r="F188" s="38"/>
      <c r="G188" s="38"/>
      <c r="H188" s="38"/>
      <c r="I188" s="221"/>
      <c r="J188" s="221"/>
      <c r="K188" s="38"/>
      <c r="L188" s="38"/>
      <c r="M188" s="38"/>
      <c r="N188" s="38"/>
      <c r="O188" s="38"/>
      <c r="P188" s="38"/>
      <c r="Q188" s="38"/>
      <c r="R188" s="38"/>
    </row>
    <row r="189" spans="2:18">
      <c r="B189" s="192"/>
      <c r="C189" s="192"/>
      <c r="D189" s="192"/>
      <c r="E189" s="192"/>
      <c r="F189" s="38"/>
      <c r="G189" s="38"/>
      <c r="H189" s="38"/>
      <c r="I189" s="221"/>
      <c r="J189" s="221"/>
      <c r="K189" s="38"/>
      <c r="L189" s="38"/>
      <c r="M189" s="38"/>
      <c r="N189" s="38"/>
      <c r="O189" s="38"/>
      <c r="P189" s="38"/>
      <c r="Q189" s="38"/>
      <c r="R189" s="38"/>
    </row>
    <row r="190" spans="2:18">
      <c r="B190" s="192"/>
      <c r="C190" s="192"/>
      <c r="D190" s="192"/>
      <c r="E190" s="192"/>
      <c r="F190" s="38"/>
      <c r="G190" s="38"/>
      <c r="H190" s="38"/>
      <c r="I190" s="221"/>
      <c r="J190" s="221"/>
      <c r="K190" s="38"/>
      <c r="L190" s="38"/>
      <c r="M190" s="38"/>
      <c r="N190" s="38"/>
      <c r="O190" s="38"/>
      <c r="P190" s="38"/>
      <c r="Q190" s="38"/>
      <c r="R190" s="38"/>
    </row>
    <row r="191" spans="2:18">
      <c r="B191" s="192"/>
      <c r="C191" s="192"/>
      <c r="D191" s="192"/>
      <c r="E191" s="192"/>
      <c r="F191" s="38"/>
      <c r="G191" s="38"/>
      <c r="H191" s="38"/>
      <c r="I191" s="221"/>
      <c r="J191" s="221"/>
      <c r="K191" s="38"/>
      <c r="L191" s="38"/>
      <c r="M191" s="38"/>
      <c r="N191" s="38"/>
      <c r="O191" s="38"/>
      <c r="P191" s="38"/>
      <c r="Q191" s="38"/>
      <c r="R191" s="38"/>
    </row>
    <row r="192" spans="2:18">
      <c r="B192" s="192"/>
      <c r="C192" s="192"/>
      <c r="D192" s="192"/>
      <c r="E192" s="192"/>
      <c r="F192" s="38"/>
      <c r="G192" s="38"/>
      <c r="H192" s="38"/>
      <c r="I192" s="221"/>
      <c r="J192" s="221"/>
      <c r="K192" s="38"/>
      <c r="L192" s="38"/>
      <c r="M192" s="38"/>
      <c r="N192" s="38"/>
      <c r="O192" s="38"/>
      <c r="P192" s="38"/>
      <c r="Q192" s="38"/>
      <c r="R192" s="38"/>
    </row>
    <row r="193" spans="2:18">
      <c r="B193" s="192"/>
      <c r="C193" s="192"/>
      <c r="D193" s="192"/>
      <c r="E193" s="192"/>
      <c r="F193" s="38"/>
      <c r="G193" s="38"/>
      <c r="H193" s="38"/>
      <c r="I193" s="221"/>
      <c r="J193" s="221"/>
      <c r="K193" s="38"/>
      <c r="L193" s="38"/>
      <c r="M193" s="38"/>
      <c r="N193" s="38"/>
      <c r="O193" s="38"/>
      <c r="P193" s="38"/>
      <c r="Q193" s="38"/>
      <c r="R193" s="38"/>
    </row>
    <row r="194" spans="2:18">
      <c r="B194" s="192"/>
      <c r="C194" s="192"/>
      <c r="D194" s="192"/>
      <c r="E194" s="192"/>
      <c r="F194" s="38"/>
      <c r="G194" s="38"/>
      <c r="H194" s="38"/>
      <c r="I194" s="221"/>
      <c r="J194" s="221"/>
      <c r="K194" s="38"/>
      <c r="L194" s="38"/>
      <c r="M194" s="38"/>
      <c r="N194" s="38"/>
      <c r="O194" s="38"/>
      <c r="P194" s="38"/>
      <c r="Q194" s="38"/>
      <c r="R194" s="38"/>
    </row>
    <row r="195" spans="2:18">
      <c r="B195" s="192"/>
      <c r="C195" s="192"/>
      <c r="D195" s="192"/>
      <c r="E195" s="192"/>
      <c r="F195" s="38"/>
      <c r="G195" s="38"/>
      <c r="H195" s="38"/>
      <c r="I195" s="221"/>
      <c r="J195" s="221"/>
      <c r="K195" s="38"/>
      <c r="L195" s="38"/>
      <c r="M195" s="38"/>
      <c r="N195" s="38"/>
      <c r="O195" s="38"/>
      <c r="P195" s="38"/>
      <c r="Q195" s="38"/>
      <c r="R195" s="38"/>
    </row>
    <row r="196" spans="2:18">
      <c r="B196" s="192"/>
      <c r="C196" s="192"/>
      <c r="D196" s="192"/>
      <c r="E196" s="192"/>
      <c r="F196" s="38"/>
      <c r="G196" s="38"/>
      <c r="H196" s="38"/>
      <c r="I196" s="221"/>
      <c r="J196" s="221"/>
      <c r="K196" s="38"/>
      <c r="L196" s="38"/>
      <c r="M196" s="38"/>
      <c r="N196" s="38"/>
      <c r="O196" s="38"/>
      <c r="P196" s="38"/>
      <c r="Q196" s="38"/>
      <c r="R196" s="38"/>
    </row>
    <row r="197" spans="2:18">
      <c r="B197" s="192"/>
      <c r="C197" s="192"/>
      <c r="D197" s="192"/>
      <c r="E197" s="192"/>
      <c r="F197" s="38"/>
      <c r="G197" s="38"/>
      <c r="H197" s="38"/>
      <c r="I197" s="221"/>
      <c r="J197" s="221"/>
      <c r="K197" s="38"/>
      <c r="L197" s="38"/>
      <c r="M197" s="38"/>
      <c r="N197" s="38"/>
      <c r="O197" s="38"/>
      <c r="P197" s="38"/>
      <c r="Q197" s="38"/>
      <c r="R197" s="38"/>
    </row>
    <row r="198" spans="2:18">
      <c r="B198" s="192"/>
      <c r="C198" s="192"/>
      <c r="D198" s="192"/>
      <c r="E198" s="192"/>
      <c r="F198" s="38"/>
      <c r="G198" s="38"/>
      <c r="H198" s="38"/>
      <c r="I198" s="221"/>
      <c r="J198" s="221"/>
      <c r="K198" s="38"/>
      <c r="L198" s="38"/>
      <c r="M198" s="38"/>
      <c r="N198" s="38"/>
      <c r="O198" s="38"/>
      <c r="P198" s="38"/>
      <c r="Q198" s="38"/>
      <c r="R198" s="38"/>
    </row>
    <row r="199" spans="2:18">
      <c r="B199" s="192"/>
      <c r="C199" s="192"/>
      <c r="D199" s="192"/>
      <c r="E199" s="192"/>
      <c r="F199" s="38"/>
      <c r="G199" s="38"/>
      <c r="H199" s="38"/>
      <c r="I199" s="221"/>
      <c r="J199" s="221"/>
      <c r="K199" s="38"/>
      <c r="L199" s="38"/>
      <c r="M199" s="38"/>
      <c r="N199" s="38"/>
      <c r="O199" s="38"/>
      <c r="P199" s="38"/>
      <c r="Q199" s="38"/>
      <c r="R199" s="38"/>
    </row>
    <row r="200" spans="2:18">
      <c r="B200" s="192"/>
      <c r="C200" s="192"/>
      <c r="D200" s="192"/>
      <c r="E200" s="192"/>
      <c r="F200" s="38"/>
      <c r="G200" s="38"/>
      <c r="H200" s="38"/>
      <c r="I200" s="221"/>
      <c r="J200" s="221"/>
      <c r="K200" s="38"/>
      <c r="L200" s="38"/>
      <c r="M200" s="38"/>
      <c r="N200" s="38"/>
      <c r="O200" s="38"/>
      <c r="P200" s="38"/>
      <c r="Q200" s="38"/>
      <c r="R200" s="38"/>
    </row>
    <row r="201" spans="2:18">
      <c r="B201" s="192"/>
      <c r="C201" s="192"/>
      <c r="D201" s="192"/>
      <c r="E201" s="192"/>
      <c r="F201" s="38"/>
      <c r="G201" s="38"/>
      <c r="H201" s="38"/>
      <c r="I201" s="221"/>
      <c r="J201" s="221"/>
      <c r="K201" s="38"/>
      <c r="L201" s="38"/>
      <c r="M201" s="38"/>
      <c r="N201" s="38"/>
      <c r="O201" s="38"/>
      <c r="P201" s="38"/>
      <c r="Q201" s="38"/>
      <c r="R201" s="38"/>
    </row>
    <row r="202" spans="2:18">
      <c r="B202" s="192"/>
      <c r="C202" s="192"/>
      <c r="D202" s="192"/>
      <c r="E202" s="192"/>
      <c r="F202" s="38"/>
      <c r="G202" s="38"/>
      <c r="H202" s="38"/>
      <c r="I202" s="221"/>
      <c r="J202" s="221"/>
      <c r="K202" s="38"/>
      <c r="L202" s="38"/>
      <c r="M202" s="38"/>
      <c r="N202" s="38"/>
      <c r="O202" s="38"/>
      <c r="P202" s="38"/>
      <c r="Q202" s="38"/>
      <c r="R202" s="38"/>
    </row>
    <row r="203" spans="2:18">
      <c r="B203" s="192"/>
      <c r="C203" s="192"/>
      <c r="D203" s="192"/>
      <c r="E203" s="192"/>
      <c r="F203" s="38"/>
      <c r="G203" s="38"/>
      <c r="H203" s="38"/>
      <c r="I203" s="221"/>
      <c r="J203" s="221"/>
      <c r="K203" s="38"/>
      <c r="L203" s="38"/>
      <c r="M203" s="38"/>
      <c r="N203" s="38"/>
      <c r="O203" s="38"/>
      <c r="P203" s="38"/>
      <c r="Q203" s="38"/>
      <c r="R203" s="38"/>
    </row>
    <row r="204" spans="2:18">
      <c r="B204" s="192"/>
      <c r="C204" s="192"/>
      <c r="D204" s="192"/>
      <c r="E204" s="192"/>
      <c r="F204" s="38"/>
      <c r="G204" s="38"/>
      <c r="H204" s="38"/>
      <c r="I204" s="221"/>
      <c r="J204" s="221"/>
      <c r="K204" s="38"/>
      <c r="L204" s="38"/>
      <c r="M204" s="38"/>
      <c r="N204" s="38"/>
      <c r="O204" s="38"/>
      <c r="P204" s="38"/>
      <c r="Q204" s="38"/>
      <c r="R204" s="38"/>
    </row>
    <row r="205" spans="2:18">
      <c r="B205" s="192"/>
      <c r="C205" s="192"/>
      <c r="D205" s="192"/>
      <c r="E205" s="192"/>
      <c r="F205" s="38"/>
      <c r="G205" s="38"/>
      <c r="H205" s="38"/>
      <c r="I205" s="221"/>
      <c r="J205" s="221"/>
      <c r="K205" s="38"/>
      <c r="L205" s="38"/>
      <c r="M205" s="38"/>
      <c r="N205" s="38"/>
      <c r="O205" s="38"/>
      <c r="P205" s="38"/>
      <c r="Q205" s="38"/>
      <c r="R205" s="38"/>
    </row>
    <row r="206" spans="2:18">
      <c r="B206" s="192"/>
      <c r="C206" s="192"/>
      <c r="D206" s="192"/>
      <c r="E206" s="192"/>
      <c r="F206" s="38"/>
      <c r="G206" s="38"/>
      <c r="H206" s="38"/>
      <c r="I206" s="221"/>
      <c r="J206" s="221"/>
      <c r="K206" s="38"/>
      <c r="L206" s="38"/>
      <c r="M206" s="38"/>
      <c r="N206" s="38"/>
      <c r="O206" s="38"/>
      <c r="P206" s="38"/>
      <c r="Q206" s="38"/>
      <c r="R206" s="38"/>
    </row>
    <row r="207" spans="2:18">
      <c r="B207" s="192"/>
      <c r="C207" s="192"/>
      <c r="D207" s="192"/>
      <c r="E207" s="192"/>
      <c r="F207" s="38"/>
      <c r="G207" s="38"/>
      <c r="H207" s="38"/>
      <c r="I207" s="221"/>
      <c r="J207" s="221"/>
      <c r="K207" s="38"/>
      <c r="L207" s="38"/>
      <c r="M207" s="38"/>
      <c r="N207" s="38"/>
      <c r="O207" s="38"/>
      <c r="P207" s="38"/>
      <c r="Q207" s="38"/>
      <c r="R207" s="38"/>
    </row>
    <row r="208" spans="2:18">
      <c r="B208" s="192"/>
      <c r="C208" s="192"/>
      <c r="D208" s="192"/>
      <c r="E208" s="192"/>
      <c r="F208" s="38"/>
      <c r="G208" s="38"/>
      <c r="H208" s="38"/>
      <c r="I208" s="221"/>
      <c r="J208" s="221"/>
      <c r="K208" s="38"/>
      <c r="L208" s="38"/>
      <c r="M208" s="38"/>
      <c r="N208" s="38"/>
      <c r="O208" s="38"/>
      <c r="P208" s="38"/>
      <c r="Q208" s="38"/>
      <c r="R208" s="38"/>
    </row>
    <row r="209" spans="2:18">
      <c r="B209" s="192"/>
      <c r="C209" s="192"/>
      <c r="D209" s="192"/>
      <c r="E209" s="192"/>
      <c r="F209" s="38"/>
      <c r="G209" s="38"/>
      <c r="H209" s="38"/>
      <c r="I209" s="221"/>
      <c r="J209" s="221"/>
      <c r="K209" s="38"/>
      <c r="L209" s="38"/>
      <c r="M209" s="38"/>
      <c r="N209" s="38"/>
      <c r="O209" s="38"/>
      <c r="P209" s="38"/>
      <c r="Q209" s="38"/>
      <c r="R209" s="38"/>
    </row>
    <row r="210" spans="2:18">
      <c r="B210" s="192"/>
      <c r="C210" s="192"/>
      <c r="D210" s="192"/>
      <c r="E210" s="192"/>
      <c r="F210" s="38"/>
      <c r="G210" s="38"/>
      <c r="H210" s="38"/>
      <c r="I210" s="221"/>
      <c r="J210" s="221"/>
      <c r="K210" s="38"/>
      <c r="L210" s="38"/>
      <c r="M210" s="38"/>
      <c r="N210" s="38"/>
      <c r="O210" s="38"/>
      <c r="P210" s="38"/>
      <c r="Q210" s="38"/>
      <c r="R210" s="38"/>
    </row>
    <row r="211" spans="2:18">
      <c r="B211" s="192"/>
      <c r="C211" s="192"/>
      <c r="D211" s="192"/>
      <c r="E211" s="192"/>
      <c r="F211" s="38"/>
      <c r="G211" s="38"/>
      <c r="H211" s="38"/>
      <c r="I211" s="221"/>
      <c r="J211" s="221"/>
      <c r="K211" s="38"/>
      <c r="L211" s="38"/>
      <c r="M211" s="38"/>
      <c r="N211" s="38"/>
      <c r="O211" s="38"/>
      <c r="P211" s="38"/>
      <c r="Q211" s="38"/>
      <c r="R211" s="38"/>
    </row>
    <row r="212" spans="2:18">
      <c r="B212" s="192"/>
      <c r="C212" s="192"/>
      <c r="D212" s="192"/>
      <c r="E212" s="192"/>
      <c r="F212" s="38"/>
      <c r="G212" s="38"/>
      <c r="H212" s="38"/>
      <c r="I212" s="221"/>
      <c r="J212" s="221"/>
      <c r="K212" s="38"/>
      <c r="L212" s="38"/>
      <c r="M212" s="38"/>
      <c r="N212" s="38"/>
      <c r="O212" s="38"/>
      <c r="P212" s="38"/>
      <c r="Q212" s="38"/>
      <c r="R212" s="38"/>
    </row>
    <row r="213" spans="2:18">
      <c r="B213" s="192"/>
      <c r="C213" s="192"/>
      <c r="D213" s="192"/>
      <c r="E213" s="192"/>
      <c r="F213" s="38"/>
      <c r="G213" s="38"/>
      <c r="H213" s="38"/>
      <c r="I213" s="221"/>
      <c r="J213" s="221"/>
      <c r="K213" s="38"/>
      <c r="L213" s="38"/>
      <c r="M213" s="38"/>
      <c r="N213" s="38"/>
      <c r="O213" s="38"/>
      <c r="P213" s="38"/>
      <c r="Q213" s="38"/>
      <c r="R213" s="38"/>
    </row>
    <row r="214" spans="2:18">
      <c r="B214" s="192"/>
      <c r="C214" s="192"/>
      <c r="D214" s="192"/>
      <c r="E214" s="192"/>
      <c r="F214" s="38"/>
      <c r="G214" s="38"/>
      <c r="H214" s="38"/>
      <c r="I214" s="221"/>
      <c r="J214" s="221"/>
      <c r="K214" s="38"/>
      <c r="L214" s="38"/>
      <c r="M214" s="38"/>
      <c r="N214" s="38"/>
      <c r="O214" s="38"/>
      <c r="P214" s="38"/>
      <c r="Q214" s="38"/>
      <c r="R214" s="38"/>
    </row>
    <row r="215" spans="2:18">
      <c r="B215" s="192"/>
      <c r="C215" s="192"/>
      <c r="D215" s="192"/>
      <c r="E215" s="192"/>
      <c r="F215" s="38"/>
      <c r="G215" s="38"/>
      <c r="H215" s="38"/>
      <c r="I215" s="221"/>
      <c r="J215" s="221"/>
      <c r="K215" s="38"/>
      <c r="L215" s="38"/>
      <c r="M215" s="38"/>
      <c r="N215" s="38"/>
      <c r="O215" s="38"/>
      <c r="P215" s="38"/>
      <c r="Q215" s="38"/>
      <c r="R215" s="38"/>
    </row>
    <row r="216" spans="2:18">
      <c r="B216" s="192"/>
      <c r="C216" s="192"/>
      <c r="D216" s="192"/>
      <c r="E216" s="192"/>
      <c r="F216" s="38"/>
      <c r="G216" s="38"/>
      <c r="H216" s="38"/>
      <c r="I216" s="221"/>
      <c r="J216" s="221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192"/>
      <c r="C217" s="192"/>
      <c r="D217" s="192"/>
      <c r="E217" s="192"/>
      <c r="F217" s="38"/>
      <c r="G217" s="38"/>
      <c r="H217" s="38"/>
      <c r="I217" s="221"/>
      <c r="J217" s="221"/>
      <c r="K217" s="38"/>
      <c r="L217" s="38"/>
      <c r="M217" s="38"/>
      <c r="N217" s="38"/>
      <c r="O217" s="38"/>
      <c r="P217" s="38"/>
      <c r="Q217" s="38"/>
      <c r="R217" s="3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48" bestFit="1" customWidth="1"/>
    <col min="2" max="2" width="10.5" style="48" bestFit="1" customWidth="1"/>
    <col min="3" max="3" width="11.5" style="48" bestFit="1" customWidth="1"/>
    <col min="4" max="4" width="6.33203125" style="48" bestFit="1" customWidth="1"/>
    <col min="5" max="5" width="7.5" style="48" hidden="1" customWidth="1"/>
    <col min="6" max="16384" width="9.1640625" style="48"/>
  </cols>
  <sheetData>
    <row r="2" spans="1:20" ht="36.75" customHeight="1">
      <c r="A2" s="269" t="s">
        <v>75</v>
      </c>
      <c r="B2" s="270"/>
      <c r="C2" s="270"/>
      <c r="D2" s="270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5"/>
    </row>
    <row r="5" spans="1:20" s="49" customFormat="1">
      <c r="D5" s="16"/>
    </row>
    <row r="6" spans="1:20" s="199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48" bestFit="1" customWidth="1"/>
    <col min="2" max="2" width="10.5" style="48" bestFit="1" customWidth="1"/>
    <col min="3" max="3" width="11.5" style="48" bestFit="1" customWidth="1"/>
    <col min="4" max="4" width="6.33203125" style="48" bestFit="1" customWidth="1"/>
    <col min="5" max="5" width="7.5" style="48" hidden="1" customWidth="1"/>
    <col min="6" max="16384" width="9.1640625" style="48"/>
  </cols>
  <sheetData>
    <row r="2" spans="1:20" ht="35.25" customHeight="1">
      <c r="A2" s="269" t="s">
        <v>85</v>
      </c>
      <c r="B2" s="270"/>
      <c r="C2" s="270"/>
      <c r="D2" s="270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5"/>
    </row>
    <row r="5" spans="1:20" s="49" customFormat="1">
      <c r="D5" s="16"/>
    </row>
    <row r="6" spans="1:20" s="199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48" bestFit="1" customWidth="1"/>
    <col min="2" max="7" width="8.6640625" style="48" bestFit="1" customWidth="1"/>
    <col min="8" max="8" width="7.5" style="48" hidden="1" customWidth="1"/>
    <col min="9" max="16384" width="9.1640625" style="48"/>
  </cols>
  <sheetData>
    <row r="2" spans="1:20" ht="19">
      <c r="A2" s="5" t="s">
        <v>200</v>
      </c>
      <c r="B2" s="270"/>
      <c r="C2" s="270"/>
      <c r="D2" s="270"/>
      <c r="E2" s="270"/>
      <c r="F2" s="270"/>
      <c r="G2" s="27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5"/>
    </row>
    <row r="4" spans="1:20" s="49" customFormat="1">
      <c r="G4" s="16" t="s">
        <v>192</v>
      </c>
    </row>
    <row r="5" spans="1:20" s="199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228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221</v>
      </c>
    </row>
    <row r="3" spans="1:7">
      <c r="A3" t="s">
        <v>141</v>
      </c>
      <c r="B3" s="114">
        <v>44561</v>
      </c>
      <c r="C3" s="53" t="s">
        <v>155</v>
      </c>
    </row>
    <row r="4" spans="1:7">
      <c r="A4" t="s">
        <v>197</v>
      </c>
      <c r="B4" s="114" t="s">
        <v>94</v>
      </c>
      <c r="C4" s="53"/>
    </row>
    <row r="5" spans="1:7">
      <c r="A5" t="s">
        <v>13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22</v>
      </c>
      <c r="B6" t="s">
        <v>40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80</v>
      </c>
    </row>
    <row r="10" spans="1:7">
      <c r="A10" t="s">
        <v>151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232" customFormat="1"/>
    <row r="8" s="155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cp:lastPrinted>2022-02-15T09:24:43Z</cp:lastPrinted>
  <dcterms:created xsi:type="dcterms:W3CDTF">2022-02-09T16:13:01Z</dcterms:created>
  <dcterms:modified xsi:type="dcterms:W3CDTF">2022-02-15T16:05:37Z</dcterms:modified>
</cp:coreProperties>
</file>