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19440" windowHeight="1110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state="hidden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state="hidden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  <sheet name="Лист1" sheetId="63" r:id="rId63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N7" i="7" l="1"/>
  <c r="E7" i="61" l="1"/>
  <c r="D7" i="61"/>
  <c r="C7" i="61"/>
  <c r="E6" i="61"/>
  <c r="D6" i="61"/>
  <c r="C6" i="61"/>
  <c r="G4" i="61"/>
  <c r="F4" i="61"/>
  <c r="E4" i="6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8" i="49"/>
  <c r="E128" i="49"/>
  <c r="D128" i="49"/>
  <c r="C128" i="49"/>
  <c r="B128" i="49"/>
  <c r="F125" i="49"/>
  <c r="E125" i="49"/>
  <c r="D125" i="49"/>
  <c r="C125" i="49"/>
  <c r="B125" i="49"/>
  <c r="F112" i="49"/>
  <c r="E112" i="49"/>
  <c r="E103" i="49" s="1"/>
  <c r="D112" i="49"/>
  <c r="C112" i="49"/>
  <c r="B112" i="49"/>
  <c r="F110" i="49"/>
  <c r="F103" i="49" s="1"/>
  <c r="E110" i="49"/>
  <c r="D110" i="49"/>
  <c r="C110" i="49"/>
  <c r="B110" i="49"/>
  <c r="B103" i="49" s="1"/>
  <c r="F104" i="49"/>
  <c r="E104" i="49"/>
  <c r="D104" i="49"/>
  <c r="C104" i="49"/>
  <c r="C103" i="49" s="1"/>
  <c r="B104" i="49"/>
  <c r="G103" i="49"/>
  <c r="F101" i="49"/>
  <c r="E101" i="49"/>
  <c r="D101" i="49"/>
  <c r="C101" i="49"/>
  <c r="B101" i="49"/>
  <c r="F97" i="49"/>
  <c r="E97" i="49"/>
  <c r="D97" i="49"/>
  <c r="C97" i="49"/>
  <c r="C86" i="49" s="1"/>
  <c r="C85" i="49" s="1"/>
  <c r="B97" i="49"/>
  <c r="F87" i="49"/>
  <c r="E87" i="49"/>
  <c r="D87" i="49"/>
  <c r="D86" i="49" s="1"/>
  <c r="C87" i="49"/>
  <c r="B87" i="49"/>
  <c r="B86" i="49" s="1"/>
  <c r="G86" i="49"/>
  <c r="G85" i="49" s="1"/>
  <c r="F86" i="49"/>
  <c r="F85" i="49" s="1"/>
  <c r="F83" i="49"/>
  <c r="E83" i="49"/>
  <c r="D83" i="49"/>
  <c r="C83" i="49"/>
  <c r="B83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B56" i="49"/>
  <c r="F49" i="49"/>
  <c r="E49" i="49"/>
  <c r="D49" i="49"/>
  <c r="C49" i="49"/>
  <c r="B49" i="49"/>
  <c r="G48" i="49"/>
  <c r="C48" i="49"/>
  <c r="F46" i="49"/>
  <c r="E46" i="49"/>
  <c r="D46" i="49"/>
  <c r="C46" i="49"/>
  <c r="B46" i="49"/>
  <c r="F9" i="49"/>
  <c r="E9" i="49"/>
  <c r="E8" i="49" s="1"/>
  <c r="D9" i="49"/>
  <c r="C9" i="49"/>
  <c r="B9" i="49"/>
  <c r="B8" i="49" s="1"/>
  <c r="G8" i="49"/>
  <c r="G7" i="49" s="1"/>
  <c r="C8" i="49"/>
  <c r="C7" i="49" s="1"/>
  <c r="C6" i="49" s="1"/>
  <c r="A6" i="49"/>
  <c r="G4" i="49"/>
  <c r="A2" i="49"/>
  <c r="F128" i="48"/>
  <c r="E128" i="48"/>
  <c r="D128" i="48"/>
  <c r="C128" i="48"/>
  <c r="B128" i="48"/>
  <c r="F125" i="48"/>
  <c r="E125" i="48"/>
  <c r="D125" i="48"/>
  <c r="C125" i="48"/>
  <c r="B125" i="48"/>
  <c r="F112" i="48"/>
  <c r="E112" i="48"/>
  <c r="D112" i="48"/>
  <c r="D103" i="48" s="1"/>
  <c r="C112" i="48"/>
  <c r="B112" i="48"/>
  <c r="F110" i="48"/>
  <c r="E110" i="48"/>
  <c r="E103" i="48" s="1"/>
  <c r="D110" i="48"/>
  <c r="C110" i="48"/>
  <c r="B110" i="48"/>
  <c r="F104" i="48"/>
  <c r="F103" i="48" s="1"/>
  <c r="E104" i="48"/>
  <c r="D104" i="48"/>
  <c r="C104" i="48"/>
  <c r="B104" i="48"/>
  <c r="B103" i="48" s="1"/>
  <c r="G103" i="48"/>
  <c r="F101" i="48"/>
  <c r="E101" i="48"/>
  <c r="D101" i="48"/>
  <c r="C101" i="48"/>
  <c r="B101" i="48"/>
  <c r="F97" i="48"/>
  <c r="E97" i="48"/>
  <c r="D97" i="48"/>
  <c r="D86" i="48" s="1"/>
  <c r="C97" i="48"/>
  <c r="B97" i="48"/>
  <c r="F87" i="48"/>
  <c r="E87" i="48"/>
  <c r="E86" i="48" s="1"/>
  <c r="D87" i="48"/>
  <c r="C87" i="48"/>
  <c r="C86" i="48" s="1"/>
  <c r="B87" i="48"/>
  <c r="G86" i="48"/>
  <c r="G85" i="48"/>
  <c r="F83" i="48"/>
  <c r="E83" i="48"/>
  <c r="D83" i="48"/>
  <c r="C83" i="48"/>
  <c r="B83" i="48"/>
  <c r="F69" i="48"/>
  <c r="E69" i="48"/>
  <c r="D69" i="48"/>
  <c r="C69" i="48"/>
  <c r="B69" i="48"/>
  <c r="F64" i="48"/>
  <c r="E64" i="48"/>
  <c r="D64" i="48"/>
  <c r="C64" i="48"/>
  <c r="B64" i="48"/>
  <c r="F56" i="48"/>
  <c r="F48" i="48" s="1"/>
  <c r="E56" i="48"/>
  <c r="D56" i="48"/>
  <c r="C56" i="48"/>
  <c r="B56" i="48"/>
  <c r="F49" i="48"/>
  <c r="E49" i="48"/>
  <c r="D49" i="48"/>
  <c r="C49" i="48"/>
  <c r="B49" i="48"/>
  <c r="G48" i="48"/>
  <c r="B48" i="48"/>
  <c r="F46" i="48"/>
  <c r="E46" i="48"/>
  <c r="D46" i="48"/>
  <c r="C46" i="48"/>
  <c r="C8" i="48" s="1"/>
  <c r="B46" i="48"/>
  <c r="F9" i="48"/>
  <c r="E9" i="48"/>
  <c r="D9" i="48"/>
  <c r="D8" i="48" s="1"/>
  <c r="C9" i="48"/>
  <c r="B9" i="48"/>
  <c r="B8" i="48" s="1"/>
  <c r="B7" i="48" s="1"/>
  <c r="G8" i="48"/>
  <c r="G7" i="48" s="1"/>
  <c r="F8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F18" i="46" s="1"/>
  <c r="E20" i="46"/>
  <c r="D20" i="46"/>
  <c r="C20" i="46"/>
  <c r="B20" i="46"/>
  <c r="B18" i="46" s="1"/>
  <c r="A20" i="46"/>
  <c r="G19" i="46"/>
  <c r="G18" i="46" s="1"/>
  <c r="F19" i="46"/>
  <c r="E19" i="46"/>
  <c r="E18" i="46" s="1"/>
  <c r="D19" i="46"/>
  <c r="C19" i="46"/>
  <c r="C18" i="46" s="1"/>
  <c r="B19" i="46"/>
  <c r="A19" i="46"/>
  <c r="D18" i="46"/>
  <c r="G17" i="46"/>
  <c r="F17" i="46"/>
  <c r="E17" i="46"/>
  <c r="D17" i="46"/>
  <c r="C17" i="46"/>
  <c r="B17" i="46"/>
  <c r="G14" i="46"/>
  <c r="F14" i="46"/>
  <c r="E14" i="46"/>
  <c r="D14" i="46"/>
  <c r="D12" i="46" s="1"/>
  <c r="C14" i="46"/>
  <c r="B14" i="46"/>
  <c r="A14" i="46"/>
  <c r="G13" i="46"/>
  <c r="G12" i="46" s="1"/>
  <c r="F13" i="46"/>
  <c r="E13" i="46"/>
  <c r="E12" i="46" s="1"/>
  <c r="D13" i="46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F8" i="46"/>
  <c r="F6" i="46" s="1"/>
  <c r="E8" i="46"/>
  <c r="D8" i="46"/>
  <c r="C8" i="46"/>
  <c r="B8" i="46"/>
  <c r="B6" i="46" s="1"/>
  <c r="A8" i="46"/>
  <c r="G7" i="46"/>
  <c r="G6" i="46" s="1"/>
  <c r="F7" i="46"/>
  <c r="E7" i="46"/>
  <c r="E6" i="46" s="1"/>
  <c r="D7" i="46"/>
  <c r="C7" i="46"/>
  <c r="C6" i="46" s="1"/>
  <c r="B7" i="46"/>
  <c r="A7" i="46"/>
  <c r="D6" i="46"/>
  <c r="G5" i="46"/>
  <c r="F5" i="46"/>
  <c r="E5" i="46"/>
  <c r="D5" i="46"/>
  <c r="C5" i="46"/>
  <c r="B5" i="46"/>
  <c r="G20" i="43"/>
  <c r="F20" i="43"/>
  <c r="E20" i="43"/>
  <c r="D20" i="43"/>
  <c r="D18" i="43" s="1"/>
  <c r="C20" i="43"/>
  <c r="B20" i="43"/>
  <c r="A20" i="43"/>
  <c r="G19" i="43"/>
  <c r="G18" i="43" s="1"/>
  <c r="F19" i="43"/>
  <c r="E19" i="43"/>
  <c r="E18" i="43" s="1"/>
  <c r="D19" i="43"/>
  <c r="C19" i="43"/>
  <c r="C18" i="43" s="1"/>
  <c r="B19" i="43"/>
  <c r="A19" i="43"/>
  <c r="F18" i="43"/>
  <c r="B18" i="43"/>
  <c r="G17" i="43"/>
  <c r="F17" i="43"/>
  <c r="E17" i="43"/>
  <c r="D17" i="43"/>
  <c r="C17" i="43"/>
  <c r="B17" i="43"/>
  <c r="G14" i="43"/>
  <c r="F14" i="43"/>
  <c r="F12" i="43" s="1"/>
  <c r="E14" i="43"/>
  <c r="D14" i="43"/>
  <c r="C14" i="43"/>
  <c r="B14" i="43"/>
  <c r="B12" i="43" s="1"/>
  <c r="A14" i="43"/>
  <c r="G13" i="43"/>
  <c r="G12" i="43" s="1"/>
  <c r="F13" i="43"/>
  <c r="E13" i="43"/>
  <c r="E12" i="43" s="1"/>
  <c r="D13" i="43"/>
  <c r="C13" i="43"/>
  <c r="C12" i="43" s="1"/>
  <c r="B13" i="43"/>
  <c r="A13" i="43"/>
  <c r="D12" i="43"/>
  <c r="G11" i="43"/>
  <c r="F11" i="43"/>
  <c r="E11" i="43"/>
  <c r="D11" i="43"/>
  <c r="C11" i="43"/>
  <c r="B11" i="43"/>
  <c r="G8" i="43"/>
  <c r="F8" i="43"/>
  <c r="E8" i="43"/>
  <c r="D8" i="43"/>
  <c r="D6" i="43" s="1"/>
  <c r="C8" i="43"/>
  <c r="B8" i="43"/>
  <c r="A8" i="43"/>
  <c r="G7" i="43"/>
  <c r="G6" i="43" s="1"/>
  <c r="F7" i="43"/>
  <c r="E7" i="43"/>
  <c r="E6" i="43" s="1"/>
  <c r="D7" i="43"/>
  <c r="C7" i="43"/>
  <c r="C6" i="43" s="1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2" i="31"/>
  <c r="B102" i="31"/>
  <c r="C94" i="31"/>
  <c r="B94" i="31"/>
  <c r="C87" i="31"/>
  <c r="C86" i="31" s="1"/>
  <c r="B87" i="31"/>
  <c r="B86" i="31" s="1"/>
  <c r="D86" i="31"/>
  <c r="C84" i="31"/>
  <c r="B84" i="31"/>
  <c r="C77" i="31"/>
  <c r="B77" i="31"/>
  <c r="C72" i="31"/>
  <c r="B72" i="31"/>
  <c r="C64" i="31"/>
  <c r="B64" i="31"/>
  <c r="C57" i="31"/>
  <c r="C56" i="31" s="1"/>
  <c r="B57" i="31"/>
  <c r="D56" i="31"/>
  <c r="B56" i="31"/>
  <c r="B55" i="31" s="1"/>
  <c r="B7" i="31" s="1"/>
  <c r="D55" i="31"/>
  <c r="C53" i="31"/>
  <c r="B53" i="31"/>
  <c r="C49" i="31"/>
  <c r="B49" i="31"/>
  <c r="C45" i="31"/>
  <c r="C44" i="31" s="1"/>
  <c r="B45" i="31"/>
  <c r="D44" i="31"/>
  <c r="B44" i="31"/>
  <c r="C42" i="31"/>
  <c r="B42" i="31"/>
  <c r="C10" i="31"/>
  <c r="C9" i="31" s="1"/>
  <c r="B10" i="31"/>
  <c r="B9" i="31" s="1"/>
  <c r="B8" i="31" s="1"/>
  <c r="D9" i="31"/>
  <c r="D8" i="31"/>
  <c r="C8" i="31"/>
  <c r="A7" i="31"/>
  <c r="C6" i="31"/>
  <c r="B6" i="31"/>
  <c r="D5" i="31"/>
  <c r="A3" i="31"/>
  <c r="A2" i="31"/>
  <c r="C102" i="30"/>
  <c r="B102" i="30"/>
  <c r="C94" i="30"/>
  <c r="B94" i="30"/>
  <c r="C87" i="30"/>
  <c r="C86" i="30" s="1"/>
  <c r="B87" i="30"/>
  <c r="B86" i="30" s="1"/>
  <c r="D86" i="30"/>
  <c r="C84" i="30"/>
  <c r="B84" i="30"/>
  <c r="C80" i="30"/>
  <c r="B80" i="30"/>
  <c r="C76" i="30"/>
  <c r="C75" i="30" s="1"/>
  <c r="B76" i="30"/>
  <c r="B75" i="30" s="1"/>
  <c r="B74" i="30" s="1"/>
  <c r="D75" i="30"/>
  <c r="D74" i="30"/>
  <c r="C72" i="30"/>
  <c r="B72" i="30"/>
  <c r="C65" i="30"/>
  <c r="B65" i="30"/>
  <c r="C60" i="30"/>
  <c r="B60" i="30"/>
  <c r="C52" i="30"/>
  <c r="B52" i="30"/>
  <c r="C45" i="30"/>
  <c r="C44" i="30" s="1"/>
  <c r="B45" i="30"/>
  <c r="D44" i="30"/>
  <c r="B44" i="30"/>
  <c r="C42" i="30"/>
  <c r="B42" i="30"/>
  <c r="C10" i="30"/>
  <c r="B10" i="30"/>
  <c r="B9" i="30" s="1"/>
  <c r="B8" i="30" s="1"/>
  <c r="D9" i="30"/>
  <c r="D8" i="30" s="1"/>
  <c r="B7" i="30"/>
  <c r="A7" i="30"/>
  <c r="D5" i="30"/>
  <c r="A3" i="30"/>
  <c r="A2" i="30"/>
  <c r="C23" i="29"/>
  <c r="B23" i="29"/>
  <c r="C19" i="29"/>
  <c r="B19" i="29"/>
  <c r="B18" i="29" s="1"/>
  <c r="D18" i="29"/>
  <c r="C12" i="29"/>
  <c r="B12" i="29"/>
  <c r="C9" i="29"/>
  <c r="B9" i="29"/>
  <c r="B8" i="29" s="1"/>
  <c r="B7" i="29" s="1"/>
  <c r="D8" i="29"/>
  <c r="C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C26" i="28" s="1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C32" i="26"/>
  <c r="C24" i="26" s="1"/>
  <c r="B32" i="26"/>
  <c r="B24" i="26" s="1"/>
  <c r="G25" i="26"/>
  <c r="F25" i="26"/>
  <c r="E25" i="26"/>
  <c r="E24" i="26" s="1"/>
  <c r="D25" i="26"/>
  <c r="D24" i="26" s="1"/>
  <c r="C25" i="26"/>
  <c r="B25" i="26"/>
  <c r="G24" i="26"/>
  <c r="F24" i="26"/>
  <c r="H21" i="26"/>
  <c r="H8" i="26"/>
  <c r="G8" i="26"/>
  <c r="F8" i="26"/>
  <c r="E8" i="26"/>
  <c r="D8" i="26"/>
  <c r="C8" i="26"/>
  <c r="B8" i="26"/>
  <c r="H5" i="26"/>
  <c r="C31" i="25"/>
  <c r="B31" i="25"/>
  <c r="C24" i="25"/>
  <c r="C23" i="25" s="1"/>
  <c r="B24" i="25"/>
  <c r="B23" i="25"/>
  <c r="D21" i="25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E26" i="21"/>
  <c r="D26" i="21"/>
  <c r="D20" i="21" s="1"/>
  <c r="C26" i="21"/>
  <c r="B26" i="21"/>
  <c r="G21" i="21"/>
  <c r="F21" i="21"/>
  <c r="F20" i="21" s="1"/>
  <c r="E21" i="21"/>
  <c r="E20" i="21" s="1"/>
  <c r="D21" i="21"/>
  <c r="C21" i="21"/>
  <c r="B21" i="21"/>
  <c r="B20" i="21" s="1"/>
  <c r="G20" i="21"/>
  <c r="C20" i="21"/>
  <c r="H17" i="21"/>
  <c r="H13" i="21"/>
  <c r="H12" i="21"/>
  <c r="H7" i="21" s="1"/>
  <c r="G7" i="21"/>
  <c r="F7" i="21"/>
  <c r="E7" i="21"/>
  <c r="D7" i="21"/>
  <c r="C7" i="21"/>
  <c r="B7" i="21"/>
  <c r="H4" i="21"/>
  <c r="C28" i="20"/>
  <c r="B28" i="20"/>
  <c r="C23" i="20"/>
  <c r="C22" i="20" s="1"/>
  <c r="B23" i="20"/>
  <c r="B22" i="20" s="1"/>
  <c r="D20" i="20"/>
  <c r="B20" i="20"/>
  <c r="D7" i="20"/>
  <c r="C7" i="20"/>
  <c r="B7" i="20"/>
  <c r="D5" i="20"/>
  <c r="A2" i="20"/>
  <c r="D7" i="19"/>
  <c r="C7" i="19"/>
  <c r="B7" i="19"/>
  <c r="A7" i="19"/>
  <c r="C6" i="19"/>
  <c r="B6" i="19"/>
  <c r="D5" i="19"/>
  <c r="A3" i="19"/>
  <c r="A2" i="19"/>
  <c r="C18" i="18"/>
  <c r="B18" i="18"/>
  <c r="C15" i="18"/>
  <c r="B15" i="18"/>
  <c r="C14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N10" i="13"/>
  <c r="A10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N4" i="13"/>
  <c r="A4" i="13"/>
  <c r="N20" i="12"/>
  <c r="M20" i="12"/>
  <c r="L20" i="12"/>
  <c r="K20" i="12"/>
  <c r="J20" i="12"/>
  <c r="I20" i="12"/>
  <c r="I18" i="12" s="1"/>
  <c r="H20" i="12"/>
  <c r="G20" i="12"/>
  <c r="F20" i="12"/>
  <c r="E20" i="12"/>
  <c r="E18" i="12" s="1"/>
  <c r="D20" i="12"/>
  <c r="C20" i="12"/>
  <c r="B20" i="12"/>
  <c r="A20" i="12"/>
  <c r="N19" i="12"/>
  <c r="M19" i="12"/>
  <c r="L19" i="12"/>
  <c r="L18" i="12" s="1"/>
  <c r="K19" i="12"/>
  <c r="K18" i="12" s="1"/>
  <c r="J19" i="12"/>
  <c r="I19" i="12"/>
  <c r="H19" i="12"/>
  <c r="H18" i="12" s="1"/>
  <c r="G19" i="12"/>
  <c r="G18" i="12" s="1"/>
  <c r="F19" i="12"/>
  <c r="E19" i="12"/>
  <c r="D19" i="12"/>
  <c r="D18" i="12" s="1"/>
  <c r="C19" i="12"/>
  <c r="C18" i="12" s="1"/>
  <c r="B19" i="12"/>
  <c r="A19" i="12"/>
  <c r="N18" i="12"/>
  <c r="M18" i="12"/>
  <c r="J18" i="12"/>
  <c r="F18" i="12"/>
  <c r="B18" i="12"/>
  <c r="A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N14" i="12"/>
  <c r="M14" i="12"/>
  <c r="M12" i="12" s="1"/>
  <c r="L14" i="12"/>
  <c r="K14" i="12"/>
  <c r="J14" i="12"/>
  <c r="I14" i="12"/>
  <c r="I12" i="12" s="1"/>
  <c r="H14" i="12"/>
  <c r="G14" i="12"/>
  <c r="F14" i="12"/>
  <c r="E14" i="12"/>
  <c r="E12" i="12" s="1"/>
  <c r="D14" i="12"/>
  <c r="C14" i="12"/>
  <c r="B14" i="12"/>
  <c r="A14" i="12"/>
  <c r="N13" i="12"/>
  <c r="N12" i="12" s="1"/>
  <c r="M13" i="12"/>
  <c r="L13" i="12"/>
  <c r="K13" i="12"/>
  <c r="K12" i="12" s="1"/>
  <c r="J13" i="12"/>
  <c r="J12" i="12" s="1"/>
  <c r="I13" i="12"/>
  <c r="H13" i="12"/>
  <c r="G13" i="12"/>
  <c r="G12" i="12" s="1"/>
  <c r="F13" i="12"/>
  <c r="F12" i="12" s="1"/>
  <c r="E13" i="12"/>
  <c r="D13" i="12"/>
  <c r="C13" i="12"/>
  <c r="C12" i="12" s="1"/>
  <c r="B13" i="12"/>
  <c r="B12" i="12" s="1"/>
  <c r="A13" i="12"/>
  <c r="L12" i="12"/>
  <c r="H12" i="12"/>
  <c r="D12" i="12"/>
  <c r="A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N7" i="12"/>
  <c r="N6" i="12" s="1"/>
  <c r="M7" i="12"/>
  <c r="L7" i="12"/>
  <c r="K7" i="12"/>
  <c r="K6" i="12" s="1"/>
  <c r="J7" i="12"/>
  <c r="J6" i="12" s="1"/>
  <c r="I7" i="12"/>
  <c r="H7" i="12"/>
  <c r="G7" i="12"/>
  <c r="G6" i="12" s="1"/>
  <c r="F7" i="12"/>
  <c r="F6" i="12" s="1"/>
  <c r="E7" i="12"/>
  <c r="D7" i="12"/>
  <c r="C7" i="12"/>
  <c r="B7" i="12"/>
  <c r="B6" i="12" s="1"/>
  <c r="A7" i="12"/>
  <c r="M6" i="12"/>
  <c r="L6" i="12"/>
  <c r="I6" i="12"/>
  <c r="H6" i="12"/>
  <c r="D6" i="12"/>
  <c r="C6" i="12"/>
  <c r="A6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N10" i="11"/>
  <c r="A10" i="11" s="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N4" i="11"/>
  <c r="A4" i="11"/>
  <c r="M109" i="8"/>
  <c r="L109" i="8"/>
  <c r="K109" i="8"/>
  <c r="J109" i="8"/>
  <c r="I109" i="8"/>
  <c r="H109" i="8"/>
  <c r="G109" i="8"/>
  <c r="F109" i="8"/>
  <c r="E109" i="8"/>
  <c r="D109" i="8"/>
  <c r="C109" i="8"/>
  <c r="B109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M98" i="8"/>
  <c r="L98" i="8"/>
  <c r="K98" i="8"/>
  <c r="J98" i="8"/>
  <c r="I98" i="8"/>
  <c r="H98" i="8"/>
  <c r="G98" i="8"/>
  <c r="F98" i="8"/>
  <c r="E98" i="8"/>
  <c r="D98" i="8"/>
  <c r="C98" i="8"/>
  <c r="B98" i="8"/>
  <c r="M92" i="8"/>
  <c r="L92" i="8"/>
  <c r="L91" i="8" s="1"/>
  <c r="K92" i="8"/>
  <c r="J92" i="8"/>
  <c r="I92" i="8"/>
  <c r="H92" i="8"/>
  <c r="H91" i="8" s="1"/>
  <c r="G92" i="8"/>
  <c r="F92" i="8"/>
  <c r="F91" i="8" s="1"/>
  <c r="E92" i="8"/>
  <c r="D92" i="8"/>
  <c r="D91" i="8" s="1"/>
  <c r="C92" i="8"/>
  <c r="B92" i="8"/>
  <c r="B91" i="8" s="1"/>
  <c r="N91" i="8"/>
  <c r="M91" i="8"/>
  <c r="K91" i="8"/>
  <c r="J91" i="8"/>
  <c r="I91" i="8"/>
  <c r="G91" i="8"/>
  <c r="E91" i="8"/>
  <c r="C91" i="8"/>
  <c r="M89" i="8"/>
  <c r="L89" i="8"/>
  <c r="K89" i="8"/>
  <c r="J89" i="8"/>
  <c r="I89" i="8"/>
  <c r="H89" i="8"/>
  <c r="G89" i="8"/>
  <c r="F89" i="8"/>
  <c r="E89" i="8"/>
  <c r="D89" i="8"/>
  <c r="C89" i="8"/>
  <c r="B89" i="8"/>
  <c r="M85" i="8"/>
  <c r="L85" i="8"/>
  <c r="K85" i="8"/>
  <c r="J85" i="8"/>
  <c r="I85" i="8"/>
  <c r="H85" i="8"/>
  <c r="G85" i="8"/>
  <c r="F85" i="8"/>
  <c r="E85" i="8"/>
  <c r="D85" i="8"/>
  <c r="C85" i="8"/>
  <c r="B85" i="8"/>
  <c r="M80" i="8"/>
  <c r="M79" i="8" s="1"/>
  <c r="L80" i="8"/>
  <c r="K80" i="8"/>
  <c r="J80" i="8"/>
  <c r="I80" i="8"/>
  <c r="I79" i="8" s="1"/>
  <c r="I78" i="8" s="1"/>
  <c r="H80" i="8"/>
  <c r="H79" i="8" s="1"/>
  <c r="H78" i="8" s="1"/>
  <c r="G80" i="8"/>
  <c r="F80" i="8"/>
  <c r="F79" i="8" s="1"/>
  <c r="E80" i="8"/>
  <c r="E79" i="8" s="1"/>
  <c r="E78" i="8" s="1"/>
  <c r="D80" i="8"/>
  <c r="D79" i="8" s="1"/>
  <c r="D78" i="8" s="1"/>
  <c r="C80" i="8"/>
  <c r="B80" i="8"/>
  <c r="B79" i="8" s="1"/>
  <c r="N79" i="8"/>
  <c r="N78" i="8" s="1"/>
  <c r="L79" i="8"/>
  <c r="L78" i="8" s="1"/>
  <c r="K79" i="8"/>
  <c r="J79" i="8"/>
  <c r="G79" i="8"/>
  <c r="C79" i="8"/>
  <c r="C78" i="8" s="1"/>
  <c r="K78" i="8"/>
  <c r="M76" i="8"/>
  <c r="L76" i="8"/>
  <c r="K76" i="8"/>
  <c r="J76" i="8"/>
  <c r="I76" i="8"/>
  <c r="H76" i="8"/>
  <c r="G76" i="8"/>
  <c r="F76" i="8"/>
  <c r="E76" i="8"/>
  <c r="D76" i="8"/>
  <c r="C76" i="8"/>
  <c r="B76" i="8"/>
  <c r="M68" i="8"/>
  <c r="L68" i="8"/>
  <c r="K68" i="8"/>
  <c r="J68" i="8"/>
  <c r="I68" i="8"/>
  <c r="H68" i="8"/>
  <c r="G68" i="8"/>
  <c r="F68" i="8"/>
  <c r="E68" i="8"/>
  <c r="D68" i="8"/>
  <c r="C68" i="8"/>
  <c r="B68" i="8"/>
  <c r="M63" i="8"/>
  <c r="L63" i="8"/>
  <c r="K63" i="8"/>
  <c r="J63" i="8"/>
  <c r="I63" i="8"/>
  <c r="H63" i="8"/>
  <c r="G63" i="8"/>
  <c r="F63" i="8"/>
  <c r="E63" i="8"/>
  <c r="D63" i="8"/>
  <c r="C63" i="8"/>
  <c r="B63" i="8"/>
  <c r="M55" i="8"/>
  <c r="L55" i="8"/>
  <c r="K55" i="8"/>
  <c r="J55" i="8"/>
  <c r="I55" i="8"/>
  <c r="H55" i="8"/>
  <c r="G55" i="8"/>
  <c r="F55" i="8"/>
  <c r="E55" i="8"/>
  <c r="D55" i="8"/>
  <c r="C55" i="8"/>
  <c r="B55" i="8"/>
  <c r="M48" i="8"/>
  <c r="L48" i="8"/>
  <c r="L47" i="8" s="1"/>
  <c r="K48" i="8"/>
  <c r="K47" i="8" s="1"/>
  <c r="J48" i="8"/>
  <c r="J47" i="8" s="1"/>
  <c r="I48" i="8"/>
  <c r="H48" i="8"/>
  <c r="H47" i="8" s="1"/>
  <c r="G48" i="8"/>
  <c r="G47" i="8" s="1"/>
  <c r="F48" i="8"/>
  <c r="F47" i="8" s="1"/>
  <c r="E48" i="8"/>
  <c r="E47" i="8" s="1"/>
  <c r="D48" i="8"/>
  <c r="D47" i="8" s="1"/>
  <c r="C48" i="8"/>
  <c r="C47" i="8" s="1"/>
  <c r="B48" i="8"/>
  <c r="N47" i="8"/>
  <c r="M47" i="8"/>
  <c r="I47" i="8"/>
  <c r="B47" i="8"/>
  <c r="M45" i="8"/>
  <c r="L45" i="8"/>
  <c r="K45" i="8"/>
  <c r="J45" i="8"/>
  <c r="I45" i="8"/>
  <c r="H45" i="8"/>
  <c r="G45" i="8"/>
  <c r="F45" i="8"/>
  <c r="E45" i="8"/>
  <c r="D45" i="8"/>
  <c r="C45" i="8"/>
  <c r="B45" i="8"/>
  <c r="M9" i="8"/>
  <c r="M8" i="8" s="1"/>
  <c r="L9" i="8"/>
  <c r="L8" i="8" s="1"/>
  <c r="K9" i="8"/>
  <c r="K8" i="8" s="1"/>
  <c r="K7" i="8" s="1"/>
  <c r="J9" i="8"/>
  <c r="J8" i="8" s="1"/>
  <c r="I9" i="8"/>
  <c r="I8" i="8" s="1"/>
  <c r="H9" i="8"/>
  <c r="H8" i="8" s="1"/>
  <c r="G9" i="8"/>
  <c r="F9" i="8"/>
  <c r="F8" i="8" s="1"/>
  <c r="E9" i="8"/>
  <c r="D9" i="8"/>
  <c r="D8" i="8" s="1"/>
  <c r="C9" i="8"/>
  <c r="C8" i="8" s="1"/>
  <c r="C7" i="8" s="1"/>
  <c r="B9" i="8"/>
  <c r="B8" i="8" s="1"/>
  <c r="N8" i="8"/>
  <c r="N7" i="8" s="1"/>
  <c r="G8" i="8"/>
  <c r="G7" i="8" s="1"/>
  <c r="E8" i="8"/>
  <c r="E7" i="8" s="1"/>
  <c r="B7" i="8"/>
  <c r="A6" i="8"/>
  <c r="N4" i="8"/>
  <c r="A2" i="8"/>
  <c r="M109" i="7"/>
  <c r="L109" i="7"/>
  <c r="K109" i="7"/>
  <c r="J109" i="7"/>
  <c r="I109" i="7"/>
  <c r="H109" i="7"/>
  <c r="G109" i="7"/>
  <c r="F109" i="7"/>
  <c r="E109" i="7"/>
  <c r="D109" i="7"/>
  <c r="C109" i="7"/>
  <c r="B109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M98" i="7"/>
  <c r="L98" i="7"/>
  <c r="K98" i="7"/>
  <c r="J98" i="7"/>
  <c r="I98" i="7"/>
  <c r="H98" i="7"/>
  <c r="G98" i="7"/>
  <c r="F98" i="7"/>
  <c r="E98" i="7"/>
  <c r="D98" i="7"/>
  <c r="C98" i="7"/>
  <c r="B98" i="7"/>
  <c r="M92" i="7"/>
  <c r="M91" i="7" s="1"/>
  <c r="L92" i="7"/>
  <c r="K92" i="7"/>
  <c r="J92" i="7"/>
  <c r="I92" i="7"/>
  <c r="I91" i="7" s="1"/>
  <c r="H92" i="7"/>
  <c r="H91" i="7" s="1"/>
  <c r="G92" i="7"/>
  <c r="G91" i="7" s="1"/>
  <c r="F92" i="7"/>
  <c r="F91" i="7" s="1"/>
  <c r="E92" i="7"/>
  <c r="E91" i="7" s="1"/>
  <c r="D92" i="7"/>
  <c r="D91" i="7" s="1"/>
  <c r="C92" i="7"/>
  <c r="B92" i="7"/>
  <c r="B91" i="7" s="1"/>
  <c r="N91" i="7"/>
  <c r="L91" i="7"/>
  <c r="K91" i="7"/>
  <c r="J91" i="7"/>
  <c r="C91" i="7"/>
  <c r="M89" i="7"/>
  <c r="L89" i="7"/>
  <c r="K89" i="7"/>
  <c r="J89" i="7"/>
  <c r="I89" i="7"/>
  <c r="H89" i="7"/>
  <c r="G89" i="7"/>
  <c r="F89" i="7"/>
  <c r="E89" i="7"/>
  <c r="D89" i="7"/>
  <c r="C89" i="7"/>
  <c r="B89" i="7"/>
  <c r="M85" i="7"/>
  <c r="L85" i="7"/>
  <c r="K85" i="7"/>
  <c r="J85" i="7"/>
  <c r="I85" i="7"/>
  <c r="H85" i="7"/>
  <c r="G85" i="7"/>
  <c r="F85" i="7"/>
  <c r="E85" i="7"/>
  <c r="D85" i="7"/>
  <c r="C85" i="7"/>
  <c r="B85" i="7"/>
  <c r="M80" i="7"/>
  <c r="L80" i="7"/>
  <c r="K80" i="7"/>
  <c r="K79" i="7" s="1"/>
  <c r="K78" i="7" s="1"/>
  <c r="J80" i="7"/>
  <c r="J79" i="7" s="1"/>
  <c r="J78" i="7" s="1"/>
  <c r="I80" i="7"/>
  <c r="H80" i="7"/>
  <c r="H79" i="7" s="1"/>
  <c r="G80" i="7"/>
  <c r="G79" i="7" s="1"/>
  <c r="G78" i="7" s="1"/>
  <c r="F80" i="7"/>
  <c r="F79" i="7" s="1"/>
  <c r="E80" i="7"/>
  <c r="D80" i="7"/>
  <c r="D79" i="7" s="1"/>
  <c r="C80" i="7"/>
  <c r="C79" i="7" s="1"/>
  <c r="B80" i="7"/>
  <c r="B79" i="7" s="1"/>
  <c r="N79" i="7"/>
  <c r="M79" i="7"/>
  <c r="L79" i="7"/>
  <c r="I79" i="7"/>
  <c r="I78" i="7" s="1"/>
  <c r="E79" i="7"/>
  <c r="M76" i="7"/>
  <c r="L76" i="7"/>
  <c r="K76" i="7"/>
  <c r="J76" i="7"/>
  <c r="I76" i="7"/>
  <c r="H76" i="7"/>
  <c r="G76" i="7"/>
  <c r="F76" i="7"/>
  <c r="E76" i="7"/>
  <c r="D76" i="7"/>
  <c r="C76" i="7"/>
  <c r="B76" i="7"/>
  <c r="M68" i="7"/>
  <c r="L68" i="7"/>
  <c r="K68" i="7"/>
  <c r="J68" i="7"/>
  <c r="I68" i="7"/>
  <c r="H68" i="7"/>
  <c r="G68" i="7"/>
  <c r="F68" i="7"/>
  <c r="E68" i="7"/>
  <c r="D68" i="7"/>
  <c r="C68" i="7"/>
  <c r="B68" i="7"/>
  <c r="M63" i="7"/>
  <c r="L63" i="7"/>
  <c r="K63" i="7"/>
  <c r="J63" i="7"/>
  <c r="I63" i="7"/>
  <c r="H63" i="7"/>
  <c r="G63" i="7"/>
  <c r="F63" i="7"/>
  <c r="E63" i="7"/>
  <c r="D63" i="7"/>
  <c r="C63" i="7"/>
  <c r="B63" i="7"/>
  <c r="M55" i="7"/>
  <c r="L55" i="7"/>
  <c r="K55" i="7"/>
  <c r="J55" i="7"/>
  <c r="I55" i="7"/>
  <c r="H55" i="7"/>
  <c r="G55" i="7"/>
  <c r="F55" i="7"/>
  <c r="E55" i="7"/>
  <c r="D55" i="7"/>
  <c r="C55" i="7"/>
  <c r="B55" i="7"/>
  <c r="M48" i="7"/>
  <c r="M47" i="7" s="1"/>
  <c r="L48" i="7"/>
  <c r="L47" i="7" s="1"/>
  <c r="K48" i="7"/>
  <c r="J48" i="7"/>
  <c r="I48" i="7"/>
  <c r="H48" i="7"/>
  <c r="H47" i="7" s="1"/>
  <c r="G48" i="7"/>
  <c r="F48" i="7"/>
  <c r="F47" i="7" s="1"/>
  <c r="E48" i="7"/>
  <c r="E47" i="7" s="1"/>
  <c r="D48" i="7"/>
  <c r="D47" i="7" s="1"/>
  <c r="C48" i="7"/>
  <c r="B48" i="7"/>
  <c r="B47" i="7" s="1"/>
  <c r="N47" i="7"/>
  <c r="K47" i="7"/>
  <c r="J47" i="7"/>
  <c r="I47" i="7"/>
  <c r="G47" i="7"/>
  <c r="C47" i="7"/>
  <c r="M45" i="7"/>
  <c r="L45" i="7"/>
  <c r="K45" i="7"/>
  <c r="J45" i="7"/>
  <c r="I45" i="7"/>
  <c r="H45" i="7"/>
  <c r="G45" i="7"/>
  <c r="F45" i="7"/>
  <c r="E45" i="7"/>
  <c r="D45" i="7"/>
  <c r="C45" i="7"/>
  <c r="B45" i="7"/>
  <c r="M9" i="7"/>
  <c r="L9" i="7"/>
  <c r="L8" i="7" s="1"/>
  <c r="L7" i="7" s="1"/>
  <c r="K9" i="7"/>
  <c r="K8" i="7" s="1"/>
  <c r="K7" i="7" s="1"/>
  <c r="J9" i="7"/>
  <c r="J8" i="7" s="1"/>
  <c r="I9" i="7"/>
  <c r="I8" i="7" s="1"/>
  <c r="I7" i="7" s="1"/>
  <c r="H9" i="7"/>
  <c r="H8" i="7" s="1"/>
  <c r="G9" i="7"/>
  <c r="F9" i="7"/>
  <c r="F8" i="7" s="1"/>
  <c r="E9" i="7"/>
  <c r="E8" i="7" s="1"/>
  <c r="E7" i="7" s="1"/>
  <c r="D9" i="7"/>
  <c r="D8" i="7" s="1"/>
  <c r="D7" i="7" s="1"/>
  <c r="C9" i="7"/>
  <c r="C8" i="7" s="1"/>
  <c r="C7" i="7" s="1"/>
  <c r="B9" i="7"/>
  <c r="B8" i="7" s="1"/>
  <c r="N8" i="7"/>
  <c r="M8" i="7"/>
  <c r="G8" i="7"/>
  <c r="A6" i="7"/>
  <c r="N4" i="7"/>
  <c r="A2" i="7"/>
  <c r="M109" i="6"/>
  <c r="L109" i="6"/>
  <c r="K109" i="6"/>
  <c r="J109" i="6"/>
  <c r="I109" i="6"/>
  <c r="H109" i="6"/>
  <c r="G109" i="6"/>
  <c r="F109" i="6"/>
  <c r="E109" i="6"/>
  <c r="D109" i="6"/>
  <c r="C109" i="6"/>
  <c r="B109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M98" i="6"/>
  <c r="L98" i="6"/>
  <c r="K98" i="6"/>
  <c r="J98" i="6"/>
  <c r="I98" i="6"/>
  <c r="H98" i="6"/>
  <c r="G98" i="6"/>
  <c r="F98" i="6"/>
  <c r="E98" i="6"/>
  <c r="D98" i="6"/>
  <c r="C98" i="6"/>
  <c r="B98" i="6"/>
  <c r="M92" i="6"/>
  <c r="L92" i="6"/>
  <c r="K92" i="6"/>
  <c r="K91" i="6" s="1"/>
  <c r="K59" i="6" s="1"/>
  <c r="J92" i="6"/>
  <c r="I92" i="6"/>
  <c r="H92" i="6"/>
  <c r="G92" i="6"/>
  <c r="G91" i="6" s="1"/>
  <c r="G59" i="6" s="1"/>
  <c r="F92" i="6"/>
  <c r="E92" i="6"/>
  <c r="D92" i="6"/>
  <c r="D91" i="6" s="1"/>
  <c r="C92" i="6"/>
  <c r="C91" i="6" s="1"/>
  <c r="C59" i="6" s="1"/>
  <c r="B92" i="6"/>
  <c r="N91" i="6"/>
  <c r="M91" i="6"/>
  <c r="L91" i="6"/>
  <c r="J91" i="6"/>
  <c r="I91" i="6"/>
  <c r="H91" i="6"/>
  <c r="F91" i="6"/>
  <c r="E91" i="6"/>
  <c r="B91" i="6"/>
  <c r="M89" i="6"/>
  <c r="L89" i="6"/>
  <c r="K89" i="6"/>
  <c r="J89" i="6"/>
  <c r="I89" i="6"/>
  <c r="H89" i="6"/>
  <c r="G89" i="6"/>
  <c r="F89" i="6"/>
  <c r="E89" i="6"/>
  <c r="D89" i="6"/>
  <c r="C89" i="6"/>
  <c r="B89" i="6"/>
  <c r="M81" i="6"/>
  <c r="L81" i="6"/>
  <c r="K81" i="6"/>
  <c r="J81" i="6"/>
  <c r="I81" i="6"/>
  <c r="I60" i="6" s="1"/>
  <c r="I59" i="6" s="1"/>
  <c r="I6" i="6" s="1"/>
  <c r="H81" i="6"/>
  <c r="G81" i="6"/>
  <c r="F81" i="6"/>
  <c r="E81" i="6"/>
  <c r="D81" i="6"/>
  <c r="C81" i="6"/>
  <c r="B81" i="6"/>
  <c r="M76" i="6"/>
  <c r="L76" i="6"/>
  <c r="K76" i="6"/>
  <c r="J76" i="6"/>
  <c r="I76" i="6"/>
  <c r="H76" i="6"/>
  <c r="G76" i="6"/>
  <c r="F76" i="6"/>
  <c r="E76" i="6"/>
  <c r="D76" i="6"/>
  <c r="C76" i="6"/>
  <c r="B76" i="6"/>
  <c r="M68" i="6"/>
  <c r="L68" i="6"/>
  <c r="K68" i="6"/>
  <c r="J68" i="6"/>
  <c r="I68" i="6"/>
  <c r="H68" i="6"/>
  <c r="G68" i="6"/>
  <c r="F68" i="6"/>
  <c r="E68" i="6"/>
  <c r="D68" i="6"/>
  <c r="C68" i="6"/>
  <c r="B68" i="6"/>
  <c r="M61" i="6"/>
  <c r="M60" i="6" s="1"/>
  <c r="M59" i="6" s="1"/>
  <c r="L61" i="6"/>
  <c r="L60" i="6" s="1"/>
  <c r="K61" i="6"/>
  <c r="J61" i="6"/>
  <c r="I61" i="6"/>
  <c r="H61" i="6"/>
  <c r="H60" i="6" s="1"/>
  <c r="G61" i="6"/>
  <c r="F61" i="6"/>
  <c r="E61" i="6"/>
  <c r="E60" i="6" s="1"/>
  <c r="E59" i="6" s="1"/>
  <c r="E6" i="6" s="1"/>
  <c r="D61" i="6"/>
  <c r="D60" i="6" s="1"/>
  <c r="C61" i="6"/>
  <c r="B61" i="6"/>
  <c r="N60" i="6"/>
  <c r="N59" i="6" s="1"/>
  <c r="K60" i="6"/>
  <c r="J60" i="6"/>
  <c r="G60" i="6"/>
  <c r="F60" i="6"/>
  <c r="C60" i="6"/>
  <c r="B60" i="6"/>
  <c r="J59" i="6"/>
  <c r="J6" i="6" s="1"/>
  <c r="F59" i="6"/>
  <c r="B59" i="6"/>
  <c r="M57" i="6"/>
  <c r="L57" i="6"/>
  <c r="K57" i="6"/>
  <c r="J57" i="6"/>
  <c r="I57" i="6"/>
  <c r="H57" i="6"/>
  <c r="G57" i="6"/>
  <c r="F57" i="6"/>
  <c r="E57" i="6"/>
  <c r="D57" i="6"/>
  <c r="C57" i="6"/>
  <c r="B57" i="6"/>
  <c r="M53" i="6"/>
  <c r="L53" i="6"/>
  <c r="K53" i="6"/>
  <c r="J53" i="6"/>
  <c r="I53" i="6"/>
  <c r="H53" i="6"/>
  <c r="G53" i="6"/>
  <c r="F53" i="6"/>
  <c r="E53" i="6"/>
  <c r="D53" i="6"/>
  <c r="C53" i="6"/>
  <c r="B53" i="6"/>
  <c r="M48" i="6"/>
  <c r="L48" i="6"/>
  <c r="K48" i="6"/>
  <c r="J48" i="6"/>
  <c r="J47" i="6" s="1"/>
  <c r="J7" i="6" s="1"/>
  <c r="I48" i="6"/>
  <c r="H48" i="6"/>
  <c r="G48" i="6"/>
  <c r="F48" i="6"/>
  <c r="F47" i="6" s="1"/>
  <c r="F7" i="6" s="1"/>
  <c r="F6" i="6" s="1"/>
  <c r="E48" i="6"/>
  <c r="D48" i="6"/>
  <c r="C48" i="6"/>
  <c r="C47" i="6" s="1"/>
  <c r="B48" i="6"/>
  <c r="B47" i="6" s="1"/>
  <c r="B7" i="6" s="1"/>
  <c r="N47" i="6"/>
  <c r="M47" i="6"/>
  <c r="L47" i="6"/>
  <c r="K47" i="6"/>
  <c r="I47" i="6"/>
  <c r="H47" i="6"/>
  <c r="G47" i="6"/>
  <c r="E47" i="6"/>
  <c r="D47" i="6"/>
  <c r="M45" i="6"/>
  <c r="L45" i="6"/>
  <c r="K45" i="6"/>
  <c r="J45" i="6"/>
  <c r="I45" i="6"/>
  <c r="H45" i="6"/>
  <c r="G45" i="6"/>
  <c r="F45" i="6"/>
  <c r="E45" i="6"/>
  <c r="D45" i="6"/>
  <c r="C45" i="6"/>
  <c r="B45" i="6"/>
  <c r="M9" i="6"/>
  <c r="L9" i="6"/>
  <c r="L8" i="6" s="1"/>
  <c r="L7" i="6" s="1"/>
  <c r="K9" i="6"/>
  <c r="K8" i="6" s="1"/>
  <c r="J9" i="6"/>
  <c r="I9" i="6"/>
  <c r="H9" i="6"/>
  <c r="G9" i="6"/>
  <c r="G8" i="6" s="1"/>
  <c r="F9" i="6"/>
  <c r="E9" i="6"/>
  <c r="D9" i="6"/>
  <c r="D8" i="6" s="1"/>
  <c r="D7" i="6" s="1"/>
  <c r="C9" i="6"/>
  <c r="C8" i="6" s="1"/>
  <c r="B9" i="6"/>
  <c r="N8" i="6"/>
  <c r="M8" i="6"/>
  <c r="M7" i="6" s="1"/>
  <c r="J8" i="6"/>
  <c r="I8" i="6"/>
  <c r="H8" i="6"/>
  <c r="H7" i="6" s="1"/>
  <c r="F8" i="6"/>
  <c r="E8" i="6"/>
  <c r="B8" i="6"/>
  <c r="N7" i="6"/>
  <c r="I7" i="6"/>
  <c r="E7" i="6"/>
  <c r="N4" i="6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M98" i="5"/>
  <c r="L98" i="5"/>
  <c r="K98" i="5"/>
  <c r="J98" i="5"/>
  <c r="I98" i="5"/>
  <c r="H98" i="5"/>
  <c r="G98" i="5"/>
  <c r="F98" i="5"/>
  <c r="E98" i="5"/>
  <c r="D98" i="5"/>
  <c r="C98" i="5"/>
  <c r="B98" i="5"/>
  <c r="M92" i="5"/>
  <c r="L92" i="5"/>
  <c r="K92" i="5"/>
  <c r="J92" i="5"/>
  <c r="J91" i="5" s="1"/>
  <c r="I92" i="5"/>
  <c r="H92" i="5"/>
  <c r="G92" i="5"/>
  <c r="F92" i="5"/>
  <c r="F91" i="5" s="1"/>
  <c r="E92" i="5"/>
  <c r="D92" i="5"/>
  <c r="C92" i="5"/>
  <c r="B92" i="5"/>
  <c r="B91" i="5" s="1"/>
  <c r="N91" i="5"/>
  <c r="M91" i="5"/>
  <c r="L91" i="5"/>
  <c r="K91" i="5"/>
  <c r="I91" i="5"/>
  <c r="H91" i="5"/>
  <c r="G91" i="5"/>
  <c r="E91" i="5"/>
  <c r="D91" i="5"/>
  <c r="C91" i="5"/>
  <c r="M89" i="5"/>
  <c r="L89" i="5"/>
  <c r="K89" i="5"/>
  <c r="J89" i="5"/>
  <c r="I89" i="5"/>
  <c r="H89" i="5"/>
  <c r="G89" i="5"/>
  <c r="F89" i="5"/>
  <c r="E89" i="5"/>
  <c r="D89" i="5"/>
  <c r="C89" i="5"/>
  <c r="B89" i="5"/>
  <c r="M81" i="5"/>
  <c r="L81" i="5"/>
  <c r="K81" i="5"/>
  <c r="J81" i="5"/>
  <c r="I81" i="5"/>
  <c r="H81" i="5"/>
  <c r="G81" i="5"/>
  <c r="F81" i="5"/>
  <c r="E81" i="5"/>
  <c r="D81" i="5"/>
  <c r="C81" i="5"/>
  <c r="B81" i="5"/>
  <c r="M76" i="5"/>
  <c r="L76" i="5"/>
  <c r="K76" i="5"/>
  <c r="J76" i="5"/>
  <c r="I76" i="5"/>
  <c r="H76" i="5"/>
  <c r="G76" i="5"/>
  <c r="F76" i="5"/>
  <c r="E76" i="5"/>
  <c r="D76" i="5"/>
  <c r="C76" i="5"/>
  <c r="B76" i="5"/>
  <c r="M68" i="5"/>
  <c r="L68" i="5"/>
  <c r="K68" i="5"/>
  <c r="J68" i="5"/>
  <c r="I68" i="5"/>
  <c r="H68" i="5"/>
  <c r="G68" i="5"/>
  <c r="F68" i="5"/>
  <c r="E68" i="5"/>
  <c r="D68" i="5"/>
  <c r="C68" i="5"/>
  <c r="B68" i="5"/>
  <c r="M61" i="5"/>
  <c r="L61" i="5"/>
  <c r="K61" i="5"/>
  <c r="K60" i="5" s="1"/>
  <c r="K59" i="5" s="1"/>
  <c r="J61" i="5"/>
  <c r="I61" i="5"/>
  <c r="H61" i="5"/>
  <c r="G61" i="5"/>
  <c r="G60" i="5" s="1"/>
  <c r="G59" i="5" s="1"/>
  <c r="F61" i="5"/>
  <c r="E61" i="5"/>
  <c r="D61" i="5"/>
  <c r="D60" i="5" s="1"/>
  <c r="D59" i="5" s="1"/>
  <c r="C61" i="5"/>
  <c r="C60" i="5" s="1"/>
  <c r="C59" i="5" s="1"/>
  <c r="B61" i="5"/>
  <c r="N60" i="5"/>
  <c r="M60" i="5"/>
  <c r="L60" i="5"/>
  <c r="L59" i="5" s="1"/>
  <c r="J60" i="5"/>
  <c r="I60" i="5"/>
  <c r="H60" i="5"/>
  <c r="F60" i="5"/>
  <c r="E60" i="5"/>
  <c r="E59" i="5" s="1"/>
  <c r="B60" i="5"/>
  <c r="N59" i="5"/>
  <c r="M59" i="5"/>
  <c r="M6" i="5" s="1"/>
  <c r="J59" i="5"/>
  <c r="I59" i="5"/>
  <c r="F59" i="5"/>
  <c r="B59" i="5"/>
  <c r="B6" i="5" s="1"/>
  <c r="M57" i="5"/>
  <c r="L57" i="5"/>
  <c r="K57" i="5"/>
  <c r="J57" i="5"/>
  <c r="I57" i="5"/>
  <c r="H57" i="5"/>
  <c r="G57" i="5"/>
  <c r="F57" i="5"/>
  <c r="E57" i="5"/>
  <c r="D57" i="5"/>
  <c r="C57" i="5"/>
  <c r="B57" i="5"/>
  <c r="M53" i="5"/>
  <c r="L53" i="5"/>
  <c r="K53" i="5"/>
  <c r="J53" i="5"/>
  <c r="I53" i="5"/>
  <c r="H53" i="5"/>
  <c r="G53" i="5"/>
  <c r="F53" i="5"/>
  <c r="E53" i="5"/>
  <c r="D53" i="5"/>
  <c r="C53" i="5"/>
  <c r="B53" i="5"/>
  <c r="M48" i="5"/>
  <c r="M47" i="5" s="1"/>
  <c r="L48" i="5"/>
  <c r="K48" i="5"/>
  <c r="J48" i="5"/>
  <c r="I48" i="5"/>
  <c r="I47" i="5" s="1"/>
  <c r="H48" i="5"/>
  <c r="G48" i="5"/>
  <c r="F48" i="5"/>
  <c r="F47" i="5" s="1"/>
  <c r="E48" i="5"/>
  <c r="E47" i="5" s="1"/>
  <c r="D48" i="5"/>
  <c r="C48" i="5"/>
  <c r="B48" i="5"/>
  <c r="N47" i="5"/>
  <c r="L47" i="5"/>
  <c r="K47" i="5"/>
  <c r="J47" i="5"/>
  <c r="H47" i="5"/>
  <c r="G47" i="5"/>
  <c r="D47" i="5"/>
  <c r="C47" i="5"/>
  <c r="B47" i="5"/>
  <c r="M45" i="5"/>
  <c r="L45" i="5"/>
  <c r="K45" i="5"/>
  <c r="J45" i="5"/>
  <c r="I45" i="5"/>
  <c r="H45" i="5"/>
  <c r="G45" i="5"/>
  <c r="F45" i="5"/>
  <c r="E45" i="5"/>
  <c r="D45" i="5"/>
  <c r="C45" i="5"/>
  <c r="B45" i="5"/>
  <c r="M9" i="5"/>
  <c r="L9" i="5"/>
  <c r="K9" i="5"/>
  <c r="J9" i="5"/>
  <c r="J8" i="5" s="1"/>
  <c r="J7" i="5" s="1"/>
  <c r="J6" i="5" s="1"/>
  <c r="I9" i="5"/>
  <c r="H9" i="5"/>
  <c r="G9" i="5"/>
  <c r="F9" i="5"/>
  <c r="E9" i="5"/>
  <c r="D9" i="5"/>
  <c r="D8" i="5" s="1"/>
  <c r="D7" i="5" s="1"/>
  <c r="C9" i="5"/>
  <c r="C8" i="5" s="1"/>
  <c r="C7" i="5" s="1"/>
  <c r="B9" i="5"/>
  <c r="B8" i="5" s="1"/>
  <c r="N8" i="5"/>
  <c r="M8" i="5"/>
  <c r="L8" i="5"/>
  <c r="L7" i="5" s="1"/>
  <c r="K8" i="5"/>
  <c r="K7" i="5" s="1"/>
  <c r="I8" i="5"/>
  <c r="H8" i="5"/>
  <c r="G8" i="5"/>
  <c r="E8" i="5"/>
  <c r="E7" i="5" s="1"/>
  <c r="N7" i="5"/>
  <c r="M7" i="5"/>
  <c r="I7" i="5"/>
  <c r="H7" i="5"/>
  <c r="B7" i="5"/>
  <c r="I6" i="5"/>
  <c r="N4" i="5"/>
  <c r="D8" i="49" l="1"/>
  <c r="E48" i="49"/>
  <c r="E7" i="49" s="1"/>
  <c r="E6" i="49" s="1"/>
  <c r="D48" i="49"/>
  <c r="E86" i="49"/>
  <c r="E85" i="49" s="1"/>
  <c r="D103" i="49"/>
  <c r="D85" i="49" s="1"/>
  <c r="F8" i="49"/>
  <c r="B48" i="49"/>
  <c r="B7" i="49" s="1"/>
  <c r="F48" i="49"/>
  <c r="C48" i="48"/>
  <c r="D48" i="48"/>
  <c r="D7" i="48" s="1"/>
  <c r="D6" i="48" s="1"/>
  <c r="E8" i="48"/>
  <c r="E7" i="48" s="1"/>
  <c r="D85" i="48"/>
  <c r="C103" i="48"/>
  <c r="C85" i="48" s="1"/>
  <c r="F7" i="48"/>
  <c r="C7" i="48"/>
  <c r="E48" i="48"/>
  <c r="B86" i="48"/>
  <c r="F86" i="48"/>
  <c r="F85" i="48" s="1"/>
  <c r="F6" i="48" s="1"/>
  <c r="J7" i="8"/>
  <c r="D7" i="8"/>
  <c r="H7" i="8"/>
  <c r="H6" i="8" s="1"/>
  <c r="L7" i="8"/>
  <c r="L6" i="8" s="1"/>
  <c r="C6" i="8"/>
  <c r="K6" i="8"/>
  <c r="G78" i="8"/>
  <c r="G6" i="8"/>
  <c r="I7" i="8"/>
  <c r="M78" i="8"/>
  <c r="I6" i="8"/>
  <c r="D6" i="8"/>
  <c r="F7" i="8"/>
  <c r="C78" i="7"/>
  <c r="C6" i="7" s="1"/>
  <c r="M78" i="7"/>
  <c r="L78" i="7"/>
  <c r="L6" i="7" s="1"/>
  <c r="I6" i="7"/>
  <c r="D78" i="7"/>
  <c r="H78" i="7"/>
  <c r="N78" i="7"/>
  <c r="E78" i="7"/>
  <c r="E6" i="7" s="1"/>
  <c r="D6" i="7"/>
  <c r="M7" i="7"/>
  <c r="M6" i="7" s="1"/>
  <c r="H7" i="7"/>
  <c r="B78" i="7"/>
  <c r="F78" i="7"/>
  <c r="B7" i="7"/>
  <c r="B6" i="7" s="1"/>
  <c r="F7" i="7"/>
  <c r="J7" i="7"/>
  <c r="J6" i="7" s="1"/>
  <c r="L6" i="5"/>
  <c r="D6" i="5"/>
  <c r="E6" i="5"/>
  <c r="M6" i="6"/>
  <c r="C6" i="5"/>
  <c r="B6" i="6"/>
  <c r="K6" i="6"/>
  <c r="F8" i="5"/>
  <c r="F7" i="5" s="1"/>
  <c r="F6" i="5" s="1"/>
  <c r="G7" i="5"/>
  <c r="G6" i="5" s="1"/>
  <c r="K6" i="7"/>
  <c r="M7" i="8"/>
  <c r="M6" i="8" s="1"/>
  <c r="G7" i="7"/>
  <c r="G6" i="7" s="1"/>
  <c r="B78" i="8"/>
  <c r="B6" i="8" s="1"/>
  <c r="C74" i="30"/>
  <c r="E6" i="8"/>
  <c r="K6" i="5"/>
  <c r="E85" i="48"/>
  <c r="H59" i="5"/>
  <c r="H6" i="5" s="1"/>
  <c r="C7" i="6"/>
  <c r="C6" i="6" s="1"/>
  <c r="G7" i="6"/>
  <c r="G6" i="6" s="1"/>
  <c r="K7" i="6"/>
  <c r="D59" i="6"/>
  <c r="D6" i="6" s="1"/>
  <c r="H59" i="6"/>
  <c r="H6" i="6" s="1"/>
  <c r="L59" i="6"/>
  <c r="L6" i="6" s="1"/>
  <c r="F78" i="8"/>
  <c r="E6" i="12"/>
  <c r="J78" i="8"/>
  <c r="J6" i="8" s="1"/>
  <c r="C18" i="29"/>
  <c r="C7" i="29" s="1"/>
  <c r="C9" i="30"/>
  <c r="C8" i="30" s="1"/>
  <c r="C7" i="30" s="1"/>
  <c r="C55" i="31"/>
  <c r="C7" i="31" s="1"/>
  <c r="B85" i="48"/>
  <c r="B6" i="48" s="1"/>
  <c r="B85" i="49"/>
  <c r="D7" i="49" l="1"/>
  <c r="D6" i="49" s="1"/>
  <c r="B6" i="49"/>
  <c r="F7" i="49"/>
  <c r="F6" i="49" s="1"/>
  <c r="C6" i="48"/>
  <c r="E6" i="48"/>
  <c r="F6" i="8"/>
  <c r="F6" i="7"/>
  <c r="H6" i="7"/>
</calcChain>
</file>

<file path=xl/sharedStrings.xml><?xml version="1.0" encoding="utf-8"?>
<sst xmlns="http://schemas.openxmlformats.org/spreadsheetml/2006/main" count="1298" uniqueCount="222">
  <si>
    <t>Облігації Укравтодору (5 - річні)</t>
  </si>
  <si>
    <t>31.12.2019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</si>
  <si>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</si>
  <si>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</si>
  <si>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</si>
  <si>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</si>
  <si>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</si>
  <si>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</si>
  <si>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</si>
  <si>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</si>
  <si>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</si>
  <si>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</si>
  <si>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</si>
  <si>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</si>
  <si>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</si>
  <si>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ОЗДП 2010 року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</si>
  <si>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</si>
  <si>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</si>
  <si>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</si>
  <si>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</si>
  <si>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</si>
  <si>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</si>
  <si>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</si>
  <si>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</si>
  <si>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</si>
  <si>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</si>
  <si>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</si>
  <si>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</si>
  <si>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</si>
  <si>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</si>
  <si>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</si>
  <si>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</si>
  <si>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</si>
  <si>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</si>
  <si>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</si>
  <si>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>ОЗДП 2005 року</t>
  </si>
  <si>
    <t xml:space="preserve">            ОВДП (15 - річні)</t>
  </si>
  <si>
    <t>Облігації ДП "ФІНІНПРО" (5 -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</si>
  <si>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</si>
  <si>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</si>
  <si>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</si>
  <si>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</si>
  <si>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</si>
  <si>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</si>
  <si>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</si>
  <si>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2019.12.31-2019.12.31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</si>
  <si>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</si>
  <si>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</si>
  <si>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</si>
  <si>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</si>
  <si>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</si>
  <si>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</si>
  <si>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</si>
  <si>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</si>
  <si>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</si>
  <si>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</si>
  <si>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</si>
  <si>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</si>
  <si>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</si>
  <si>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</si>
  <si>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</si>
  <si>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2020-2024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</si>
  <si>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</si>
  <si>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</si>
  <si>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</si>
  <si>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</si>
  <si>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</si>
  <si>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</si>
  <si>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</si>
  <si>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</si>
  <si>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</si>
  <si>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</si>
  <si>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</si>
  <si>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</si>
  <si>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</si>
  <si>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</si>
  <si>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</si>
  <si>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</si>
  <si>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</si>
  <si>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</si>
  <si>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</si>
  <si>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</si>
  <si>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</si>
  <si>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</si>
  <si>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</si>
  <si>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</si>
  <si>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</si>
  <si>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</si>
  <si>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ОЗДП 2012 року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</si>
  <si>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</si>
  <si>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</si>
  <si>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</si>
  <si>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</si>
  <si>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</si>
  <si>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</si>
  <si>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</si>
  <si>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</si>
  <si>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</si>
  <si>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</si>
  <si>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</si>
  <si>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</si>
  <si>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</si>
  <si>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</si>
  <si>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ОЗДП 2007 року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</si>
  <si>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</si>
  <si>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</si>
  <si>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</si>
  <si>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</si>
  <si>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</si>
  <si>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</si>
  <si>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</si>
  <si>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</si>
  <si>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</si>
  <si>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</si>
  <si>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</si>
  <si>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</si>
  <si>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</si>
  <si>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</si>
  <si>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</si>
  <si>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</si>
  <si>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</si>
  <si>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</si>
  <si>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</si>
  <si>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</si>
  <si>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</si>
  <si>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</si>
  <si>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</si>
  <si>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</si>
  <si>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</si>
  <si>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</si>
  <si>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</si>
  <si>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</si>
  <si>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</si>
  <si>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</si>
  <si>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</si>
  <si>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</si>
  <si>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</si>
  <si>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</si>
  <si>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</si>
  <si>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</si>
  <si>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</si>
  <si>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</si>
  <si>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</si>
  <si>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</si>
  <si>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</si>
  <si>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</si>
  <si>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</si>
  <si>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</si>
  <si>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</si>
  <si>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</si>
  <si>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</si>
  <si>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</si>
  <si>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</si>
  <si>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</si>
  <si>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</si>
  <si>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</si>
  <si>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</si>
  <si>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</si>
  <si>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</si>
  <si>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</si>
  <si>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</si>
  <si>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</si>
  <si>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</si>
  <si>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</si>
  <si>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</si>
  <si>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</si>
  <si>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</si>
  <si>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</si>
  <si>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</si>
  <si>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</si>
  <si>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d94614c6-98ee-4fe9-b1ec-23ca85794bc9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</si>
  <si>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</si>
  <si>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</si>
  <si>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</si>
  <si>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</si>
  <si>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</si>
  <si>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</si>
  <si>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</si>
  <si>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</si>
  <si>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</si>
  <si>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</si>
  <si>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</si>
  <si>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</si>
  <si>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</si>
  <si>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</si>
  <si>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</si>
  <si>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</si>
  <si>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</si>
  <si>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</si>
  <si>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</si>
  <si>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</si>
  <si>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</si>
  <si>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Облігації ХДАВП (6 - річні)</t>
  </si>
  <si>
    <t>Chase Manhattan Bank Luxembourg S.A.</t>
  </si>
  <si>
    <t>2024-31.12.2060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</si>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</sst>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i/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7">
    <xf numFmtId="0" fontId="0" fillId="0" borderId="0" xfId="0"/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0" xfId="0" applyFont="1" applyAlignme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5" fillId="8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7" fillId="9" borderId="1" xfId="3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 applyAlignment="1">
      <alignment horizontal="left" indent="1"/>
    </xf>
    <xf numFmtId="164" fontId="9" fillId="10" borderId="1" xfId="2" applyNumberFormat="1" applyFont="1" applyFill="1" applyBorder="1" applyAlignment="1">
      <alignment horizontal="right" vertical="center"/>
    </xf>
    <xf numFmtId="49" fontId="10" fillId="8" borderId="1" xfId="0" applyNumberFormat="1" applyFont="1" applyFill="1" applyBorder="1" applyAlignment="1">
      <alignment horizontal="left" indent="2"/>
    </xf>
    <xf numFmtId="10" fontId="8" fillId="8" borderId="1" xfId="4" applyNumberFormat="1" applyFont="1" applyFill="1" applyBorder="1" applyAlignment="1">
      <alignment horizontal="right" vertical="center"/>
    </xf>
    <xf numFmtId="0" fontId="8" fillId="0" borderId="0" xfId="4" applyNumberFormat="1" applyFont="1" applyAlignment="1">
      <alignment horizontal="center" vertical="center"/>
    </xf>
    <xf numFmtId="0" fontId="11" fillId="11" borderId="1" xfId="0" applyFont="1" applyFill="1" applyBorder="1" applyAlignment="1"/>
    <xf numFmtId="0" fontId="12" fillId="0" borderId="0" xfId="0" applyFont="1" applyAlignment="1"/>
    <xf numFmtId="4" fontId="13" fillId="0" borderId="0" xfId="0" applyNumberFormat="1" applyFont="1" applyAlignment="1"/>
    <xf numFmtId="4" fontId="10" fillId="8" borderId="1" xfId="0" applyNumberFormat="1" applyFont="1" applyFill="1" applyBorder="1" applyAlignment="1">
      <alignment horizontal="center" vertical="center"/>
    </xf>
    <xf numFmtId="10" fontId="14" fillId="12" borderId="1" xfId="13" applyNumberFormat="1" applyFont="1" applyFill="1" applyBorder="1" applyAlignment="1">
      <alignment horizontal="right" vertical="center"/>
    </xf>
    <xf numFmtId="164" fontId="16" fillId="13" borderId="1" xfId="8" applyNumberFormat="1" applyFont="1" applyFill="1" applyBorder="1" applyAlignment="1">
      <alignment horizontal="right"/>
    </xf>
    <xf numFmtId="49" fontId="14" fillId="12" borderId="1" xfId="12" applyNumberFormat="1" applyFont="1" applyFill="1" applyBorder="1" applyAlignment="1">
      <alignment horizontal="left" vertical="center"/>
    </xf>
    <xf numFmtId="4" fontId="7" fillId="9" borderId="1" xfId="0" applyNumberFormat="1" applyFont="1" applyFill="1" applyBorder="1" applyAlignment="1"/>
    <xf numFmtId="49" fontId="7" fillId="8" borderId="1" xfId="4" applyNumberFormat="1" applyFont="1" applyFill="1" applyBorder="1" applyAlignment="1">
      <alignment horizontal="left" vertical="center" indent="2"/>
    </xf>
    <xf numFmtId="0" fontId="8" fillId="0" borderId="0" xfId="0" applyNumberFormat="1" applyFont="1" applyAlignment="1">
      <alignment horizontal="right"/>
    </xf>
    <xf numFmtId="0" fontId="12" fillId="0" borderId="0" xfId="0" applyFont="1"/>
    <xf numFmtId="4" fontId="10" fillId="0" borderId="0" xfId="0" applyNumberFormat="1" applyFont="1" applyFill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Alignment="1"/>
    <xf numFmtId="49" fontId="17" fillId="14" borderId="1" xfId="12" applyNumberFormat="1" applyFont="1" applyFill="1" applyBorder="1" applyAlignment="1">
      <alignment horizontal="left" vertical="center" wrapText="1" indent="1"/>
    </xf>
    <xf numFmtId="49" fontId="5" fillId="8" borderId="1" xfId="1" applyNumberFormat="1" applyFont="1" applyFill="1" applyBorder="1" applyAlignment="1">
      <alignment horizontal="center" vertical="center"/>
    </xf>
    <xf numFmtId="10" fontId="18" fillId="15" borderId="1" xfId="13" applyNumberFormat="1" applyFont="1" applyFill="1" applyBorder="1" applyAlignment="1">
      <alignment horizontal="right" vertical="center"/>
    </xf>
    <xf numFmtId="0" fontId="8" fillId="0" borderId="0" xfId="3" applyNumberFormat="1" applyFont="1" applyAlignment="1"/>
    <xf numFmtId="4" fontId="8" fillId="0" borderId="0" xfId="0" applyNumberFormat="1" applyFont="1" applyAlignment="1"/>
    <xf numFmtId="0" fontId="5" fillId="0" borderId="0" xfId="1" applyNumberFormat="1" applyFont="1"/>
    <xf numFmtId="4" fontId="15" fillId="8" borderId="1" xfId="0" applyNumberFormat="1" applyFont="1" applyFill="1" applyBorder="1" applyAlignment="1">
      <alignment horizontal="center" vertical="center"/>
    </xf>
    <xf numFmtId="4" fontId="2" fillId="6" borderId="1" xfId="11" applyNumberFormat="1" applyBorder="1" applyAlignment="1">
      <alignment horizontal="right" vertical="center"/>
    </xf>
    <xf numFmtId="0" fontId="6" fillId="0" borderId="0" xfId="2" applyNumberFormat="1" applyFont="1" applyAlignment="1"/>
    <xf numFmtId="164" fontId="2" fillId="16" borderId="1" xfId="12" applyNumberFormat="1" applyFont="1" applyFill="1" applyBorder="1" applyAlignment="1">
      <alignment horizontal="right" vertical="center"/>
    </xf>
    <xf numFmtId="0" fontId="18" fillId="13" borderId="1" xfId="0" applyFont="1" applyFill="1" applyBorder="1" applyAlignment="1">
      <alignment horizontal="left" indent="3"/>
    </xf>
    <xf numFmtId="0" fontId="12" fillId="0" borderId="0" xfId="0" applyNumberFormat="1" applyFont="1" applyAlignment="1">
      <alignment horizontal="center" vertical="center"/>
    </xf>
    <xf numFmtId="49" fontId="17" fillId="11" borderId="1" xfId="11" applyNumberFormat="1" applyFont="1" applyFill="1" applyBorder="1" applyAlignment="1">
      <alignment horizontal="left" vertical="center" wrapText="1" indent="1"/>
    </xf>
    <xf numFmtId="49" fontId="18" fillId="13" borderId="1" xfId="0" applyNumberFormat="1" applyFont="1" applyFill="1" applyBorder="1" applyAlignment="1">
      <alignment horizontal="left" vertical="center" indent="3"/>
    </xf>
    <xf numFmtId="164" fontId="2" fillId="12" borderId="1" xfId="12" applyNumberFormat="1" applyFont="1" applyFill="1" applyBorder="1" applyAlignment="1">
      <alignment horizontal="right"/>
    </xf>
    <xf numFmtId="0" fontId="10" fillId="8" borderId="1" xfId="0" applyFont="1" applyFill="1" applyBorder="1" applyAlignment="1">
      <alignment horizontal="left" indent="4"/>
    </xf>
    <xf numFmtId="10" fontId="7" fillId="8" borderId="1" xfId="0" applyNumberFormat="1" applyFont="1" applyFill="1" applyBorder="1" applyAlignment="1"/>
    <xf numFmtId="49" fontId="10" fillId="8" borderId="1" xfId="0" applyNumberFormat="1" applyFont="1" applyFill="1" applyBorder="1" applyAlignment="1">
      <alignment horizontal="left" indent="1"/>
    </xf>
    <xf numFmtId="49" fontId="7" fillId="13" borderId="1" xfId="9" applyNumberFormat="1" applyFont="1" applyFill="1" applyBorder="1" applyAlignment="1">
      <alignment horizontal="left" vertical="center" wrapText="1" indent="2"/>
    </xf>
    <xf numFmtId="165" fontId="8" fillId="0" borderId="0" xfId="0" applyNumberFormat="1" applyFont="1" applyAlignment="1"/>
    <xf numFmtId="0" fontId="8" fillId="0" borderId="0" xfId="3" applyNumberFormat="1" applyFont="1"/>
    <xf numFmtId="49" fontId="10" fillId="8" borderId="1" xfId="0" applyNumberFormat="1" applyFont="1" applyFill="1" applyBorder="1" applyAlignment="1">
      <alignment horizontal="left" vertical="center" indent="4"/>
    </xf>
    <xf numFmtId="4" fontId="8" fillId="0" borderId="0" xfId="0" applyNumberFormat="1" applyFont="1"/>
    <xf numFmtId="166" fontId="5" fillId="0" borderId="1" xfId="0" applyNumberFormat="1" applyFont="1" applyBorder="1"/>
    <xf numFmtId="0" fontId="6" fillId="0" borderId="0" xfId="2" applyNumberFormat="1" applyFont="1"/>
    <xf numFmtId="0" fontId="5" fillId="0" borderId="0" xfId="1" applyFont="1" applyAlignment="1">
      <alignment horizontal="center" vertical="center"/>
    </xf>
    <xf numFmtId="164" fontId="18" fillId="13" borderId="1" xfId="0" applyNumberFormat="1" applyFont="1" applyFill="1" applyBorder="1" applyAlignment="1">
      <alignment horizontal="right" vertical="center"/>
    </xf>
    <xf numFmtId="49" fontId="20" fillId="6" borderId="1" xfId="11" applyNumberFormat="1" applyFont="1" applyBorder="1" applyAlignment="1">
      <alignment horizontal="left" vertical="center" wrapText="1"/>
    </xf>
    <xf numFmtId="49" fontId="2" fillId="6" borderId="1" xfId="11" applyNumberFormat="1" applyBorder="1" applyAlignment="1">
      <alignment horizontal="left" vertical="center"/>
    </xf>
    <xf numFmtId="49" fontId="16" fillId="13" borderId="1" xfId="9" applyNumberFormat="1" applyFont="1" applyFill="1" applyBorder="1" applyAlignment="1">
      <alignment horizontal="left" indent="1"/>
    </xf>
    <xf numFmtId="0" fontId="6" fillId="0" borderId="1" xfId="0" applyFont="1" applyBorder="1" applyAlignment="1">
      <alignment horizontal="right"/>
    </xf>
    <xf numFmtId="0" fontId="11" fillId="11" borderId="1" xfId="8" applyFont="1" applyFill="1" applyBorder="1" applyAlignment="1"/>
    <xf numFmtId="0" fontId="6" fillId="0" borderId="0" xfId="0" applyFont="1" applyAlignment="1"/>
    <xf numFmtId="10" fontId="14" fillId="12" borderId="1" xfId="12" applyNumberFormat="1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0" fontId="7" fillId="9" borderId="1" xfId="0" applyFont="1" applyFill="1" applyBorder="1" applyAlignment="1">
      <alignment horizontal="left" indent="1"/>
    </xf>
    <xf numFmtId="4" fontId="10" fillId="8" borderId="1" xfId="0" applyNumberFormat="1" applyFont="1" applyFill="1" applyBorder="1" applyAlignment="1">
      <alignment horizontal="right"/>
    </xf>
    <xf numFmtId="0" fontId="14" fillId="6" borderId="1" xfId="11" applyNumberFormat="1" applyFont="1" applyBorder="1" applyAlignment="1">
      <alignment horizontal="left" vertical="center"/>
    </xf>
    <xf numFmtId="165" fontId="2" fillId="6" borderId="1" xfId="11" applyNumberFormat="1" applyBorder="1" applyAlignment="1">
      <alignment horizontal="right" vertical="center"/>
    </xf>
    <xf numFmtId="4" fontId="5" fillId="8" borderId="1" xfId="1" applyNumberFormat="1" applyFont="1" applyFill="1" applyBorder="1" applyAlignment="1"/>
    <xf numFmtId="0" fontId="6" fillId="0" borderId="0" xfId="0" applyFont="1"/>
    <xf numFmtId="0" fontId="22" fillId="0" borderId="0" xfId="0" applyFont="1" applyAlignment="1">
      <alignment horizontal="center" vertical="center"/>
    </xf>
    <xf numFmtId="4" fontId="16" fillId="13" borderId="1" xfId="9" applyNumberFormat="1" applyFont="1" applyFill="1" applyBorder="1" applyAlignment="1">
      <alignment horizontal="right"/>
    </xf>
    <xf numFmtId="164" fontId="14" fillId="16" borderId="1" xfId="12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165" fontId="8" fillId="0" borderId="0" xfId="0" applyNumberFormat="1" applyFont="1"/>
    <xf numFmtId="4" fontId="14" fillId="6" borderId="1" xfId="11" applyNumberFormat="1" applyFont="1" applyBorder="1" applyAlignment="1">
      <alignment horizontal="right" vertical="center"/>
    </xf>
    <xf numFmtId="0" fontId="8" fillId="8" borderId="1" xfId="0" applyFont="1" applyFill="1" applyBorder="1" applyAlignment="1">
      <alignment horizontal="left" indent="3"/>
    </xf>
    <xf numFmtId="4" fontId="18" fillId="13" borderId="1" xfId="0" applyNumberFormat="1" applyFont="1" applyFill="1" applyBorder="1" applyAlignment="1"/>
    <xf numFmtId="0" fontId="8" fillId="8" borderId="1" xfId="5" applyNumberFormat="1" applyFont="1" applyFill="1" applyBorder="1" applyAlignment="1">
      <alignment horizontal="left" vertical="center" indent="3"/>
    </xf>
    <xf numFmtId="0" fontId="8" fillId="0" borderId="0" xfId="0" applyNumberFormat="1" applyFont="1"/>
    <xf numFmtId="49" fontId="18" fillId="15" borderId="1" xfId="6" applyNumberFormat="1" applyFont="1" applyFill="1" applyBorder="1" applyAlignment="1">
      <alignment horizontal="left" vertical="center" indent="3"/>
    </xf>
    <xf numFmtId="164" fontId="10" fillId="8" borderId="1" xfId="0" applyNumberFormat="1" applyFont="1" applyFill="1" applyBorder="1" applyAlignment="1">
      <alignment horizontal="right" vertical="center"/>
    </xf>
    <xf numFmtId="49" fontId="14" fillId="6" borderId="1" xfId="11" applyNumberFormat="1" applyFont="1" applyBorder="1" applyAlignment="1">
      <alignment horizontal="left" vertical="center"/>
    </xf>
    <xf numFmtId="10" fontId="7" fillId="8" borderId="1" xfId="13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6" fillId="13" borderId="1" xfId="0" applyNumberFormat="1" applyFont="1" applyFill="1" applyBorder="1" applyAlignment="1">
      <alignment horizontal="right"/>
    </xf>
    <xf numFmtId="49" fontId="5" fillId="17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164" fontId="20" fillId="6" borderId="1" xfId="11" applyNumberFormat="1" applyFont="1" applyBorder="1" applyAlignment="1">
      <alignment horizontal="right" vertical="center"/>
    </xf>
    <xf numFmtId="165" fontId="10" fillId="8" borderId="1" xfId="0" applyNumberFormat="1" applyFont="1" applyFill="1" applyBorder="1" applyAlignment="1">
      <alignment horizontal="right"/>
    </xf>
    <xf numFmtId="166" fontId="0" fillId="0" borderId="0" xfId="0" applyNumberFormat="1"/>
    <xf numFmtId="0" fontId="13" fillId="0" borderId="0" xfId="0" applyFont="1" applyAlignment="1">
      <alignment horizontal="center" vertical="center"/>
    </xf>
    <xf numFmtId="49" fontId="16" fillId="13" borderId="1" xfId="8" applyNumberFormat="1" applyFont="1" applyFill="1" applyBorder="1" applyAlignment="1">
      <alignment horizontal="left" indent="1"/>
    </xf>
    <xf numFmtId="0" fontId="5" fillId="0" borderId="1" xfId="1" applyFont="1" applyBorder="1" applyAlignment="1">
      <alignment horizontal="center" vertical="center"/>
    </xf>
    <xf numFmtId="10" fontId="8" fillId="0" borderId="0" xfId="0" applyNumberFormat="1" applyFont="1" applyAlignment="1"/>
    <xf numFmtId="49" fontId="18" fillId="13" borderId="1" xfId="7" applyNumberFormat="1" applyFont="1" applyFill="1" applyBorder="1" applyAlignment="1">
      <alignment horizontal="left" vertical="center" indent="3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64" fontId="18" fillId="15" borderId="1" xfId="6" applyNumberFormat="1" applyFont="1" applyFill="1" applyBorder="1" applyAlignment="1">
      <alignment horizontal="right" vertical="center"/>
    </xf>
    <xf numFmtId="10" fontId="7" fillId="9" borderId="1" xfId="0" applyNumberFormat="1" applyFont="1" applyFill="1" applyBorder="1" applyAlignment="1"/>
    <xf numFmtId="0" fontId="7" fillId="8" borderId="1" xfId="0" applyFont="1" applyFill="1" applyBorder="1" applyAlignment="1">
      <alignment horizontal="left" wrapText="1" indent="2"/>
    </xf>
    <xf numFmtId="0" fontId="5" fillId="0" borderId="0" xfId="1" applyFont="1" applyAlignment="1">
      <alignment horizontal="right"/>
    </xf>
    <xf numFmtId="165" fontId="5" fillId="8" borderId="1" xfId="1" applyNumberFormat="1" applyFont="1" applyFill="1" applyBorder="1" applyAlignment="1"/>
    <xf numFmtId="49" fontId="15" fillId="8" borderId="1" xfId="0" applyNumberFormat="1" applyFont="1" applyFill="1" applyBorder="1" applyAlignment="1">
      <alignment horizontal="center" vertical="center"/>
    </xf>
    <xf numFmtId="0" fontId="23" fillId="0" borderId="0" xfId="2" applyNumberFormat="1" applyFont="1" applyAlignment="1">
      <alignment horizontal="center" vertical="center"/>
    </xf>
    <xf numFmtId="4" fontId="11" fillId="11" borderId="1" xfId="0" applyNumberFormat="1" applyFont="1" applyFill="1" applyBorder="1" applyAlignment="1"/>
    <xf numFmtId="10" fontId="2" fillId="6" borderId="1" xfId="13" applyNumberFormat="1" applyFont="1" applyFill="1" applyBorder="1" applyAlignment="1">
      <alignment horizontal="right" vertical="center"/>
    </xf>
    <xf numFmtId="4" fontId="12" fillId="0" borderId="0" xfId="0" applyNumberFormat="1" applyFont="1" applyAlignment="1"/>
    <xf numFmtId="164" fontId="18" fillId="13" borderId="1" xfId="7" applyNumberFormat="1" applyFont="1" applyFill="1" applyBorder="1" applyAlignment="1">
      <alignment horizontal="right" vertical="center"/>
    </xf>
    <xf numFmtId="10" fontId="8" fillId="0" borderId="0" xfId="0" applyNumberFormat="1" applyFont="1"/>
    <xf numFmtId="165" fontId="6" fillId="0" borderId="0" xfId="0" applyNumberFormat="1" applyFont="1" applyAlignment="1">
      <alignment horizontal="right"/>
    </xf>
    <xf numFmtId="49" fontId="8" fillId="8" borderId="1" xfId="5" applyNumberFormat="1" applyFont="1" applyFill="1" applyBorder="1" applyAlignment="1">
      <alignment horizontal="left" vertical="center" indent="3"/>
    </xf>
    <xf numFmtId="4" fontId="17" fillId="14" borderId="1" xfId="0" applyNumberFormat="1" applyFont="1" applyFill="1" applyBorder="1" applyAlignment="1"/>
    <xf numFmtId="49" fontId="8" fillId="0" borderId="0" xfId="0" applyNumberFormat="1" applyFont="1"/>
    <xf numFmtId="49" fontId="7" fillId="13" borderId="1" xfId="10" applyNumberFormat="1" applyFont="1" applyFill="1" applyBorder="1" applyAlignment="1">
      <alignment horizontal="left" vertical="center" wrapText="1" indent="2"/>
    </xf>
    <xf numFmtId="49" fontId="24" fillId="8" borderId="1" xfId="0" applyNumberFormat="1" applyFont="1" applyFill="1" applyBorder="1" applyAlignment="1">
      <alignment horizontal="left" vertical="center" indent="1"/>
    </xf>
    <xf numFmtId="49" fontId="8" fillId="0" borderId="1" xfId="0" applyNumberFormat="1" applyFont="1" applyBorder="1" applyAlignment="1">
      <alignment horizontal="left" vertical="center" indent="1"/>
    </xf>
    <xf numFmtId="4" fontId="12" fillId="0" borderId="0" xfId="0" applyNumberFormat="1" applyFont="1"/>
    <xf numFmtId="4" fontId="16" fillId="13" borderId="1" xfId="8" applyNumberFormat="1" applyFont="1" applyFill="1" applyBorder="1" applyAlignment="1">
      <alignment horizontal="right"/>
    </xf>
    <xf numFmtId="10" fontId="2" fillId="6" borderId="1" xfId="11" applyNumberFormat="1" applyBorder="1" applyAlignment="1">
      <alignment horizontal="right" vertical="center"/>
    </xf>
    <xf numFmtId="4" fontId="8" fillId="8" borderId="1" xfId="0" applyNumberFormat="1" applyFont="1" applyFill="1" applyBorder="1" applyAlignment="1"/>
    <xf numFmtId="164" fontId="17" fillId="11" borderId="1" xfId="11" applyNumberFormat="1" applyFont="1" applyFill="1" applyBorder="1" applyAlignment="1">
      <alignment horizontal="right" vertical="center"/>
    </xf>
    <xf numFmtId="4" fontId="10" fillId="8" borderId="1" xfId="0" applyNumberFormat="1" applyFont="1" applyFill="1" applyBorder="1" applyAlignment="1"/>
    <xf numFmtId="4" fontId="5" fillId="8" borderId="1" xfId="1" applyNumberFormat="1" applyFont="1" applyFill="1" applyBorder="1" applyAlignment="1">
      <alignment horizontal="center"/>
    </xf>
    <xf numFmtId="4" fontId="2" fillId="12" borderId="1" xfId="12" applyNumberFormat="1" applyFont="1" applyFill="1" applyBorder="1" applyAlignment="1">
      <alignment horizontal="right"/>
    </xf>
    <xf numFmtId="10" fontId="10" fillId="8" borderId="1" xfId="13" applyNumberFormat="1" applyFont="1" applyFill="1" applyBorder="1" applyAlignment="1">
      <alignment horizontal="right"/>
    </xf>
    <xf numFmtId="164" fontId="17" fillId="14" borderId="1" xfId="12" applyNumberFormat="1" applyFont="1" applyFill="1" applyBorder="1" applyAlignment="1">
      <alignment horizontal="right" vertical="center"/>
    </xf>
    <xf numFmtId="10" fontId="10" fillId="8" borderId="1" xfId="0" applyNumberFormat="1" applyFont="1" applyFill="1" applyBorder="1" applyAlignment="1">
      <alignment horizontal="right"/>
    </xf>
    <xf numFmtId="165" fontId="16" fillId="13" borderId="1" xfId="8" applyNumberFormat="1" applyFont="1" applyFill="1" applyBorder="1" applyAlignment="1">
      <alignment horizontal="right"/>
    </xf>
    <xf numFmtId="4" fontId="24" fillId="8" borderId="1" xfId="0" applyNumberFormat="1" applyFont="1" applyFill="1" applyBorder="1" applyAlignment="1">
      <alignment horizontal="right" vertical="center"/>
    </xf>
    <xf numFmtId="10" fontId="2" fillId="16" borderId="1" xfId="13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left" indent="2"/>
    </xf>
    <xf numFmtId="49" fontId="2" fillId="16" borderId="1" xfId="12" applyNumberFormat="1" applyFont="1" applyFill="1" applyBorder="1" applyAlignment="1">
      <alignment horizontal="left" vertical="center"/>
    </xf>
    <xf numFmtId="4" fontId="2" fillId="16" borderId="1" xfId="12" applyNumberFormat="1" applyFill="1" applyBorder="1" applyAlignment="1">
      <alignment horizontal="right" vertical="center"/>
    </xf>
    <xf numFmtId="0" fontId="20" fillId="0" borderId="0" xfId="3" applyNumberFormat="1" applyFont="1" applyAlignment="1">
      <alignment horizontal="center" vertical="center"/>
    </xf>
    <xf numFmtId="10" fontId="2" fillId="12" borderId="1" xfId="13" applyNumberFormat="1" applyFont="1" applyFill="1" applyBorder="1" applyAlignment="1">
      <alignment horizontal="right"/>
    </xf>
    <xf numFmtId="49" fontId="2" fillId="12" borderId="1" xfId="12" applyNumberFormat="1" applyFont="1" applyFill="1" applyBorder="1" applyAlignment="1">
      <alignment horizontal="left"/>
    </xf>
    <xf numFmtId="0" fontId="17" fillId="14" borderId="1" xfId="0" applyFont="1" applyFill="1" applyBorder="1" applyAlignment="1">
      <alignment horizontal="left" indent="1"/>
    </xf>
    <xf numFmtId="0" fontId="6" fillId="0" borderId="1" xfId="0" applyFont="1" applyBorder="1"/>
    <xf numFmtId="0" fontId="25" fillId="0" borderId="0" xfId="0" applyFont="1" applyAlignment="1"/>
    <xf numFmtId="10" fontId="14" fillId="6" borderId="1" xfId="13" applyNumberFormat="1" applyFont="1" applyFill="1" applyBorder="1" applyAlignment="1">
      <alignment horizontal="right" vertical="center"/>
    </xf>
    <xf numFmtId="10" fontId="18" fillId="13" borderId="1" xfId="0" applyNumberFormat="1" applyFont="1" applyFill="1" applyBorder="1" applyAlignment="1"/>
    <xf numFmtId="0" fontId="14" fillId="16" borderId="1" xfId="12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10" fontId="7" fillId="9" borderId="1" xfId="13" applyNumberFormat="1" applyFont="1" applyFill="1" applyBorder="1" applyAlignment="1">
      <alignment horizontal="right" vertical="center"/>
    </xf>
    <xf numFmtId="4" fontId="11" fillId="11" borderId="1" xfId="8" applyNumberFormat="1" applyFont="1" applyFill="1" applyBorder="1" applyAlignment="1"/>
    <xf numFmtId="0" fontId="8" fillId="0" borderId="0" xfId="0" applyFont="1" applyAlignment="1">
      <alignment horizontal="right"/>
    </xf>
    <xf numFmtId="49" fontId="2" fillId="16" borderId="1" xfId="12" applyNumberFormat="1" applyFill="1" applyBorder="1" applyAlignment="1">
      <alignment horizontal="left" vertical="center"/>
    </xf>
    <xf numFmtId="4" fontId="16" fillId="13" borderId="1" xfId="0" applyNumberFormat="1" applyFont="1" applyFill="1" applyBorder="1" applyAlignment="1"/>
    <xf numFmtId="49" fontId="10" fillId="8" borderId="1" xfId="0" applyNumberFormat="1" applyFont="1" applyFill="1" applyBorder="1" applyAlignment="1">
      <alignment horizontal="left" vertical="center" indent="1"/>
    </xf>
    <xf numFmtId="165" fontId="10" fillId="8" borderId="1" xfId="0" applyNumberFormat="1" applyFont="1" applyFill="1" applyBorder="1" applyAlignment="1"/>
    <xf numFmtId="0" fontId="25" fillId="0" borderId="0" xfId="0" applyFont="1"/>
    <xf numFmtId="49" fontId="5" fillId="8" borderId="1" xfId="1" applyNumberFormat="1" applyFont="1" applyFill="1" applyBorder="1" applyAlignment="1">
      <alignment horizontal="center" vertical="center" wrapText="1"/>
    </xf>
    <xf numFmtId="10" fontId="5" fillId="8" borderId="1" xfId="1" applyNumberFormat="1" applyFont="1" applyFill="1" applyBorder="1" applyAlignment="1"/>
    <xf numFmtId="10" fontId="16" fillId="13" borderId="1" xfId="13" applyNumberFormat="1" applyFont="1" applyFill="1" applyBorder="1" applyAlignment="1">
      <alignment horizontal="right"/>
    </xf>
    <xf numFmtId="49" fontId="5" fillId="0" borderId="1" xfId="0" applyNumberFormat="1" applyFont="1" applyBorder="1"/>
    <xf numFmtId="10" fontId="16" fillId="13" borderId="1" xfId="9" applyNumberFormat="1" applyFont="1" applyFill="1" applyBorder="1" applyAlignment="1">
      <alignment horizontal="right"/>
    </xf>
    <xf numFmtId="4" fontId="14" fillId="16" borderId="1" xfId="12" applyNumberFormat="1" applyFont="1" applyFill="1" applyBorder="1" applyAlignment="1">
      <alignment horizontal="right" vertical="center"/>
    </xf>
    <xf numFmtId="10" fontId="16" fillId="13" borderId="1" xfId="0" applyNumberFormat="1" applyFont="1" applyFill="1" applyBorder="1" applyAlignment="1">
      <alignment horizontal="right"/>
    </xf>
    <xf numFmtId="4" fontId="20" fillId="6" borderId="1" xfId="11" applyNumberFormat="1" applyFont="1" applyBorder="1"/>
    <xf numFmtId="0" fontId="23" fillId="0" borderId="0" xfId="2" applyNumberFormat="1" applyFont="1" applyAlignment="1">
      <alignment horizontal="right"/>
    </xf>
    <xf numFmtId="10" fontId="8" fillId="0" borderId="1" xfId="0" applyNumberFormat="1" applyFont="1" applyBorder="1"/>
    <xf numFmtId="164" fontId="7" fillId="13" borderId="1" xfId="9" applyNumberFormat="1" applyFont="1" applyFill="1" applyBorder="1" applyAlignment="1">
      <alignment horizontal="right" vertical="center"/>
    </xf>
    <xf numFmtId="4" fontId="15" fillId="8" borderId="1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right"/>
    </xf>
    <xf numFmtId="0" fontId="18" fillId="13" borderId="1" xfId="0" applyFont="1" applyFill="1" applyBorder="1" applyAlignment="1">
      <alignment horizontal="left" wrapText="1" indent="3"/>
    </xf>
    <xf numFmtId="0" fontId="18" fillId="15" borderId="1" xfId="0" applyFont="1" applyFill="1" applyBorder="1" applyAlignment="1">
      <alignment horizontal="left" indent="3"/>
    </xf>
    <xf numFmtId="49" fontId="6" fillId="0" borderId="0" xfId="0" applyNumberFormat="1" applyFont="1" applyAlignment="1">
      <alignment horizontal="right"/>
    </xf>
    <xf numFmtId="49" fontId="18" fillId="0" borderId="1" xfId="0" applyNumberFormat="1" applyFont="1" applyBorder="1" applyAlignment="1">
      <alignment horizontal="left" vertical="center"/>
    </xf>
    <xf numFmtId="10" fontId="14" fillId="16" borderId="1" xfId="13" applyNumberFormat="1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left" indent="1"/>
    </xf>
    <xf numFmtId="49" fontId="14" fillId="16" borderId="1" xfId="1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right" vertical="center"/>
    </xf>
    <xf numFmtId="49" fontId="16" fillId="13" borderId="1" xfId="9" applyNumberFormat="1" applyFont="1" applyFill="1" applyBorder="1" applyAlignment="1">
      <alignment horizontal="left" vertical="center" indent="1"/>
    </xf>
    <xf numFmtId="10" fontId="16" fillId="13" borderId="1" xfId="8" applyNumberFormat="1" applyFont="1" applyFill="1" applyBorder="1" applyAlignment="1">
      <alignment horizontal="right"/>
    </xf>
    <xf numFmtId="165" fontId="16" fillId="13" borderId="1" xfId="0" applyNumberFormat="1" applyFont="1" applyFill="1" applyBorder="1" applyAlignment="1"/>
    <xf numFmtId="0" fontId="5" fillId="0" borderId="0" xfId="1" applyNumberFormat="1" applyFont="1" applyAlignment="1">
      <alignment horizontal="center" vertical="center"/>
    </xf>
    <xf numFmtId="164" fontId="14" fillId="12" borderId="1" xfId="12" applyNumberFormat="1" applyFont="1" applyFill="1" applyBorder="1" applyAlignment="1">
      <alignment horizontal="right" vertical="center"/>
    </xf>
    <xf numFmtId="10" fontId="2" fillId="12" borderId="1" xfId="12" applyNumberFormat="1" applyFont="1" applyFill="1" applyBorder="1" applyAlignment="1">
      <alignment horizontal="right"/>
    </xf>
    <xf numFmtId="0" fontId="5" fillId="0" borderId="0" xfId="1" applyFont="1"/>
    <xf numFmtId="0" fontId="7" fillId="9" borderId="1" xfId="0" applyFont="1" applyFill="1" applyBorder="1" applyAlignment="1">
      <alignment horizontal="left" wrapText="1" indent="1"/>
    </xf>
    <xf numFmtId="10" fontId="18" fillId="13" borderId="1" xfId="13" applyNumberFormat="1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49" fontId="5" fillId="9" borderId="1" xfId="3" applyNumberFormat="1" applyFont="1" applyFill="1" applyBorder="1" applyAlignment="1">
      <alignment horizontal="left" vertical="center"/>
    </xf>
    <xf numFmtId="10" fontId="24" fillId="8" borderId="1" xfId="0" applyNumberFormat="1" applyFont="1" applyFill="1" applyBorder="1" applyAlignment="1">
      <alignment horizontal="right" vertical="center"/>
    </xf>
    <xf numFmtId="10" fontId="2" fillId="16" borderId="1" xfId="12" applyNumberFormat="1" applyFill="1" applyBorder="1" applyAlignment="1">
      <alignment horizontal="right" vertical="center"/>
    </xf>
    <xf numFmtId="4" fontId="20" fillId="6" borderId="1" xfId="11" applyNumberFormat="1" applyFont="1" applyBorder="1" applyAlignment="1">
      <alignment horizontal="right" vertical="center"/>
    </xf>
    <xf numFmtId="0" fontId="16" fillId="13" borderId="1" xfId="0" applyFont="1" applyFill="1" applyBorder="1" applyAlignment="1">
      <alignment horizontal="left" indent="1"/>
    </xf>
    <xf numFmtId="0" fontId="23" fillId="0" borderId="0" xfId="0" applyFont="1" applyAlignment="1">
      <alignment horizontal="right"/>
    </xf>
    <xf numFmtId="4" fontId="16" fillId="13" borderId="1" xfId="9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/>
    </xf>
    <xf numFmtId="165" fontId="10" fillId="8" borderId="1" xfId="0" applyNumberFormat="1" applyFont="1" applyFill="1" applyBorder="1" applyAlignment="1">
      <alignment horizontal="right" vertical="center"/>
    </xf>
    <xf numFmtId="49" fontId="27" fillId="9" borderId="1" xfId="2" applyNumberFormat="1" applyFont="1" applyFill="1" applyBorder="1" applyAlignment="1">
      <alignment horizontal="left" vertical="center"/>
    </xf>
    <xf numFmtId="10" fontId="8" fillId="8" borderId="1" xfId="0" applyNumberFormat="1" applyFont="1" applyFill="1" applyBorder="1" applyAlignment="1"/>
    <xf numFmtId="0" fontId="13" fillId="0" borderId="0" xfId="0" applyFont="1" applyAlignment="1"/>
    <xf numFmtId="10" fontId="10" fillId="8" borderId="1" xfId="0" applyNumberFormat="1" applyFont="1" applyFill="1" applyBorder="1" applyAlignment="1"/>
    <xf numFmtId="10" fontId="5" fillId="8" borderId="1" xfId="1" applyNumberFormat="1" applyFont="1" applyFill="1" applyBorder="1" applyAlignment="1">
      <alignment horizontal="center"/>
    </xf>
    <xf numFmtId="49" fontId="0" fillId="0" borderId="0" xfId="0" applyNumberFormat="1"/>
    <xf numFmtId="0" fontId="7" fillId="13" borderId="1" xfId="0" applyFont="1" applyFill="1" applyBorder="1" applyAlignment="1">
      <alignment horizontal="left" indent="2"/>
    </xf>
    <xf numFmtId="4" fontId="18" fillId="15" borderId="1" xfId="0" applyNumberFormat="1" applyFont="1" applyFill="1" applyBorder="1" applyAlignment="1"/>
    <xf numFmtId="166" fontId="5" fillId="8" borderId="1" xfId="1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" fontId="7" fillId="13" borderId="1" xfId="0" applyNumberFormat="1" applyFont="1" applyFill="1" applyBorder="1" applyAlignment="1"/>
    <xf numFmtId="49" fontId="20" fillId="6" borderId="1" xfId="11" applyNumberFormat="1" applyFont="1" applyBorder="1" applyAlignment="1">
      <alignment horizontal="left" vertical="center"/>
    </xf>
    <xf numFmtId="0" fontId="8" fillId="0" borderId="0" xfId="3" applyNumberFormat="1" applyFont="1" applyAlignment="1">
      <alignment horizontal="center" vertical="center"/>
    </xf>
    <xf numFmtId="0" fontId="13" fillId="0" borderId="0" xfId="0" applyFont="1"/>
    <xf numFmtId="4" fontId="2" fillId="6" borderId="1" xfId="11" applyNumberFormat="1" applyBorder="1" applyAlignment="1">
      <alignment horizontal="right"/>
    </xf>
    <xf numFmtId="0" fontId="6" fillId="0" borderId="0" xfId="2" applyNumberFormat="1" applyFont="1" applyAlignment="1">
      <alignment horizontal="center" vertical="center"/>
    </xf>
    <xf numFmtId="4" fontId="17" fillId="11" borderId="1" xfId="0" applyNumberFormat="1" applyFont="1" applyFill="1" applyBorder="1" applyAlignment="1"/>
    <xf numFmtId="4" fontId="8" fillId="8" borderId="1" xfId="5" applyNumberFormat="1" applyFont="1" applyFill="1" applyBorder="1" applyAlignment="1">
      <alignment horizontal="right" vertical="center"/>
    </xf>
    <xf numFmtId="49" fontId="20" fillId="6" borderId="1" xfId="11" applyNumberFormat="1" applyFont="1" applyBorder="1"/>
    <xf numFmtId="0" fontId="9" fillId="10" borderId="1" xfId="2" applyNumberFormat="1" applyFont="1" applyFill="1" applyBorder="1" applyAlignment="1">
      <alignment horizontal="left" vertical="center" wrapText="1"/>
    </xf>
    <xf numFmtId="165" fontId="2" fillId="6" borderId="1" xfId="11" applyNumberFormat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49" fontId="15" fillId="8" borderId="1" xfId="0" applyNumberFormat="1" applyFont="1" applyFill="1" applyBorder="1" applyAlignment="1">
      <alignment horizontal="center" vertical="center" wrapText="1"/>
    </xf>
    <xf numFmtId="164" fontId="7" fillId="9" borderId="1" xfId="3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0" fontId="5" fillId="0" borderId="0" xfId="0" applyFont="1"/>
    <xf numFmtId="4" fontId="8" fillId="8" borderId="1" xfId="4" applyNumberFormat="1" applyFont="1" applyFill="1" applyBorder="1" applyAlignment="1">
      <alignment horizontal="right" vertical="center"/>
    </xf>
    <xf numFmtId="10" fontId="16" fillId="13" borderId="1" xfId="0" applyNumberFormat="1" applyFont="1" applyFill="1" applyBorder="1" applyAlignment="1"/>
    <xf numFmtId="0" fontId="23" fillId="0" borderId="0" xfId="2" applyNumberFormat="1" applyFont="1" applyAlignment="1"/>
    <xf numFmtId="0" fontId="5" fillId="0" borderId="1" xfId="1" applyFont="1" applyBorder="1"/>
    <xf numFmtId="0" fontId="8" fillId="0" borderId="0" xfId="0" applyFont="1"/>
    <xf numFmtId="0" fontId="28" fillId="0" borderId="0" xfId="2" applyNumberFormat="1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10" fontId="14" fillId="16" borderId="1" xfId="12" applyNumberFormat="1" applyFont="1" applyFill="1" applyBorder="1" applyAlignment="1">
      <alignment horizontal="right" vertical="center"/>
    </xf>
    <xf numFmtId="164" fontId="2" fillId="6" borderId="1" xfId="11" applyNumberFormat="1" applyBorder="1" applyAlignment="1">
      <alignment horizontal="right" vertical="center"/>
    </xf>
    <xf numFmtId="49" fontId="5" fillId="8" borderId="1" xfId="4" applyNumberFormat="1" applyFont="1" applyFill="1" applyBorder="1" applyAlignment="1">
      <alignment horizontal="left" vertical="center"/>
    </xf>
    <xf numFmtId="0" fontId="23" fillId="0" borderId="0" xfId="2" applyNumberFormat="1" applyFont="1"/>
    <xf numFmtId="0" fontId="17" fillId="11" borderId="1" xfId="0" applyFont="1" applyFill="1" applyBorder="1" applyAlignment="1">
      <alignment horizontal="left" indent="1"/>
    </xf>
    <xf numFmtId="164" fontId="7" fillId="13" borderId="1" xfId="10" applyNumberFormat="1" applyFont="1" applyFill="1" applyBorder="1" applyAlignment="1">
      <alignment horizontal="right" vertical="center"/>
    </xf>
    <xf numFmtId="4" fontId="5" fillId="8" borderId="1" xfId="1" applyNumberFormat="1" applyFont="1" applyFill="1" applyBorder="1" applyAlignment="1">
      <alignment horizontal="center" vertical="center"/>
    </xf>
    <xf numFmtId="49" fontId="9" fillId="10" borderId="1" xfId="2" applyNumberFormat="1" applyFont="1" applyFill="1" applyBorder="1" applyAlignment="1">
      <alignment horizontal="left" vertical="center" wrapText="1"/>
    </xf>
    <xf numFmtId="0" fontId="16" fillId="13" borderId="1" xfId="0" applyFont="1" applyFill="1" applyBorder="1" applyAlignment="1">
      <alignment horizontal="right" indent="1"/>
    </xf>
    <xf numFmtId="10" fontId="10" fillId="8" borderId="1" xfId="13" applyNumberFormat="1" applyFont="1" applyFill="1" applyBorder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10" fontId="10" fillId="8" borderId="1" xfId="0" applyNumberFormat="1" applyFont="1" applyFill="1" applyBorder="1" applyAlignment="1">
      <alignment horizontal="right" vertical="center"/>
    </xf>
    <xf numFmtId="49" fontId="5" fillId="17" borderId="1" xfId="1" applyNumberFormat="1" applyFont="1" applyFill="1" applyBorder="1" applyAlignment="1">
      <alignment horizontal="center" vertical="center"/>
    </xf>
    <xf numFmtId="165" fontId="5" fillId="8" borderId="1" xfId="1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indent="2"/>
    </xf>
    <xf numFmtId="164" fontId="14" fillId="6" borderId="1" xfId="11" applyNumberFormat="1" applyFont="1" applyBorder="1" applyAlignment="1">
      <alignment horizontal="right" vertical="center"/>
    </xf>
    <xf numFmtId="10" fontId="16" fillId="13" borderId="1" xfId="9" applyNumberFormat="1" applyFont="1" applyFill="1" applyBorder="1" applyAlignment="1">
      <alignment horizontal="right" vertical="center"/>
    </xf>
    <xf numFmtId="4" fontId="7" fillId="8" borderId="1" xfId="0" applyNumberFormat="1" applyFont="1" applyFill="1" applyBorder="1" applyAlignment="1"/>
    <xf numFmtId="10" fontId="18" fillId="15" borderId="1" xfId="0" applyNumberFormat="1" applyFont="1" applyFill="1" applyBorder="1" applyAlignment="1"/>
    <xf numFmtId="164" fontId="10" fillId="8" borderId="1" xfId="0" applyNumberFormat="1" applyFont="1" applyFill="1" applyBorder="1" applyAlignment="1">
      <alignment horizontal="right"/>
    </xf>
    <xf numFmtId="0" fontId="14" fillId="12" borderId="1" xfId="12" applyNumberFormat="1" applyFont="1" applyFill="1" applyBorder="1" applyAlignment="1">
      <alignment horizontal="left" vertical="center"/>
    </xf>
    <xf numFmtId="164" fontId="16" fillId="13" borderId="1" xfId="9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10" fontId="2" fillId="6" borderId="1" xfId="11" applyNumberFormat="1" applyBorder="1" applyAlignment="1">
      <alignment horizontal="right"/>
    </xf>
    <xf numFmtId="164" fontId="7" fillId="8" borderId="1" xfId="4" applyNumberFormat="1" applyFont="1" applyFill="1" applyBorder="1" applyAlignment="1">
      <alignment horizontal="right" vertical="center"/>
    </xf>
    <xf numFmtId="4" fontId="8" fillId="0" borderId="0" xfId="0" applyNumberFormat="1" applyFont="1" applyFill="1" applyAlignment="1"/>
    <xf numFmtId="49" fontId="8" fillId="0" borderId="0" xfId="0" applyNumberFormat="1" applyFont="1" applyAlignment="1">
      <alignment horizontal="left"/>
    </xf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10" fontId="8" fillId="8" borderId="1" xfId="5" applyNumberFormat="1" applyFont="1" applyFill="1" applyBorder="1" applyAlignment="1">
      <alignment horizontal="right" vertical="center"/>
    </xf>
    <xf numFmtId="0" fontId="8" fillId="0" borderId="0" xfId="5" applyNumberFormat="1" applyFont="1" applyAlignment="1">
      <alignment horizontal="center" vertical="center"/>
    </xf>
    <xf numFmtId="0" fontId="8" fillId="0" borderId="1" xfId="0" applyFont="1" applyBorder="1"/>
    <xf numFmtId="4" fontId="14" fillId="12" borderId="1" xfId="12" applyNumberFormat="1" applyFont="1" applyFill="1" applyBorder="1" applyAlignment="1">
      <alignment horizontal="right" vertical="center"/>
    </xf>
    <xf numFmtId="49" fontId="11" fillId="9" borderId="1" xfId="11" applyNumberFormat="1" applyFont="1" applyFill="1" applyBorder="1" applyAlignment="1">
      <alignment horizontal="left" vertical="center"/>
    </xf>
    <xf numFmtId="4" fontId="11" fillId="9" borderId="1" xfId="11" applyNumberFormat="1" applyFont="1" applyFill="1" applyBorder="1" applyAlignment="1">
      <alignment horizontal="right" vertical="center"/>
    </xf>
    <xf numFmtId="164" fontId="11" fillId="9" borderId="1" xfId="0" applyNumberFormat="1" applyFont="1" applyFill="1" applyBorder="1" applyAlignment="1">
      <alignment horizontal="right" vertical="center"/>
    </xf>
    <xf numFmtId="49" fontId="8" fillId="8" borderId="1" xfId="5" applyNumberFormat="1" applyFont="1" applyFill="1" applyBorder="1" applyAlignment="1">
      <alignment horizontal="left" vertical="center" wrapText="1" indent="3"/>
    </xf>
    <xf numFmtId="49" fontId="18" fillId="0" borderId="1" xfId="7" applyNumberFormat="1" applyFont="1" applyFill="1" applyBorder="1" applyAlignment="1">
      <alignment horizontal="left" vertical="center" indent="3"/>
    </xf>
    <xf numFmtId="166" fontId="15" fillId="8" borderId="4" xfId="0" applyNumberFormat="1" applyFont="1" applyFill="1" applyBorder="1" applyAlignment="1">
      <alignment horizontal="center" vertical="center"/>
    </xf>
    <xf numFmtId="166" fontId="15" fillId="8" borderId="2" xfId="0" applyNumberFormat="1" applyFont="1" applyFill="1" applyBorder="1" applyAlignment="1">
      <alignment horizontal="center" vertical="center"/>
    </xf>
    <xf numFmtId="166" fontId="15" fillId="8" borderId="3" xfId="0" applyNumberFormat="1" applyFont="1" applyFill="1" applyBorder="1" applyAlignment="1">
      <alignment horizontal="center" vertical="center"/>
    </xf>
    <xf numFmtId="14" fontId="15" fillId="8" borderId="4" xfId="0" applyNumberFormat="1" applyFont="1" applyFill="1" applyBorder="1" applyAlignment="1">
      <alignment horizontal="center" vertical="center"/>
    </xf>
    <xf numFmtId="14" fontId="15" fillId="8" borderId="2" xfId="0" applyNumberFormat="1" applyFont="1" applyFill="1" applyBorder="1" applyAlignment="1">
      <alignment horizontal="center" vertical="center"/>
    </xf>
    <xf numFmtId="14" fontId="15" fillId="8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13" fillId="0" borderId="0" xfId="0" applyFont="1" applyAlignment="1"/>
    <xf numFmtId="0" fontId="19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14">
    <cellStyle name="20% - Акцент1" xfId="6" builtinId="30"/>
    <cellStyle name="20% - Акцент2" xfId="7" builtinId="34"/>
    <cellStyle name="40% - Акцент1" xfId="8" builtinId="31"/>
    <cellStyle name="40% - Акцент2" xfId="9" builtinId="35"/>
    <cellStyle name="40% – Акцентування1 2" xfId="10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7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worksheet" Target="worksheets/sheet38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theme" Target="theme/theme1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alcChain" Target="calcChain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MK_ALL!$B$7:$N$7</c:f>
              <c:numCache>
                <c:formatCode>#,##0.00</c:formatCode>
                <c:ptCount val="13"/>
                <c:pt idx="0">
                  <c:v>1860.29109558508</c:v>
                </c:pt>
                <c:pt idx="1">
                  <c:v>1866.6473414724701</c:v>
                </c:pt>
                <c:pt idx="2">
                  <c:v>1819.8968232121899</c:v>
                </c:pt>
                <c:pt idx="3">
                  <c:v>1859.1638392882801</c:v>
                </c:pt>
                <c:pt idx="4">
                  <c:v>1845.59012363238</c:v>
                </c:pt>
                <c:pt idx="5">
                  <c:v>1831.5359267926499</c:v>
                </c:pt>
                <c:pt idx="6">
                  <c:v>1832.29711937814</c:v>
                </c:pt>
                <c:pt idx="7">
                  <c:v>1811.78066095435</c:v>
                </c:pt>
                <c:pt idx="8">
                  <c:v>1809.95312636984</c:v>
                </c:pt>
                <c:pt idx="9">
                  <c:v>1758.2338066775999</c:v>
                </c:pt>
                <c:pt idx="10">
                  <c:v>1794.98801040017</c:v>
                </c:pt>
                <c:pt idx="11">
                  <c:v>1750.3647743234999</c:v>
                </c:pt>
                <c:pt idx="12">
                  <c:v>1761.3691300503899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0-4D09-B958-B86B5DDC9CE6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MK_ALL!$B$8:$N$8</c:f>
              <c:numCache>
                <c:formatCode>#,##0.00</c:formatCode>
                <c:ptCount val="13"/>
                <c:pt idx="0">
                  <c:v>308.15656858736997</c:v>
                </c:pt>
                <c:pt idx="1">
                  <c:v>305.36252350627001</c:v>
                </c:pt>
                <c:pt idx="2">
                  <c:v>292.11096429410998</c:v>
                </c:pt>
                <c:pt idx="3">
                  <c:v>287.85764384654999</c:v>
                </c:pt>
                <c:pt idx="4">
                  <c:v>279.26012459334999</c:v>
                </c:pt>
                <c:pt idx="5">
                  <c:v>275.57213726446997</c:v>
                </c:pt>
                <c:pt idx="6">
                  <c:v>270.83609511331002</c:v>
                </c:pt>
                <c:pt idx="7">
                  <c:v>255.92798318645001</c:v>
                </c:pt>
                <c:pt idx="8">
                  <c:v>257.26227398191003</c:v>
                </c:pt>
                <c:pt idx="9">
                  <c:v>239.73771066380999</c:v>
                </c:pt>
                <c:pt idx="10">
                  <c:v>250.60708475205999</c:v>
                </c:pt>
                <c:pt idx="11">
                  <c:v>240.45497467931</c:v>
                </c:pt>
                <c:pt idx="12">
                  <c:v>236.90625692444999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40-4D09-B958-B86B5DDC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631488"/>
        <c:axId val="227633024"/>
        <c:axId val="0"/>
      </c:bar3DChart>
      <c:dateAx>
        <c:axId val="2276314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276330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2763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7631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31.12.2019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089-4E6C-ADBC-E04BF90250F4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089-4E6C-ADBC-E04BF90250F4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089-4E6C-ADBC-E04BF90250F4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089-4E6C-ADBC-E04BF90250F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32.804553029879997</c:v>
                </c:pt>
                <c:pt idx="1">
                  <c:v>8.5912105325399999</c:v>
                </c:pt>
                <c:pt idx="2">
                  <c:v>0.15284089470000001</c:v>
                </c:pt>
                <c:pt idx="3">
                  <c:v>11.328394219950001</c:v>
                </c:pt>
                <c:pt idx="4">
                  <c:v>30.923317815890002</c:v>
                </c:pt>
                <c:pt idx="5">
                  <c:v>0.56422433561999996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089-4E6C-ADBC-E04BF9025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31.12.2019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CF2-48D7-88C7-4356689B103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CF2-48D7-88C7-4356689B103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30.948249705870001</c:v>
                </c:pt>
                <c:pt idx="1">
                  <c:v>8.0521862766800005</c:v>
                </c:pt>
                <c:pt idx="2">
                  <c:v>0.15284089470000001</c:v>
                </c:pt>
                <c:pt idx="3">
                  <c:v>4.1254075563999999</c:v>
                </c:pt>
                <c:pt idx="4">
                  <c:v>30.519763590579998</c:v>
                </c:pt>
                <c:pt idx="5">
                  <c:v>0.56422433561999996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CF2-48D7-88C7-4356689B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31.12.2019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8E8-46F7-934A-A9F812061CA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8E8-46F7-934A-A9F812061CA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E8-46F7-934A-A9F812061C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35.10816745831</c:v>
                </c:pt>
                <c:pt idx="1">
                  <c:v>0.31553141499999998</c:v>
                </c:pt>
                <c:pt idx="2">
                  <c:v>4.0304060000000003E-5</c:v>
                </c:pt>
                <c:pt idx="3">
                  <c:v>22.271436853400001</c:v>
                </c:pt>
                <c:pt idx="4">
                  <c:v>2.8357916105399998</c:v>
                </c:pt>
                <c:pt idx="5">
                  <c:v>20.393737330170001</c:v>
                </c:pt>
                <c:pt idx="6">
                  <c:v>1.6291030925100001</c:v>
                </c:pt>
                <c:pt idx="7">
                  <c:v>1.81073276459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E8-46F7-934A-A9F812061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31.12.2019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5A8-413E-935E-54D195ECF8B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5A8-413E-935E-54D195ECF8B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A8-413E-935E-54D195ECF8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34.930848529999999</c:v>
                </c:pt>
                <c:pt idx="1">
                  <c:v>8.9336422060000004E-2</c:v>
                </c:pt>
                <c:pt idx="2">
                  <c:v>22.271436853400001</c:v>
                </c:pt>
                <c:pt idx="3">
                  <c:v>1.4076640828</c:v>
                </c:pt>
                <c:pt idx="4">
                  <c:v>12.3361726986</c:v>
                </c:pt>
                <c:pt idx="5">
                  <c:v>1.6291030925100001</c:v>
                </c:pt>
                <c:pt idx="6">
                  <c:v>1.6981106804799999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A8-413E-935E-54D195ECF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31.12.2019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902-46B9-8D39-3166066C62B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902-46B9-8D39-3166066C62B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02-46B9-8D39-3166066C62B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0.17731892831000001</c:v>
                </c:pt>
                <c:pt idx="1">
                  <c:v>0.22619499294000001</c:v>
                </c:pt>
                <c:pt idx="2">
                  <c:v>4.0304060000000003E-5</c:v>
                </c:pt>
                <c:pt idx="3">
                  <c:v>1.4281275277400001</c:v>
                </c:pt>
                <c:pt idx="4">
                  <c:v>8.0575646315699991</c:v>
                </c:pt>
                <c:pt idx="5">
                  <c:v>0.11262208411000001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02-46B9-8D39-3166066C6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35.423739177370003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45-4C44-B3CF-EC4D9853653C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48.940801651210002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45-4C44-B3CF-EC4D98536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828352"/>
        <c:axId val="235829888"/>
        <c:axId val="0"/>
      </c:bar3DChart>
      <c:dateAx>
        <c:axId val="235828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8298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582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828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839.05377090423997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FA-4DF3-9F38-8405777ABC06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1159.2216160706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FA-4DF3-9F38-8405777AB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984000"/>
        <c:axId val="235985536"/>
        <c:axId val="0"/>
      </c:bar3DChart>
      <c:dateAx>
        <c:axId val="235984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98553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598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984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0.44408799999999998</c:v>
                </c:pt>
                <c:pt idx="1">
                  <c:v>0.33676800000000001</c:v>
                </c:pt>
                <c:pt idx="2">
                  <c:v>0.357408</c:v>
                </c:pt>
                <c:pt idx="3">
                  <c:v>0.358018</c:v>
                </c:pt>
                <c:pt idx="4">
                  <c:v>0.35575499999999999</c:v>
                </c:pt>
                <c:pt idx="5">
                  <c:v>0.41988900000000001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8-4E9D-867B-849D5ED6A76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0.55591199999999996</c:v>
                </c:pt>
                <c:pt idx="1">
                  <c:v>0.66323200000000004</c:v>
                </c:pt>
                <c:pt idx="2">
                  <c:v>0.64259200000000005</c:v>
                </c:pt>
                <c:pt idx="3">
                  <c:v>0.64198200000000005</c:v>
                </c:pt>
                <c:pt idx="4">
                  <c:v>0.64424499999999996</c:v>
                </c:pt>
                <c:pt idx="5">
                  <c:v>0.58011100000000004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B8-4E9D-867B-849D5ED6A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889792"/>
        <c:axId val="235891328"/>
        <c:axId val="0"/>
      </c:bar3DChart>
      <c:dateAx>
        <c:axId val="2358897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89132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589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889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18-4405-AB1D-E5FB7AC1341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18-4405-AB1D-E5FB7AC1341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18-4405-AB1D-E5FB7AC1341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18-4405-AB1D-E5FB7AC1341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8-4405-AB1D-E5FB7AC1341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18-4405-AB1D-E5FB7AC1341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1572.1801300194802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1998.2753869748399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018-4405-AB1D-E5FB7AC1341E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8-4405-AB1D-E5FB7AC1341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18-4405-AB1D-E5FB7AC1341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18-4405-AB1D-E5FB7AC1341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18-4405-AB1D-E5FB7AC1341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18-4405-AB1D-E5FB7AC1341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18-4405-AB1D-E5FB7AC1341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488.86690736498002</c:v>
                </c:pt>
                <c:pt idx="1">
                  <c:v>529.46057801728</c:v>
                </c:pt>
                <c:pt idx="2">
                  <c:v>689.73000579020004</c:v>
                </c:pt>
                <c:pt idx="3">
                  <c:v>766.81175457264999</c:v>
                </c:pt>
                <c:pt idx="4">
                  <c:v>771.43664018523998</c:v>
                </c:pt>
                <c:pt idx="5">
                  <c:v>839.05377090423997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0018-4405-AB1D-E5FB7AC1341E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18-4405-AB1D-E5FB7AC1341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18-4405-AB1D-E5FB7AC1341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18-4405-AB1D-E5FB7AC1341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18-4405-AB1D-E5FB7AC1341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018-4405-AB1D-E5FB7AC1341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18-4405-AB1D-E5FB7AC1341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611.96629030359998</c:v>
                </c:pt>
                <c:pt idx="1">
                  <c:v>1042.7195520022001</c:v>
                </c:pt>
                <c:pt idx="2">
                  <c:v>1240.0787942992299</c:v>
                </c:pt>
                <c:pt idx="3">
                  <c:v>1375.0116470261601</c:v>
                </c:pt>
                <c:pt idx="4">
                  <c:v>1397.0110239872099</c:v>
                </c:pt>
                <c:pt idx="5">
                  <c:v>1159.2216160706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0018-4405-AB1D-E5FB7AC1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857152"/>
        <c:axId val="39867136"/>
        <c:axId val="0"/>
      </c:bar3DChart>
      <c:dateAx>
        <c:axId val="398571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86713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3986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9857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E-4D12-B3FD-9513C9C3A70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1E-4D12-B3FD-9513C9C3A70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1E-4D12-B3FD-9513C9C3A70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1E-4D12-B3FD-9513C9C3A70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1E-4D12-B3FD-9513C9C3A70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1E-4D12-B3FD-9513C9C3A70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84.364540828580004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31E-4D12-B3FD-9513C9C3A703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1E-4D12-B3FD-9513C9C3A70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1E-4D12-B3FD-9513C9C3A70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1E-4D12-B3FD-9513C9C3A70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1E-4D12-B3FD-9513C9C3A70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1E-4D12-B3FD-9513C9C3A70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1E-4D12-B3FD-9513C9C3A70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31.002642687809999</c:v>
                </c:pt>
                <c:pt idx="1">
                  <c:v>22.060244326380001</c:v>
                </c:pt>
                <c:pt idx="2">
                  <c:v>25.366246471259998</c:v>
                </c:pt>
                <c:pt idx="3">
                  <c:v>27.320542348389999</c:v>
                </c:pt>
                <c:pt idx="4">
                  <c:v>27.861502627389999</c:v>
                </c:pt>
                <c:pt idx="5">
                  <c:v>35.423739177370003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31E-4D12-B3FD-9513C9C3A703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38.809279068030001</c:v>
                </c:pt>
                <c:pt idx="1">
                  <c:v>43.445440578849997</c:v>
                </c:pt>
                <c:pt idx="2">
                  <c:v>45.606460608879999</c:v>
                </c:pt>
                <c:pt idx="3">
                  <c:v>48.989942718099996</c:v>
                </c:pt>
                <c:pt idx="4">
                  <c:v>50.454987860069998</c:v>
                </c:pt>
                <c:pt idx="5">
                  <c:v>48.940801651210002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31E-4D12-B3FD-9513C9C3A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5082880"/>
        <c:axId val="215084416"/>
        <c:axId val="0"/>
      </c:bar3DChart>
      <c:dateAx>
        <c:axId val="2150828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508441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1508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15082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MK_ALL!$B$13:$N$13</c:f>
              <c:numCache>
                <c:formatCode>#,##0.00</c:formatCode>
                <c:ptCount val="13"/>
                <c:pt idx="0">
                  <c:v>67.186989245060005</c:v>
                </c:pt>
                <c:pt idx="1">
                  <c:v>67.253180816010001</c:v>
                </c:pt>
                <c:pt idx="2">
                  <c:v>67.421655048719998</c:v>
                </c:pt>
                <c:pt idx="3">
                  <c:v>68.229288163500001</c:v>
                </c:pt>
                <c:pt idx="4">
                  <c:v>69.332709061360006</c:v>
                </c:pt>
                <c:pt idx="5">
                  <c:v>68.156329011959997</c:v>
                </c:pt>
                <c:pt idx="6">
                  <c:v>70.024855533359997</c:v>
                </c:pt>
                <c:pt idx="7">
                  <c:v>72.224173541260001</c:v>
                </c:pt>
                <c:pt idx="8">
                  <c:v>71.731597916230001</c:v>
                </c:pt>
                <c:pt idx="9">
                  <c:v>73.00783752772</c:v>
                </c:pt>
                <c:pt idx="10">
                  <c:v>71.81267362522</c:v>
                </c:pt>
                <c:pt idx="11">
                  <c:v>72.823919308040004</c:v>
                </c:pt>
                <c:pt idx="12">
                  <c:v>74.362672359849995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B-4571-8207-419CFBAA466A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MK_ALL!$B$14:$N$14</c:f>
              <c:numCache>
                <c:formatCode>#,##0.00</c:formatCode>
                <c:ptCount val="13"/>
                <c:pt idx="0">
                  <c:v>11.1295012424</c:v>
                </c:pt>
                <c:pt idx="1">
                  <c:v>11.00186443982</c:v>
                </c:pt>
                <c:pt idx="2">
                  <c:v>10.82182485255</c:v>
                </c:pt>
                <c:pt idx="3">
                  <c:v>10.564062035319999</c:v>
                </c:pt>
                <c:pt idx="4">
                  <c:v>10.490878079030001</c:v>
                </c:pt>
                <c:pt idx="5">
                  <c:v>10.25477304554</c:v>
                </c:pt>
                <c:pt idx="6">
                  <c:v>10.35053662036</c:v>
                </c:pt>
                <c:pt idx="7">
                  <c:v>10.20222120158</c:v>
                </c:pt>
                <c:pt idx="8">
                  <c:v>10.19575243549</c:v>
                </c:pt>
                <c:pt idx="9">
                  <c:v>9.9547237476999992</c:v>
                </c:pt>
                <c:pt idx="10">
                  <c:v>10.02611977418</c:v>
                </c:pt>
                <c:pt idx="11">
                  <c:v>10.004128242389999</c:v>
                </c:pt>
                <c:pt idx="12">
                  <c:v>10.001868468730001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FB-4571-8207-419CFBAA4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582336"/>
        <c:axId val="227583872"/>
        <c:axId val="0"/>
      </c:bar3DChart>
      <c:dateAx>
        <c:axId val="2275823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27583872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22758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2758233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C-401B-909B-E6DEC817A04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C-401B-909B-E6DEC817A04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C-401B-909B-E6DEC817A04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C-401B-909B-E6DEC817A04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C-401B-909B-E6DEC817A04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C-401B-909B-E6DEC817A0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1100.8331976685799</c:v>
                </c:pt>
                <c:pt idx="1">
                  <c:v>1572.18013001948</c:v>
                </c:pt>
                <c:pt idx="2">
                  <c:v>1929.80880008943</c:v>
                </c:pt>
                <c:pt idx="3">
                  <c:v>2141.8234015988101</c:v>
                </c:pt>
                <c:pt idx="4">
                  <c:v>2168.44766417245</c:v>
                </c:pt>
                <c:pt idx="5">
                  <c:v>1998.2753869748399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F6C-401B-909B-E6DEC817A04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C-401B-909B-E6DEC817A04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C-401B-909B-E6DEC817A04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6C-401B-909B-E6DEC817A04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6C-401B-909B-E6DEC817A04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6C-401B-909B-E6DEC817A04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6C-401B-909B-E6DEC817A0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947.03045011058998</c:v>
                </c:pt>
                <c:pt idx="1">
                  <c:v>1334.27157232031</c:v>
                </c:pt>
                <c:pt idx="2">
                  <c:v>1650.8332522282999</c:v>
                </c:pt>
                <c:pt idx="3">
                  <c:v>1833.70983091682</c:v>
                </c:pt>
                <c:pt idx="4">
                  <c:v>1860.29109558508</c:v>
                </c:pt>
                <c:pt idx="5">
                  <c:v>1761.3691300503899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DF6C-401B-909B-E6DEC817A04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C-401B-909B-E6DEC817A04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6C-401B-909B-E6DEC817A04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C-401B-909B-E6DEC817A04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6C-401B-909B-E6DEC817A04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6C-401B-909B-E6DEC817A04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6C-401B-909B-E6DEC817A04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153.80274755798999</c:v>
                </c:pt>
                <c:pt idx="1">
                  <c:v>237.90855769916999</c:v>
                </c:pt>
                <c:pt idx="2">
                  <c:v>278.97554786113</c:v>
                </c:pt>
                <c:pt idx="3">
                  <c:v>308.11357068198998</c:v>
                </c:pt>
                <c:pt idx="4">
                  <c:v>308.15656858736997</c:v>
                </c:pt>
                <c:pt idx="5">
                  <c:v>236.90625692444999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DF6C-401B-909B-E6DEC817A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569152"/>
        <c:axId val="235570688"/>
        <c:axId val="0"/>
      </c:bar3DChart>
      <c:dateAx>
        <c:axId val="2355691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57068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557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556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80-4F81-BAA5-09D27CC1367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80-4F81-BAA5-09D27CC1367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0-4F81-BAA5-09D27CC1367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80-4F81-BAA5-09D27CC1367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80-4F81-BAA5-09D27CC1367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80-4F81-BAA5-09D27CC1367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69.811921755840004</c:v>
                </c:pt>
                <c:pt idx="1">
                  <c:v>65.505684905229998</c:v>
                </c:pt>
                <c:pt idx="2">
                  <c:v>70.972707080139998</c:v>
                </c:pt>
                <c:pt idx="3">
                  <c:v>76.310485066490003</c:v>
                </c:pt>
                <c:pt idx="4">
                  <c:v>78.316490487460001</c:v>
                </c:pt>
                <c:pt idx="5">
                  <c:v>84.36454082857999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080-4F81-BAA5-09D27CC13677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80-4F81-BAA5-09D27CC1367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80-4F81-BAA5-09D27CC1367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80-4F81-BAA5-09D27CC1367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80-4F81-BAA5-09D27CC1367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80-4F81-BAA5-09D27CC1367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80-4F81-BAA5-09D27CC1367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60.058159422860001</c:v>
                </c:pt>
                <c:pt idx="1">
                  <c:v>55.593103821630002</c:v>
                </c:pt>
                <c:pt idx="2">
                  <c:v>60.712804731310001</c:v>
                </c:pt>
                <c:pt idx="3">
                  <c:v>65.332784469550006</c:v>
                </c:pt>
                <c:pt idx="4">
                  <c:v>67.186989245060005</c:v>
                </c:pt>
                <c:pt idx="5">
                  <c:v>74.362672359849995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5080-4F81-BAA5-09D27CC13677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9.7537623329799992</c:v>
                </c:pt>
                <c:pt idx="1">
                  <c:v>9.9125810835999992</c:v>
                </c:pt>
                <c:pt idx="2">
                  <c:v>10.25990234883</c:v>
                </c:pt>
                <c:pt idx="3">
                  <c:v>10.97770059694</c:v>
                </c:pt>
                <c:pt idx="4">
                  <c:v>11.1295012424</c:v>
                </c:pt>
                <c:pt idx="5">
                  <c:v>10.001868468730001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080-4F81-BAA5-09D27CC13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918848"/>
        <c:axId val="237953408"/>
        <c:axId val="0"/>
      </c:bar3DChart>
      <c:dateAx>
        <c:axId val="2379188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3795340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379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37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31.12.2019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47-4A79-8201-E2C0C243B517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47-4A79-8201-E2C0C243B517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47-4A79-8201-E2C0C243B5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1761.3691300503899</c:v>
                </c:pt>
                <c:pt idx="1">
                  <c:v>236.90625692444999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47-4A79-8201-E2C0C243B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D35-4FDF-B607-1531DDC85E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35-4FDF-B607-1531DDC85E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35-4FDF-B607-1531DDC85E2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2019.12.31-2019.12.31</c:v>
                </c:pt>
                <c:pt idx="1">
                  <c:v>2020-2024</c:v>
                </c:pt>
                <c:pt idx="2">
                  <c:v>2024-31.12.2060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-9.9999999999999994E-12</c:v>
                </c:pt>
                <c:pt idx="1">
                  <c:v>27.380640678990002</c:v>
                </c:pt>
                <c:pt idx="2">
                  <c:v>56.983900149599997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D35-4FDF-B607-1531DDC8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7A8-42EF-996C-1B1730DC6FE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7A8-42EF-996C-1B1730DC6FE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7A8-42EF-996C-1B1730DC6FE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7A8-42EF-996C-1B1730DC6FE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9,678%; 7,86р.</c:v>
                </c:pt>
                <c:pt idx="1">
                  <c:v>      Державний зовнішній борг; 4,587%; 14,43р.</c:v>
                </c:pt>
                <c:pt idx="2">
                  <c:v>      Гарантований внутрішній борг; 15,826%; 5,14р.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814238281.58000004</c:v>
                </c:pt>
                <c:pt idx="1">
                  <c:v>936126492.74000001</c:v>
                </c:pt>
                <c:pt idx="2">
                  <c:v>11320813.57</c:v>
                </c:pt>
                <c:pt idx="3">
                  <c:v>229134161.11000001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7A8-42EF-996C-1B1730DC6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31.12.2019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DF5-4703-A8E6-D36E7BBF7AAF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DF5-4703-A8E6-D36E7BBF7A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DF5-4703-A8E6-D36E7BBF7A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DF5-4703-A8E6-D36E7BBF7AAF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6DF5-4703-A8E6-D36E7BBF7A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DF5-4703-A8E6-D36E7BBF7A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6DF5-4703-A8E6-D36E7BBF7A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6DF5-4703-A8E6-D36E7BBF7A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6DF5-4703-A8E6-D36E7BBF7AA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9,261%;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0%; 0,76р.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5,65%; 1,27р.</c:v>
                </c:pt>
                <c:pt idx="11">
                  <c:v>            ОВДП (18 - річні); 8,17%; 17,85р.</c:v>
                </c:pt>
                <c:pt idx="12">
                  <c:v>            ОВДП (19 - річні); 9,7%; 18,85р.</c:v>
                </c:pt>
                <c:pt idx="13">
                  <c:v>            ОВДП (2 - річні); 11,518%; 1,83р.</c:v>
                </c:pt>
                <c:pt idx="14">
                  <c:v>            ОВДП (20 - річні); 9,7%; 19,85р.</c:v>
                </c:pt>
                <c:pt idx="15">
                  <c:v>            ОВДП (21-річні); 9,7%; 20,85р.</c:v>
                </c:pt>
                <c:pt idx="16">
                  <c:v>            ОВДП (22-річні); 9,7%; 21,85р.</c:v>
                </c:pt>
                <c:pt idx="17">
                  <c:v>            ОВДП (23-річні); 9,7%; 22,85р.</c:v>
                </c:pt>
                <c:pt idx="18">
                  <c:v>            ОВДП (24-річні); 9,7%; 23,85р.</c:v>
                </c:pt>
                <c:pt idx="19">
                  <c:v>            ОВДП (25-річні); 9,7%; 24,85р.</c:v>
                </c:pt>
                <c:pt idx="20">
                  <c:v>            ОВДП (26-річні); 9,7%; 25,85р.</c:v>
                </c:pt>
                <c:pt idx="21">
                  <c:v>            ОВДП (27-річні); 9,7%; 26,85р.</c:v>
                </c:pt>
                <c:pt idx="22">
                  <c:v>            ОВДП (28-річні); 9,7%; 27,85р.</c:v>
                </c:pt>
                <c:pt idx="23">
                  <c:v>            ОВДП (29-річні); 9,7%; 28,85р.</c:v>
                </c:pt>
                <c:pt idx="24">
                  <c:v>            ОВДП (3 - місячні); 0%; 0р.</c:v>
                </c:pt>
                <c:pt idx="25">
                  <c:v>            ОВДП (3 - річні); 12,369%; 2,27р.</c:v>
                </c:pt>
                <c:pt idx="26">
                  <c:v>            ОВДП (30-річні); 9,7%; 29,85р.</c:v>
                </c:pt>
                <c:pt idx="27">
                  <c:v>            ОВДП (4 - річні); 16%; 2,59р.</c:v>
                </c:pt>
                <c:pt idx="28">
                  <c:v>            ОВДП (5 - річні); 14,501%; 3,61р.</c:v>
                </c:pt>
                <c:pt idx="29">
                  <c:v>            ОВДП (6 - місячні); 0%; 0р.</c:v>
                </c:pt>
                <c:pt idx="30">
                  <c:v>            ОВДП (6 - річні); 15,615%; 5,29р.</c:v>
                </c:pt>
                <c:pt idx="31">
                  <c:v>            ОВДП (7 - річні); 12,414%; 5,62р.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0,53р.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72721915</c:v>
                </c:pt>
                <c:pt idx="2">
                  <c:v>19033000</c:v>
                </c:pt>
                <c:pt idx="3">
                  <c:v>32764436.02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30850316.579999998</c:v>
                </c:pt>
                <c:pt idx="11">
                  <c:v>12097744</c:v>
                </c:pt>
                <c:pt idx="12">
                  <c:v>12097744</c:v>
                </c:pt>
                <c:pt idx="13">
                  <c:v>45203138.090000004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74414629.840000004</c:v>
                </c:pt>
                <c:pt idx="26">
                  <c:v>12097751</c:v>
                </c:pt>
                <c:pt idx="27">
                  <c:v>30000</c:v>
                </c:pt>
                <c:pt idx="28">
                  <c:v>43563136</c:v>
                </c:pt>
                <c:pt idx="29">
                  <c:v>0</c:v>
                </c:pt>
                <c:pt idx="30">
                  <c:v>39665256</c:v>
                </c:pt>
                <c:pt idx="31">
                  <c:v>23105081</c:v>
                </c:pt>
                <c:pt idx="32">
                  <c:v>17500000</c:v>
                </c:pt>
                <c:pt idx="33">
                  <c:v>8233444.5700000003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6DF5-4703-A8E6-D36E7BBF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31.12.2019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94A-4C10-8CB1-F5FBFE0F9569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94A-4C10-8CB1-F5FBFE0F956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MK_ALL!$N$19:$N$20</c:f>
              <c:numCache>
                <c:formatCode>0.00%</c:formatCode>
                <c:ptCount val="2"/>
                <c:pt idx="0">
                  <c:v>0.88144500000000003</c:v>
                </c:pt>
                <c:pt idx="1">
                  <c:v>0.11855499999999999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4A-4C10-8CB1-F5FBFE0F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31.12.2019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09E-43FA-9FE0-86CBE32E063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09E-43FA-9FE0-86CBE32E063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MT_ALL!$N$19:$N$20</c:f>
              <c:numCache>
                <c:formatCode>0.00%</c:formatCode>
                <c:ptCount val="2"/>
                <c:pt idx="0">
                  <c:v>0.41988900000000001</c:v>
                </c:pt>
                <c:pt idx="1">
                  <c:v>0.58011100000000004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9E-43FA-9FE0-86CBE32E0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MT_ALL!$B$7:$N$7</c:f>
              <c:numCache>
                <c:formatCode>#,##0.00</c:formatCode>
                <c:ptCount val="13"/>
                <c:pt idx="0">
                  <c:v>771.43664018523998</c:v>
                </c:pt>
                <c:pt idx="1">
                  <c:v>774.84945227646995</c:v>
                </c:pt>
                <c:pt idx="2">
                  <c:v>760.34070231809005</c:v>
                </c:pt>
                <c:pt idx="3">
                  <c:v>774.53019860549</c:v>
                </c:pt>
                <c:pt idx="4">
                  <c:v>787.48550230411001</c:v>
                </c:pt>
                <c:pt idx="5">
                  <c:v>797.63749226957998</c:v>
                </c:pt>
                <c:pt idx="6">
                  <c:v>793.07591249693996</c:v>
                </c:pt>
                <c:pt idx="7">
                  <c:v>820.94138804775002</c:v>
                </c:pt>
                <c:pt idx="8">
                  <c:v>816.25577637179003</c:v>
                </c:pt>
                <c:pt idx="9">
                  <c:v>837.90930179216002</c:v>
                </c:pt>
                <c:pt idx="10">
                  <c:v>829.37665678349003</c:v>
                </c:pt>
                <c:pt idx="11">
                  <c:v>825.55909515445001</c:v>
                </c:pt>
                <c:pt idx="12">
                  <c:v>839.05377090423997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5-478B-A572-0B2A330F2028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MT_ALL!$B$8:$N$8</c:f>
              <c:numCache>
                <c:formatCode>#,##0.00</c:formatCode>
                <c:ptCount val="13"/>
                <c:pt idx="0">
                  <c:v>1397.0110239872099</c:v>
                </c:pt>
                <c:pt idx="1">
                  <c:v>1397.1604127022699</c:v>
                </c:pt>
                <c:pt idx="2">
                  <c:v>1351.66708518821</c:v>
                </c:pt>
                <c:pt idx="3">
                  <c:v>1372.49128452934</c:v>
                </c:pt>
                <c:pt idx="4">
                  <c:v>1337.3647459216199</c:v>
                </c:pt>
                <c:pt idx="5">
                  <c:v>1309.4705717875399</c:v>
                </c:pt>
                <c:pt idx="6">
                  <c:v>1310.05730199451</c:v>
                </c:pt>
                <c:pt idx="7">
                  <c:v>1246.76725609305</c:v>
                </c:pt>
                <c:pt idx="8">
                  <c:v>1250.95962397996</c:v>
                </c:pt>
                <c:pt idx="9">
                  <c:v>1160.0622155492499</c:v>
                </c:pt>
                <c:pt idx="10">
                  <c:v>1216.21843836874</c:v>
                </c:pt>
                <c:pt idx="11">
                  <c:v>1165.2606538483601</c:v>
                </c:pt>
                <c:pt idx="12">
                  <c:v>1159.2216160706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45-478B-A572-0B2A330F2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0502400"/>
        <c:axId val="230503936"/>
        <c:axId val="0"/>
      </c:bar3DChart>
      <c:catAx>
        <c:axId val="23050240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230503936"/>
        <c:crosses val="autoZero"/>
        <c:auto val="0"/>
        <c:lblAlgn val="ctr"/>
        <c:lblOffset val="100"/>
        <c:tickLblSkip val="1"/>
        <c:noMultiLvlLbl val="1"/>
      </c:catAx>
      <c:valAx>
        <c:axId val="23050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30502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MT_ALL!$B$13:$N$13</c:f>
              <c:numCache>
                <c:formatCode>#,##0.00</c:formatCode>
                <c:ptCount val="13"/>
                <c:pt idx="0">
                  <c:v>27.861502627389999</c:v>
                </c:pt>
                <c:pt idx="1">
                  <c:v>27.916944546100002</c:v>
                </c:pt>
                <c:pt idx="2">
                  <c:v>28.168315861429999</c:v>
                </c:pt>
                <c:pt idx="3">
                  <c:v>28.424414779989998</c:v>
                </c:pt>
                <c:pt idx="4">
                  <c:v>29.583222472980001</c:v>
                </c:pt>
                <c:pt idx="5">
                  <c:v>29.682215106960001</c:v>
                </c:pt>
                <c:pt idx="6">
                  <c:v>30.30896332935</c:v>
                </c:pt>
                <c:pt idx="7">
                  <c:v>32.725712640339999</c:v>
                </c:pt>
                <c:pt idx="8">
                  <c:v>32.349639498679998</c:v>
                </c:pt>
                <c:pt idx="9">
                  <c:v>34.792839232239999</c:v>
                </c:pt>
                <c:pt idx="10">
                  <c:v>33.18114372953</c:v>
                </c:pt>
                <c:pt idx="11">
                  <c:v>34.347382792129999</c:v>
                </c:pt>
                <c:pt idx="12">
                  <c:v>35.423739177370003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5-4D78-AD56-EB329E68790D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</c:numCache>
            </c:numRef>
          </c:cat>
          <c:val>
            <c:numRef>
              <c:f>MT_ALL!$B$14:$N$14</c:f>
              <c:numCache>
                <c:formatCode>#,##0.00</c:formatCode>
                <c:ptCount val="13"/>
                <c:pt idx="0">
                  <c:v>50.454987860069998</c:v>
                </c:pt>
                <c:pt idx="1">
                  <c:v>50.33810070973</c:v>
                </c:pt>
                <c:pt idx="2">
                  <c:v>50.075164039839997</c:v>
                </c:pt>
                <c:pt idx="3">
                  <c:v>50.368935418829999</c:v>
                </c:pt>
                <c:pt idx="4">
                  <c:v>50.240364667409999</c:v>
                </c:pt>
                <c:pt idx="5">
                  <c:v>48.728886950540002</c:v>
                </c:pt>
                <c:pt idx="6">
                  <c:v>50.06642882437</c:v>
                </c:pt>
                <c:pt idx="7">
                  <c:v>49.700682102499997</c:v>
                </c:pt>
                <c:pt idx="8">
                  <c:v>49.577710853040003</c:v>
                </c:pt>
                <c:pt idx="9">
                  <c:v>48.169722043180002</c:v>
                </c:pt>
                <c:pt idx="10">
                  <c:v>48.657649669869997</c:v>
                </c:pt>
                <c:pt idx="11">
                  <c:v>48.480664758300001</c:v>
                </c:pt>
                <c:pt idx="12">
                  <c:v>48.940801651210002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95-4D78-AD56-EB329E687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0547456"/>
        <c:axId val="230548992"/>
        <c:axId val="0"/>
      </c:bar3DChart>
      <c:catAx>
        <c:axId val="2305474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230548992"/>
        <c:crosses val="autoZero"/>
        <c:auto val="0"/>
        <c:lblAlgn val="ctr"/>
        <c:lblOffset val="100"/>
        <c:tickLblSkip val="1"/>
        <c:noMultiLvlLbl val="1"/>
      </c:catAx>
      <c:valAx>
        <c:axId val="23054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30547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31.12.2019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EB2-442D-A9E0-1F121C4CDA90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EB2-442D-A9E0-1F121C4CDA9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26.071307730059999</c:v>
                </c:pt>
                <c:pt idx="1">
                  <c:v>58.293233098519998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B2-442D-A9E0-1F121C4C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31.12.2019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C89B-4918-91CC-0C6D3F737726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C89B-4918-91CC-0C6D3F73772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C89B-4918-91CC-0C6D3F73772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8.6139044245799994</c:v>
                </c:pt>
                <c:pt idx="1">
                  <c:v>6.1290090855299999</c:v>
                </c:pt>
                <c:pt idx="2">
                  <c:v>11.328394219950001</c:v>
                </c:pt>
                <c:pt idx="3">
                  <c:v>58.293233098519998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9B-4918-91CC-0C6D3F73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31.12.2019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C2D-4F8A-AF23-A796D215E36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#,##0.00;\-#,##0.00;</c:formatCode>
                <c:ptCount val="4"/>
                <c:pt idx="0" formatCode="#,##0.00">
                  <c:v>6.3837314279299999</c:v>
                </c:pt>
                <c:pt idx="1">
                  <c:v>6.1290090855299999</c:v>
                </c:pt>
                <c:pt idx="2" formatCode="#,##0.00">
                  <c:v>4.1254075563999999</c:v>
                </c:pt>
                <c:pt idx="3" formatCode="#,##0.00">
                  <c:v>57.724524289990001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2D-4F8A-AF23-A796D215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S180"/>
  <sheetViews>
    <sheetView workbookViewId="0">
      <selection activeCell="D26" sqref="D26"/>
    </sheetView>
  </sheetViews>
  <sheetFormatPr defaultRowHeight="11.25" outlineLevelRow="3" x14ac:dyDescent="0.2"/>
  <cols>
    <col min="1" max="1" width="52" style="24" customWidth="1"/>
    <col min="2" max="14" width="16.28515625" style="117" customWidth="1"/>
    <col min="15" max="16384" width="9.140625" style="24"/>
  </cols>
  <sheetData>
    <row r="1" spans="1:19" s="226" customFormat="1" ht="12.75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s="151" customFormat="1" ht="18.75" x14ac:dyDescent="0.3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84"/>
      <c r="P2" s="184"/>
      <c r="Q2" s="184"/>
      <c r="R2" s="184"/>
      <c r="S2" s="184"/>
    </row>
    <row r="3" spans="1:19" s="226" customFormat="1" ht="12.75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16"/>
      <c r="P3" s="216"/>
      <c r="Q3" s="216"/>
    </row>
    <row r="4" spans="1:19" s="7" customFormat="1" ht="12.75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 t="str">
        <f>VALUAH</f>
        <v>млрд. грн</v>
      </c>
    </row>
    <row r="5" spans="1:19" s="53" customFormat="1" ht="12.75" x14ac:dyDescent="0.2">
      <c r="A5" s="152"/>
      <c r="B5" s="202">
        <v>43465</v>
      </c>
      <c r="C5" s="202">
        <v>43496</v>
      </c>
      <c r="D5" s="202">
        <v>43524</v>
      </c>
      <c r="E5" s="202">
        <v>43555</v>
      </c>
      <c r="F5" s="202">
        <v>43585</v>
      </c>
      <c r="G5" s="202">
        <v>43616</v>
      </c>
      <c r="H5" s="202">
        <v>43646</v>
      </c>
      <c r="I5" s="202">
        <v>43677</v>
      </c>
      <c r="J5" s="202">
        <v>43708</v>
      </c>
      <c r="K5" s="202">
        <v>43738</v>
      </c>
      <c r="L5" s="202">
        <v>43769</v>
      </c>
      <c r="M5" s="202">
        <v>43799</v>
      </c>
      <c r="N5" s="202">
        <v>43830</v>
      </c>
    </row>
    <row r="6" spans="1:19" s="210" customFormat="1" ht="31.5" x14ac:dyDescent="0.2">
      <c r="A6" s="236" t="s">
        <v>155</v>
      </c>
      <c r="B6" s="10">
        <f t="shared" ref="B6:M6" si="0">B$59+B$7</f>
        <v>2168.44766417245</v>
      </c>
      <c r="C6" s="10">
        <f t="shared" si="0"/>
        <v>2172.0098649787401</v>
      </c>
      <c r="D6" s="10">
        <f t="shared" si="0"/>
        <v>2112.0077875063002</v>
      </c>
      <c r="E6" s="10">
        <f t="shared" si="0"/>
        <v>2147.0214831348299</v>
      </c>
      <c r="F6" s="10">
        <f t="shared" si="0"/>
        <v>2124.85024822573</v>
      </c>
      <c r="G6" s="10">
        <f t="shared" si="0"/>
        <v>2107.1080640571199</v>
      </c>
      <c r="H6" s="10">
        <f t="shared" si="0"/>
        <v>2103.13321449145</v>
      </c>
      <c r="I6" s="10">
        <f t="shared" si="0"/>
        <v>2067.7086441408001</v>
      </c>
      <c r="J6" s="10">
        <f t="shared" si="0"/>
        <v>2067.2154003517498</v>
      </c>
      <c r="K6" s="10">
        <f t="shared" si="0"/>
        <v>1997.9715173414102</v>
      </c>
      <c r="L6" s="10">
        <f t="shared" si="0"/>
        <v>2045.59509515223</v>
      </c>
      <c r="M6" s="10">
        <f t="shared" si="0"/>
        <v>1990.8197490028101</v>
      </c>
      <c r="N6" s="10">
        <v>1998.2753869748401</v>
      </c>
    </row>
    <row r="7" spans="1:19" s="134" customFormat="1" ht="15" x14ac:dyDescent="0.2">
      <c r="A7" s="28" t="s">
        <v>50</v>
      </c>
      <c r="B7" s="126">
        <f t="shared" ref="B7:N7" si="1">B$8+B$47</f>
        <v>771.43664018523987</v>
      </c>
      <c r="C7" s="126">
        <f t="shared" si="1"/>
        <v>774.84945227646995</v>
      </c>
      <c r="D7" s="126">
        <f t="shared" si="1"/>
        <v>760.34070231808994</v>
      </c>
      <c r="E7" s="126">
        <f t="shared" si="1"/>
        <v>774.53019860548977</v>
      </c>
      <c r="F7" s="126">
        <f t="shared" si="1"/>
        <v>787.48550230411001</v>
      </c>
      <c r="G7" s="126">
        <f t="shared" si="1"/>
        <v>797.63749226958021</v>
      </c>
      <c r="H7" s="126">
        <f t="shared" si="1"/>
        <v>793.07591249693996</v>
      </c>
      <c r="I7" s="126">
        <f t="shared" si="1"/>
        <v>820.94138804775002</v>
      </c>
      <c r="J7" s="126">
        <f t="shared" si="1"/>
        <v>816.25577637178992</v>
      </c>
      <c r="K7" s="126">
        <f t="shared" si="1"/>
        <v>837.90930179216002</v>
      </c>
      <c r="L7" s="126">
        <f t="shared" si="1"/>
        <v>829.37665678349003</v>
      </c>
      <c r="M7" s="126">
        <f t="shared" si="1"/>
        <v>825.55909515445012</v>
      </c>
      <c r="N7" s="126">
        <f t="shared" si="1"/>
        <v>839.05377090424008</v>
      </c>
    </row>
    <row r="8" spans="1:19" s="13" customFormat="1" ht="15" outlineLevel="1" x14ac:dyDescent="0.2">
      <c r="A8" s="46" t="s">
        <v>70</v>
      </c>
      <c r="B8" s="162">
        <f t="shared" ref="B8:N8" si="2">B$9+B$45</f>
        <v>761.09019182404984</v>
      </c>
      <c r="C8" s="162">
        <f t="shared" si="2"/>
        <v>764.65661187314993</v>
      </c>
      <c r="D8" s="162">
        <f t="shared" si="2"/>
        <v>749.99830351137996</v>
      </c>
      <c r="E8" s="162">
        <f t="shared" si="2"/>
        <v>764.2934994490098</v>
      </c>
      <c r="F8" s="162">
        <f t="shared" si="2"/>
        <v>777.12755248480005</v>
      </c>
      <c r="G8" s="162">
        <f t="shared" si="2"/>
        <v>787.10882759676019</v>
      </c>
      <c r="H8" s="162">
        <f t="shared" si="2"/>
        <v>782.42022483066</v>
      </c>
      <c r="I8" s="162">
        <f t="shared" si="2"/>
        <v>810.05737387522004</v>
      </c>
      <c r="J8" s="162">
        <f t="shared" si="2"/>
        <v>805.23772848985993</v>
      </c>
      <c r="K8" s="162">
        <f t="shared" si="2"/>
        <v>826.81205769691996</v>
      </c>
      <c r="L8" s="162">
        <f t="shared" si="2"/>
        <v>818.18128766616007</v>
      </c>
      <c r="M8" s="162">
        <f t="shared" si="2"/>
        <v>814.2382815832201</v>
      </c>
      <c r="N8" s="162">
        <f t="shared" si="2"/>
        <v>829.49510481238008</v>
      </c>
    </row>
    <row r="9" spans="1:19" s="259" customFormat="1" ht="12.75" outlineLevel="2" x14ac:dyDescent="0.2">
      <c r="A9" s="111" t="s">
        <v>198</v>
      </c>
      <c r="B9" s="212">
        <f t="shared" ref="B9:M9" si="3">SUM(B$10:B$44)</f>
        <v>758.84189894138979</v>
      </c>
      <c r="C9" s="212">
        <f t="shared" si="3"/>
        <v>762.40831899048987</v>
      </c>
      <c r="D9" s="212">
        <f t="shared" si="3"/>
        <v>747.75001062871991</v>
      </c>
      <c r="E9" s="212">
        <f t="shared" si="3"/>
        <v>762.04520656634975</v>
      </c>
      <c r="F9" s="212">
        <f t="shared" si="3"/>
        <v>774.91232273276</v>
      </c>
      <c r="G9" s="212">
        <f t="shared" si="3"/>
        <v>784.89359784472015</v>
      </c>
      <c r="H9" s="212">
        <f t="shared" si="3"/>
        <v>780.20499507861996</v>
      </c>
      <c r="I9" s="212">
        <f t="shared" si="3"/>
        <v>807.8752072538</v>
      </c>
      <c r="J9" s="212">
        <f t="shared" si="3"/>
        <v>803.0555618684399</v>
      </c>
      <c r="K9" s="212">
        <f t="shared" si="3"/>
        <v>824.66295420611993</v>
      </c>
      <c r="L9" s="212">
        <f t="shared" si="3"/>
        <v>816.03218417536004</v>
      </c>
      <c r="M9" s="212">
        <f t="shared" si="3"/>
        <v>812.08917809242007</v>
      </c>
      <c r="N9" s="212">
        <v>827.37906445220005</v>
      </c>
    </row>
    <row r="10" spans="1:19" s="39" customFormat="1" ht="12.75" outlineLevel="3" x14ac:dyDescent="0.2">
      <c r="A10" s="49" t="s">
        <v>52</v>
      </c>
      <c r="B10" s="173">
        <v>11.731711274649999</v>
      </c>
      <c r="C10" s="173">
        <v>0</v>
      </c>
      <c r="D10" s="173">
        <v>3.0488326938000001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</row>
    <row r="11" spans="1:19" ht="12.75" outlineLevel="3" x14ac:dyDescent="0.2">
      <c r="A11" s="43" t="s">
        <v>145</v>
      </c>
      <c r="B11" s="122">
        <v>62.650438999999999</v>
      </c>
      <c r="C11" s="122">
        <v>62.650438999999999</v>
      </c>
      <c r="D11" s="122">
        <v>62.650438999999999</v>
      </c>
      <c r="E11" s="122">
        <v>62.650438999999999</v>
      </c>
      <c r="F11" s="122">
        <v>65.852839000000003</v>
      </c>
      <c r="G11" s="122">
        <v>67.721914999999996</v>
      </c>
      <c r="H11" s="122">
        <v>67.721914999999996</v>
      </c>
      <c r="I11" s="122">
        <v>67.721914999999996</v>
      </c>
      <c r="J11" s="122">
        <v>67.721914999999996</v>
      </c>
      <c r="K11" s="122">
        <v>67.721914999999996</v>
      </c>
      <c r="L11" s="122">
        <v>67.721914999999996</v>
      </c>
      <c r="M11" s="122">
        <v>72.721914999999996</v>
      </c>
      <c r="N11" s="122">
        <v>72.721914999999996</v>
      </c>
      <c r="O11" s="15"/>
      <c r="P11" s="15"/>
      <c r="Q11" s="15"/>
    </row>
    <row r="12" spans="1:19" ht="12.75" outlineLevel="3" x14ac:dyDescent="0.2">
      <c r="A12" s="43" t="s">
        <v>206</v>
      </c>
      <c r="B12" s="122">
        <v>19.033000000000001</v>
      </c>
      <c r="C12" s="122">
        <v>19.033000000000001</v>
      </c>
      <c r="D12" s="122">
        <v>19.033000000000001</v>
      </c>
      <c r="E12" s="122">
        <v>19.033000000000001</v>
      </c>
      <c r="F12" s="122">
        <v>19.033000000000001</v>
      </c>
      <c r="G12" s="122">
        <v>19.033000000000001</v>
      </c>
      <c r="H12" s="122">
        <v>19.033000000000001</v>
      </c>
      <c r="I12" s="122">
        <v>19.033000000000001</v>
      </c>
      <c r="J12" s="122">
        <v>19.033000000000001</v>
      </c>
      <c r="K12" s="122">
        <v>19.033000000000001</v>
      </c>
      <c r="L12" s="122">
        <v>19.033000000000001</v>
      </c>
      <c r="M12" s="122">
        <v>19.033000000000001</v>
      </c>
      <c r="N12" s="122">
        <v>19.033000000000001</v>
      </c>
      <c r="O12" s="15"/>
      <c r="P12" s="15"/>
      <c r="Q12" s="15"/>
    </row>
    <row r="13" spans="1:19" ht="12.75" outlineLevel="3" x14ac:dyDescent="0.2">
      <c r="A13" s="43" t="s">
        <v>30</v>
      </c>
      <c r="B13" s="122">
        <v>19.159217458000001</v>
      </c>
      <c r="C13" s="122">
        <v>17.98596826839</v>
      </c>
      <c r="D13" s="122">
        <v>23.499853516249999</v>
      </c>
      <c r="E13" s="122">
        <v>28.221491233249999</v>
      </c>
      <c r="F13" s="122">
        <v>33.070289869760003</v>
      </c>
      <c r="G13" s="122">
        <v>40.923944255629998</v>
      </c>
      <c r="H13" s="122">
        <v>25.522654083909998</v>
      </c>
      <c r="I13" s="122">
        <v>38.325422486660003</v>
      </c>
      <c r="J13" s="122">
        <v>38.440794459380001</v>
      </c>
      <c r="K13" s="122">
        <v>37.383363077479999</v>
      </c>
      <c r="L13" s="122">
        <v>38.131109560650003</v>
      </c>
      <c r="M13" s="122">
        <v>32.764436015939999</v>
      </c>
      <c r="N13" s="122">
        <v>37.771855741800003</v>
      </c>
      <c r="O13" s="15"/>
      <c r="P13" s="15"/>
      <c r="Q13" s="15"/>
    </row>
    <row r="14" spans="1:19" ht="12.75" outlineLevel="3" x14ac:dyDescent="0.2">
      <c r="A14" s="43" t="s">
        <v>34</v>
      </c>
      <c r="B14" s="122">
        <v>36.5</v>
      </c>
      <c r="C14" s="122">
        <v>36.5</v>
      </c>
      <c r="D14" s="122">
        <v>36.5</v>
      </c>
      <c r="E14" s="122">
        <v>36.5</v>
      </c>
      <c r="F14" s="122">
        <v>36.5</v>
      </c>
      <c r="G14" s="122">
        <v>36.5</v>
      </c>
      <c r="H14" s="122">
        <v>36.5</v>
      </c>
      <c r="I14" s="122">
        <v>36.5</v>
      </c>
      <c r="J14" s="122">
        <v>36.5</v>
      </c>
      <c r="K14" s="122">
        <v>36.5</v>
      </c>
      <c r="L14" s="122">
        <v>36.5</v>
      </c>
      <c r="M14" s="122">
        <v>36.5</v>
      </c>
      <c r="N14" s="122">
        <v>36.5</v>
      </c>
      <c r="O14" s="15"/>
      <c r="P14" s="15"/>
      <c r="Q14" s="15"/>
    </row>
    <row r="15" spans="1:19" ht="12.75" outlineLevel="3" x14ac:dyDescent="0.2">
      <c r="A15" s="43" t="s">
        <v>85</v>
      </c>
      <c r="B15" s="122">
        <v>28.700001</v>
      </c>
      <c r="C15" s="122">
        <v>28.700001</v>
      </c>
      <c r="D15" s="122">
        <v>28.700001</v>
      </c>
      <c r="E15" s="122">
        <v>28.700001</v>
      </c>
      <c r="F15" s="122">
        <v>28.700001</v>
      </c>
      <c r="G15" s="122">
        <v>28.700001</v>
      </c>
      <c r="H15" s="122">
        <v>28.700001</v>
      </c>
      <c r="I15" s="122">
        <v>28.700001</v>
      </c>
      <c r="J15" s="122">
        <v>28.700001</v>
      </c>
      <c r="K15" s="122">
        <v>28.700001</v>
      </c>
      <c r="L15" s="122">
        <v>28.700001</v>
      </c>
      <c r="M15" s="122">
        <v>28.700001</v>
      </c>
      <c r="N15" s="122">
        <v>28.700001</v>
      </c>
      <c r="O15" s="15"/>
      <c r="P15" s="15"/>
      <c r="Q15" s="15"/>
    </row>
    <row r="16" spans="1:19" ht="12.75" outlineLevel="3" x14ac:dyDescent="0.2">
      <c r="A16" s="43" t="s">
        <v>136</v>
      </c>
      <c r="B16" s="122">
        <v>46.9</v>
      </c>
      <c r="C16" s="122">
        <v>46.9</v>
      </c>
      <c r="D16" s="122">
        <v>46.9</v>
      </c>
      <c r="E16" s="122">
        <v>46.9</v>
      </c>
      <c r="F16" s="122">
        <v>46.9</v>
      </c>
      <c r="G16" s="122">
        <v>46.9</v>
      </c>
      <c r="H16" s="122">
        <v>46.9</v>
      </c>
      <c r="I16" s="122">
        <v>46.9</v>
      </c>
      <c r="J16" s="122">
        <v>46.9</v>
      </c>
      <c r="K16" s="122">
        <v>46.9</v>
      </c>
      <c r="L16" s="122">
        <v>46.9</v>
      </c>
      <c r="M16" s="122">
        <v>46.9</v>
      </c>
      <c r="N16" s="122">
        <v>46.9</v>
      </c>
      <c r="O16" s="15"/>
      <c r="P16" s="15"/>
      <c r="Q16" s="15"/>
    </row>
    <row r="17" spans="1:17" ht="12.75" outlineLevel="3" x14ac:dyDescent="0.2">
      <c r="A17" s="43" t="s">
        <v>199</v>
      </c>
      <c r="B17" s="122">
        <v>93.438657000000006</v>
      </c>
      <c r="C17" s="122">
        <v>93.438657000000006</v>
      </c>
      <c r="D17" s="122">
        <v>93.438657000000006</v>
      </c>
      <c r="E17" s="122">
        <v>93.438657000000006</v>
      </c>
      <c r="F17" s="122">
        <v>93.438657000000006</v>
      </c>
      <c r="G17" s="122">
        <v>93.438657000000006</v>
      </c>
      <c r="H17" s="122">
        <v>93.438657000000006</v>
      </c>
      <c r="I17" s="122">
        <v>93.438657000000006</v>
      </c>
      <c r="J17" s="122">
        <v>93.438657000000006</v>
      </c>
      <c r="K17" s="122">
        <v>93.438657000000006</v>
      </c>
      <c r="L17" s="122">
        <v>93.438657000000006</v>
      </c>
      <c r="M17" s="122">
        <v>93.438657000000006</v>
      </c>
      <c r="N17" s="122">
        <v>93.438657000000006</v>
      </c>
      <c r="O17" s="15"/>
      <c r="P17" s="15"/>
      <c r="Q17" s="15"/>
    </row>
    <row r="18" spans="1:17" ht="12.75" outlineLevel="3" x14ac:dyDescent="0.2">
      <c r="A18" s="43" t="s">
        <v>26</v>
      </c>
      <c r="B18" s="122">
        <v>12.097744</v>
      </c>
      <c r="C18" s="122">
        <v>12.097744</v>
      </c>
      <c r="D18" s="122">
        <v>12.097744</v>
      </c>
      <c r="E18" s="122">
        <v>12.097744</v>
      </c>
      <c r="F18" s="122">
        <v>12.097744</v>
      </c>
      <c r="G18" s="122">
        <v>12.097744</v>
      </c>
      <c r="H18" s="122">
        <v>12.097744</v>
      </c>
      <c r="I18" s="122">
        <v>12.097744</v>
      </c>
      <c r="J18" s="122">
        <v>12.097744</v>
      </c>
      <c r="K18" s="122">
        <v>12.097744</v>
      </c>
      <c r="L18" s="122">
        <v>12.097744</v>
      </c>
      <c r="M18" s="122">
        <v>12.097744</v>
      </c>
      <c r="N18" s="122">
        <v>12.097744</v>
      </c>
      <c r="O18" s="15"/>
      <c r="P18" s="15"/>
      <c r="Q18" s="15"/>
    </row>
    <row r="19" spans="1:17" ht="12.75" outlineLevel="3" x14ac:dyDescent="0.2">
      <c r="A19" s="43" t="s">
        <v>80</v>
      </c>
      <c r="B19" s="122">
        <v>12.097744</v>
      </c>
      <c r="C19" s="122">
        <v>12.097744</v>
      </c>
      <c r="D19" s="122">
        <v>12.097744</v>
      </c>
      <c r="E19" s="122">
        <v>12.097744</v>
      </c>
      <c r="F19" s="122">
        <v>12.097744</v>
      </c>
      <c r="G19" s="122">
        <v>12.097744</v>
      </c>
      <c r="H19" s="122">
        <v>12.097744</v>
      </c>
      <c r="I19" s="122">
        <v>12.097744</v>
      </c>
      <c r="J19" s="122">
        <v>12.097744</v>
      </c>
      <c r="K19" s="122">
        <v>12.097744</v>
      </c>
      <c r="L19" s="122">
        <v>12.097744</v>
      </c>
      <c r="M19" s="122">
        <v>12.097744</v>
      </c>
      <c r="N19" s="122">
        <v>12.097744</v>
      </c>
      <c r="O19" s="15"/>
      <c r="P19" s="15"/>
      <c r="Q19" s="15"/>
    </row>
    <row r="20" spans="1:17" ht="12.75" outlineLevel="3" x14ac:dyDescent="0.2">
      <c r="A20" s="43" t="s">
        <v>174</v>
      </c>
      <c r="B20" s="122">
        <v>37.421561873549997</v>
      </c>
      <c r="C20" s="122">
        <v>37.716767139650003</v>
      </c>
      <c r="D20" s="122">
        <v>36.971441615659998</v>
      </c>
      <c r="E20" s="122">
        <v>37.206829710100003</v>
      </c>
      <c r="F20" s="122">
        <v>30.749772565499999</v>
      </c>
      <c r="G20" s="122">
        <v>30.964797580660001</v>
      </c>
      <c r="H20" s="122">
        <v>27.465314979910001</v>
      </c>
      <c r="I20" s="122">
        <v>26.335012330790001</v>
      </c>
      <c r="J20" s="122">
        <v>26.488508891670001</v>
      </c>
      <c r="K20" s="122">
        <v>30.487329847649999</v>
      </c>
      <c r="L20" s="122">
        <v>31.618932223160002</v>
      </c>
      <c r="M20" s="122">
        <v>30.850316577019999</v>
      </c>
      <c r="N20" s="122">
        <v>31.401890643400002</v>
      </c>
      <c r="O20" s="15"/>
      <c r="P20" s="15"/>
      <c r="Q20" s="15"/>
    </row>
    <row r="21" spans="1:17" ht="12.75" outlineLevel="3" x14ac:dyDescent="0.2">
      <c r="A21" s="43" t="s">
        <v>131</v>
      </c>
      <c r="B21" s="122">
        <v>12.097744</v>
      </c>
      <c r="C21" s="122">
        <v>12.097744</v>
      </c>
      <c r="D21" s="122">
        <v>12.097744</v>
      </c>
      <c r="E21" s="122">
        <v>12.097744</v>
      </c>
      <c r="F21" s="122">
        <v>12.097744</v>
      </c>
      <c r="G21" s="122">
        <v>12.097744</v>
      </c>
      <c r="H21" s="122">
        <v>12.097744</v>
      </c>
      <c r="I21" s="122">
        <v>12.097744</v>
      </c>
      <c r="J21" s="122">
        <v>12.097744</v>
      </c>
      <c r="K21" s="122">
        <v>12.097744</v>
      </c>
      <c r="L21" s="122">
        <v>12.097744</v>
      </c>
      <c r="M21" s="122">
        <v>12.097744</v>
      </c>
      <c r="N21" s="122">
        <v>12.097744</v>
      </c>
      <c r="O21" s="15"/>
      <c r="P21" s="15"/>
      <c r="Q21" s="15"/>
    </row>
    <row r="22" spans="1:17" ht="12.75" outlineLevel="3" x14ac:dyDescent="0.2">
      <c r="A22" s="43" t="s">
        <v>196</v>
      </c>
      <c r="B22" s="122">
        <v>12.097744</v>
      </c>
      <c r="C22" s="122">
        <v>12.097744</v>
      </c>
      <c r="D22" s="122">
        <v>12.097744</v>
      </c>
      <c r="E22" s="122">
        <v>12.097744</v>
      </c>
      <c r="F22" s="122">
        <v>12.097744</v>
      </c>
      <c r="G22" s="122">
        <v>12.097744</v>
      </c>
      <c r="H22" s="122">
        <v>12.097744</v>
      </c>
      <c r="I22" s="122">
        <v>12.097744</v>
      </c>
      <c r="J22" s="122">
        <v>12.097744</v>
      </c>
      <c r="K22" s="122">
        <v>12.097744</v>
      </c>
      <c r="L22" s="122">
        <v>12.097744</v>
      </c>
      <c r="M22" s="122">
        <v>12.097744</v>
      </c>
      <c r="N22" s="122">
        <v>12.097744</v>
      </c>
      <c r="O22" s="15"/>
      <c r="P22" s="15"/>
      <c r="Q22" s="15"/>
    </row>
    <row r="23" spans="1:17" ht="12.75" outlineLevel="3" x14ac:dyDescent="0.2">
      <c r="A23" s="43" t="s">
        <v>218</v>
      </c>
      <c r="B23" s="122">
        <v>19.184152653999998</v>
      </c>
      <c r="C23" s="122">
        <v>22.059128236700001</v>
      </c>
      <c r="D23" s="122">
        <v>23.923962178770001</v>
      </c>
      <c r="E23" s="122">
        <v>24.341829888220001</v>
      </c>
      <c r="F23" s="122">
        <v>29.48569032859</v>
      </c>
      <c r="G23" s="122">
        <v>30.122093823509999</v>
      </c>
      <c r="H23" s="122">
        <v>34.346204854790003</v>
      </c>
      <c r="I23" s="122">
        <v>47.809040167779997</v>
      </c>
      <c r="J23" s="122">
        <v>49.245289313580002</v>
      </c>
      <c r="K23" s="122">
        <v>54.075842015509998</v>
      </c>
      <c r="L23" s="122">
        <v>57.063224483330004</v>
      </c>
      <c r="M23" s="122">
        <v>45.203138093680003</v>
      </c>
      <c r="N23" s="122">
        <v>47.236592873600003</v>
      </c>
      <c r="O23" s="15"/>
      <c r="P23" s="15"/>
      <c r="Q23" s="15"/>
    </row>
    <row r="24" spans="1:17" ht="12.75" outlineLevel="3" x14ac:dyDescent="0.2">
      <c r="A24" s="43" t="s">
        <v>154</v>
      </c>
      <c r="B24" s="122">
        <v>12.097744</v>
      </c>
      <c r="C24" s="122">
        <v>12.097744</v>
      </c>
      <c r="D24" s="122">
        <v>12.097744</v>
      </c>
      <c r="E24" s="122">
        <v>12.097744</v>
      </c>
      <c r="F24" s="122">
        <v>12.097744</v>
      </c>
      <c r="G24" s="122">
        <v>12.097744</v>
      </c>
      <c r="H24" s="122">
        <v>12.097744</v>
      </c>
      <c r="I24" s="122">
        <v>12.097744</v>
      </c>
      <c r="J24" s="122">
        <v>12.097744</v>
      </c>
      <c r="K24" s="122">
        <v>12.097744</v>
      </c>
      <c r="L24" s="122">
        <v>12.097744</v>
      </c>
      <c r="M24" s="122">
        <v>12.097744</v>
      </c>
      <c r="N24" s="122">
        <v>12.097744</v>
      </c>
      <c r="O24" s="15"/>
      <c r="P24" s="15"/>
      <c r="Q24" s="15"/>
    </row>
    <row r="25" spans="1:17" ht="12.75" outlineLevel="3" x14ac:dyDescent="0.2">
      <c r="A25" s="43" t="s">
        <v>114</v>
      </c>
      <c r="B25" s="122">
        <v>12.097744</v>
      </c>
      <c r="C25" s="122">
        <v>12.097744</v>
      </c>
      <c r="D25" s="122">
        <v>12.097744</v>
      </c>
      <c r="E25" s="122">
        <v>12.097744</v>
      </c>
      <c r="F25" s="122">
        <v>12.097744</v>
      </c>
      <c r="G25" s="122">
        <v>12.097744</v>
      </c>
      <c r="H25" s="122">
        <v>12.097744</v>
      </c>
      <c r="I25" s="122">
        <v>12.097744</v>
      </c>
      <c r="J25" s="122">
        <v>12.097744</v>
      </c>
      <c r="K25" s="122">
        <v>12.097744</v>
      </c>
      <c r="L25" s="122">
        <v>12.097744</v>
      </c>
      <c r="M25" s="122">
        <v>12.097744</v>
      </c>
      <c r="N25" s="122">
        <v>12.097744</v>
      </c>
      <c r="O25" s="15"/>
      <c r="P25" s="15"/>
      <c r="Q25" s="15"/>
    </row>
    <row r="26" spans="1:17" ht="12.75" outlineLevel="3" x14ac:dyDescent="0.2">
      <c r="A26" s="43" t="s">
        <v>179</v>
      </c>
      <c r="B26" s="122">
        <v>12.097744</v>
      </c>
      <c r="C26" s="122">
        <v>12.097744</v>
      </c>
      <c r="D26" s="122">
        <v>12.097744</v>
      </c>
      <c r="E26" s="122">
        <v>12.097744</v>
      </c>
      <c r="F26" s="122">
        <v>12.097744</v>
      </c>
      <c r="G26" s="122">
        <v>12.097744</v>
      </c>
      <c r="H26" s="122">
        <v>12.097744</v>
      </c>
      <c r="I26" s="122">
        <v>12.097744</v>
      </c>
      <c r="J26" s="122">
        <v>12.097744</v>
      </c>
      <c r="K26" s="122">
        <v>12.097744</v>
      </c>
      <c r="L26" s="122">
        <v>12.097744</v>
      </c>
      <c r="M26" s="122">
        <v>12.097744</v>
      </c>
      <c r="N26" s="122">
        <v>12.097744</v>
      </c>
      <c r="O26" s="15"/>
      <c r="P26" s="15"/>
      <c r="Q26" s="15"/>
    </row>
    <row r="27" spans="1:17" ht="12.75" outlineLevel="3" x14ac:dyDescent="0.2">
      <c r="A27" s="43" t="s">
        <v>7</v>
      </c>
      <c r="B27" s="122">
        <v>12.097744</v>
      </c>
      <c r="C27" s="122">
        <v>12.097744</v>
      </c>
      <c r="D27" s="122">
        <v>12.097744</v>
      </c>
      <c r="E27" s="122">
        <v>12.097744</v>
      </c>
      <c r="F27" s="122">
        <v>12.097744</v>
      </c>
      <c r="G27" s="122">
        <v>12.097744</v>
      </c>
      <c r="H27" s="122">
        <v>12.097744</v>
      </c>
      <c r="I27" s="122">
        <v>12.097744</v>
      </c>
      <c r="J27" s="122">
        <v>12.097744</v>
      </c>
      <c r="K27" s="122">
        <v>12.097744</v>
      </c>
      <c r="L27" s="122">
        <v>12.097744</v>
      </c>
      <c r="M27" s="122">
        <v>12.097744</v>
      </c>
      <c r="N27" s="122">
        <v>12.097744</v>
      </c>
      <c r="O27" s="15"/>
      <c r="P27" s="15"/>
      <c r="Q27" s="15"/>
    </row>
    <row r="28" spans="1:17" ht="12.75" outlineLevel="3" x14ac:dyDescent="0.2">
      <c r="A28" s="43" t="s">
        <v>53</v>
      </c>
      <c r="B28" s="122">
        <v>12.097744</v>
      </c>
      <c r="C28" s="122">
        <v>12.097744</v>
      </c>
      <c r="D28" s="122">
        <v>12.097744</v>
      </c>
      <c r="E28" s="122">
        <v>12.097744</v>
      </c>
      <c r="F28" s="122">
        <v>12.097744</v>
      </c>
      <c r="G28" s="122">
        <v>12.097744</v>
      </c>
      <c r="H28" s="122">
        <v>12.097744</v>
      </c>
      <c r="I28" s="122">
        <v>12.097744</v>
      </c>
      <c r="J28" s="122">
        <v>12.097744</v>
      </c>
      <c r="K28" s="122">
        <v>12.097744</v>
      </c>
      <c r="L28" s="122">
        <v>12.097744</v>
      </c>
      <c r="M28" s="122">
        <v>12.097744</v>
      </c>
      <c r="N28" s="122">
        <v>12.097744</v>
      </c>
      <c r="O28" s="15"/>
      <c r="P28" s="15"/>
      <c r="Q28" s="15"/>
    </row>
    <row r="29" spans="1:17" ht="12.75" outlineLevel="3" x14ac:dyDescent="0.2">
      <c r="A29" s="43" t="s">
        <v>101</v>
      </c>
      <c r="B29" s="122">
        <v>12.097744</v>
      </c>
      <c r="C29" s="122">
        <v>12.097744</v>
      </c>
      <c r="D29" s="122">
        <v>12.097744</v>
      </c>
      <c r="E29" s="122">
        <v>12.097744</v>
      </c>
      <c r="F29" s="122">
        <v>12.097744</v>
      </c>
      <c r="G29" s="122">
        <v>12.097744</v>
      </c>
      <c r="H29" s="122">
        <v>12.097744</v>
      </c>
      <c r="I29" s="122">
        <v>12.097744</v>
      </c>
      <c r="J29" s="122">
        <v>12.097744</v>
      </c>
      <c r="K29" s="122">
        <v>12.097744</v>
      </c>
      <c r="L29" s="122">
        <v>12.097744</v>
      </c>
      <c r="M29" s="122">
        <v>12.097744</v>
      </c>
      <c r="N29" s="122">
        <v>12.097744</v>
      </c>
      <c r="O29" s="15"/>
      <c r="P29" s="15"/>
      <c r="Q29" s="15"/>
    </row>
    <row r="30" spans="1:17" ht="12.75" outlineLevel="3" x14ac:dyDescent="0.2">
      <c r="A30" s="43" t="s">
        <v>93</v>
      </c>
      <c r="B30" s="122">
        <v>12.097744</v>
      </c>
      <c r="C30" s="122">
        <v>12.097744</v>
      </c>
      <c r="D30" s="122">
        <v>12.097744</v>
      </c>
      <c r="E30" s="122">
        <v>12.097744</v>
      </c>
      <c r="F30" s="122">
        <v>12.097744</v>
      </c>
      <c r="G30" s="122">
        <v>12.097744</v>
      </c>
      <c r="H30" s="122">
        <v>12.097744</v>
      </c>
      <c r="I30" s="122">
        <v>12.097744</v>
      </c>
      <c r="J30" s="122">
        <v>12.097744</v>
      </c>
      <c r="K30" s="122">
        <v>12.097744</v>
      </c>
      <c r="L30" s="122">
        <v>12.097744</v>
      </c>
      <c r="M30" s="122">
        <v>12.097744</v>
      </c>
      <c r="N30" s="122">
        <v>12.097744</v>
      </c>
      <c r="O30" s="15"/>
      <c r="P30" s="15"/>
      <c r="Q30" s="15"/>
    </row>
    <row r="31" spans="1:17" ht="12.75" outlineLevel="3" x14ac:dyDescent="0.2">
      <c r="A31" s="43" t="s">
        <v>151</v>
      </c>
      <c r="B31" s="122">
        <v>12.097744</v>
      </c>
      <c r="C31" s="122">
        <v>12.097744</v>
      </c>
      <c r="D31" s="122">
        <v>12.097744</v>
      </c>
      <c r="E31" s="122">
        <v>12.097744</v>
      </c>
      <c r="F31" s="122">
        <v>12.097744</v>
      </c>
      <c r="G31" s="122">
        <v>12.097744</v>
      </c>
      <c r="H31" s="122">
        <v>12.097744</v>
      </c>
      <c r="I31" s="122">
        <v>12.097744</v>
      </c>
      <c r="J31" s="122">
        <v>12.097744</v>
      </c>
      <c r="K31" s="122">
        <v>12.097744</v>
      </c>
      <c r="L31" s="122">
        <v>12.097744</v>
      </c>
      <c r="M31" s="122">
        <v>12.097744</v>
      </c>
      <c r="N31" s="122">
        <v>12.097744</v>
      </c>
      <c r="O31" s="15"/>
      <c r="P31" s="15"/>
      <c r="Q31" s="15"/>
    </row>
    <row r="32" spans="1:17" ht="12.75" outlineLevel="3" x14ac:dyDescent="0.2">
      <c r="A32" s="43" t="s">
        <v>207</v>
      </c>
      <c r="B32" s="122">
        <v>12.097744</v>
      </c>
      <c r="C32" s="122">
        <v>12.097744</v>
      </c>
      <c r="D32" s="122">
        <v>12.097744</v>
      </c>
      <c r="E32" s="122">
        <v>12.097744</v>
      </c>
      <c r="F32" s="122">
        <v>12.097744</v>
      </c>
      <c r="G32" s="122">
        <v>12.097744</v>
      </c>
      <c r="H32" s="122">
        <v>12.097744</v>
      </c>
      <c r="I32" s="122">
        <v>12.097744</v>
      </c>
      <c r="J32" s="122">
        <v>12.097744</v>
      </c>
      <c r="K32" s="122">
        <v>12.097744</v>
      </c>
      <c r="L32" s="122">
        <v>12.097744</v>
      </c>
      <c r="M32" s="122">
        <v>12.097744</v>
      </c>
      <c r="N32" s="122">
        <v>12.097744</v>
      </c>
      <c r="O32" s="15"/>
      <c r="P32" s="15"/>
      <c r="Q32" s="15"/>
    </row>
    <row r="33" spans="1:17" ht="12.75" outlineLevel="3" x14ac:dyDescent="0.2">
      <c r="A33" s="43" t="s">
        <v>31</v>
      </c>
      <c r="B33" s="122">
        <v>12.097744</v>
      </c>
      <c r="C33" s="122">
        <v>12.097744</v>
      </c>
      <c r="D33" s="122">
        <v>12.097744</v>
      </c>
      <c r="E33" s="122">
        <v>12.097744</v>
      </c>
      <c r="F33" s="122">
        <v>12.097744</v>
      </c>
      <c r="G33" s="122">
        <v>12.097744</v>
      </c>
      <c r="H33" s="122">
        <v>12.097744</v>
      </c>
      <c r="I33" s="122">
        <v>12.097744</v>
      </c>
      <c r="J33" s="122">
        <v>12.097744</v>
      </c>
      <c r="K33" s="122">
        <v>12.097744</v>
      </c>
      <c r="L33" s="122">
        <v>12.097744</v>
      </c>
      <c r="M33" s="122">
        <v>12.097744</v>
      </c>
      <c r="N33" s="122">
        <v>12.097744</v>
      </c>
      <c r="O33" s="15"/>
      <c r="P33" s="15"/>
      <c r="Q33" s="15"/>
    </row>
    <row r="34" spans="1:17" ht="12.75" outlineLevel="3" x14ac:dyDescent="0.2">
      <c r="A34" s="43" t="s">
        <v>59</v>
      </c>
      <c r="B34" s="122">
        <v>6.6407129999999999</v>
      </c>
      <c r="C34" s="122">
        <v>30.279571715159999</v>
      </c>
      <c r="D34" s="122">
        <v>19.946277247889999</v>
      </c>
      <c r="E34" s="122">
        <v>24.307330107129999</v>
      </c>
      <c r="F34" s="122">
        <v>17.787324000000002</v>
      </c>
      <c r="G34" s="122">
        <v>11.353145</v>
      </c>
      <c r="H34" s="122">
        <v>4.6378159999999999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5"/>
      <c r="P34" s="15"/>
      <c r="Q34" s="15"/>
    </row>
    <row r="35" spans="1:17" ht="12.75" outlineLevel="3" x14ac:dyDescent="0.2">
      <c r="A35" s="43" t="s">
        <v>47</v>
      </c>
      <c r="B35" s="122">
        <v>62.88869382435</v>
      </c>
      <c r="C35" s="122">
        <v>63.366086535549996</v>
      </c>
      <c r="D35" s="122">
        <v>62.972259315999999</v>
      </c>
      <c r="E35" s="122">
        <v>70.159906048379995</v>
      </c>
      <c r="F35" s="122">
        <v>67.879974667260001</v>
      </c>
      <c r="G35" s="122">
        <v>69.627991662580001</v>
      </c>
      <c r="H35" s="122">
        <v>74.021751444429995</v>
      </c>
      <c r="I35" s="122">
        <v>67.914153040309998</v>
      </c>
      <c r="J35" s="122">
        <v>69.899402247029997</v>
      </c>
      <c r="K35" s="122">
        <v>75.132962500540003</v>
      </c>
      <c r="L35" s="122">
        <v>66.389281621479995</v>
      </c>
      <c r="M35" s="122">
        <v>74.414629836580005</v>
      </c>
      <c r="N35" s="122">
        <v>79.853823193400004</v>
      </c>
      <c r="O35" s="15"/>
      <c r="P35" s="15"/>
      <c r="Q35" s="15"/>
    </row>
    <row r="36" spans="1:17" ht="12.75" outlineLevel="3" x14ac:dyDescent="0.2">
      <c r="A36" s="43" t="s">
        <v>46</v>
      </c>
      <c r="B36" s="122">
        <v>12.097751000000001</v>
      </c>
      <c r="C36" s="122">
        <v>12.097751000000001</v>
      </c>
      <c r="D36" s="122">
        <v>12.097751000000001</v>
      </c>
      <c r="E36" s="122">
        <v>12.097751000000001</v>
      </c>
      <c r="F36" s="122">
        <v>12.097751000000001</v>
      </c>
      <c r="G36" s="122">
        <v>12.097751000000001</v>
      </c>
      <c r="H36" s="122">
        <v>12.097751000000001</v>
      </c>
      <c r="I36" s="122">
        <v>12.097751000000001</v>
      </c>
      <c r="J36" s="122">
        <v>12.097751000000001</v>
      </c>
      <c r="K36" s="122">
        <v>12.097751000000001</v>
      </c>
      <c r="L36" s="122">
        <v>12.097751000000001</v>
      </c>
      <c r="M36" s="122">
        <v>12.097751000000001</v>
      </c>
      <c r="N36" s="122">
        <v>12.097751000000001</v>
      </c>
      <c r="O36" s="15"/>
      <c r="P36" s="15"/>
      <c r="Q36" s="15"/>
    </row>
    <row r="37" spans="1:17" ht="12.75" outlineLevel="3" x14ac:dyDescent="0.2">
      <c r="A37" s="43" t="s">
        <v>94</v>
      </c>
      <c r="B37" s="122">
        <v>0.03</v>
      </c>
      <c r="C37" s="122">
        <v>0.03</v>
      </c>
      <c r="D37" s="122">
        <v>0.03</v>
      </c>
      <c r="E37" s="122">
        <v>0.03</v>
      </c>
      <c r="F37" s="122">
        <v>0.03</v>
      </c>
      <c r="G37" s="122">
        <v>0.03</v>
      </c>
      <c r="H37" s="122">
        <v>0.03</v>
      </c>
      <c r="I37" s="122">
        <v>0.03</v>
      </c>
      <c r="J37" s="122">
        <v>0.03</v>
      </c>
      <c r="K37" s="122">
        <v>0.03</v>
      </c>
      <c r="L37" s="122">
        <v>0.03</v>
      </c>
      <c r="M37" s="122">
        <v>0.03</v>
      </c>
      <c r="N37" s="122">
        <v>7.03</v>
      </c>
      <c r="O37" s="15"/>
      <c r="P37" s="15"/>
      <c r="Q37" s="15"/>
    </row>
    <row r="38" spans="1:17" ht="12.75" outlineLevel="3" x14ac:dyDescent="0.2">
      <c r="A38" s="43" t="s">
        <v>157</v>
      </c>
      <c r="B38" s="122">
        <v>39.370320200000002</v>
      </c>
      <c r="C38" s="122">
        <v>30.3731604</v>
      </c>
      <c r="D38" s="122">
        <v>29.579085500000001</v>
      </c>
      <c r="E38" s="122">
        <v>29.579085500000001</v>
      </c>
      <c r="F38" s="122">
        <v>27.408128099999999</v>
      </c>
      <c r="G38" s="122">
        <v>29.164441100000001</v>
      </c>
      <c r="H38" s="122">
        <v>31.031966100000002</v>
      </c>
      <c r="I38" s="122">
        <v>37.171148299999999</v>
      </c>
      <c r="J38" s="122">
        <v>37.0756674</v>
      </c>
      <c r="K38" s="122">
        <v>37.063136</v>
      </c>
      <c r="L38" s="122">
        <v>41.063136</v>
      </c>
      <c r="M38" s="122">
        <v>43.563136</v>
      </c>
      <c r="N38" s="122">
        <v>46.557594000000002</v>
      </c>
      <c r="O38" s="15"/>
      <c r="P38" s="15"/>
      <c r="Q38" s="15"/>
    </row>
    <row r="39" spans="1:17" ht="12.75" outlineLevel="3" x14ac:dyDescent="0.2">
      <c r="A39" s="43" t="s">
        <v>162</v>
      </c>
      <c r="B39" s="122">
        <v>8.97352198956</v>
      </c>
      <c r="C39" s="122">
        <v>7.0676736657800001</v>
      </c>
      <c r="D39" s="122">
        <v>8.3424278509000001</v>
      </c>
      <c r="E39" s="122">
        <v>5.2444208650400004</v>
      </c>
      <c r="F39" s="122">
        <v>22.189435639100001</v>
      </c>
      <c r="G39" s="122">
        <v>23.04019728614</v>
      </c>
      <c r="H39" s="122">
        <v>23.873417331430002</v>
      </c>
      <c r="I39" s="122">
        <v>22.528618999999999</v>
      </c>
      <c r="J39" s="122">
        <v>11.012083000000001</v>
      </c>
      <c r="K39" s="122">
        <v>11.012083000000001</v>
      </c>
      <c r="L39" s="122">
        <v>1.584821</v>
      </c>
      <c r="M39" s="122">
        <v>0</v>
      </c>
      <c r="N39" s="122">
        <v>0</v>
      </c>
      <c r="O39" s="15"/>
      <c r="P39" s="15"/>
      <c r="Q39" s="15"/>
    </row>
    <row r="40" spans="1:17" ht="12.75" outlineLevel="3" x14ac:dyDescent="0.2">
      <c r="A40" s="43" t="s">
        <v>211</v>
      </c>
      <c r="B40" s="122">
        <v>5.8000999999999996</v>
      </c>
      <c r="C40" s="122">
        <v>5.8000999999999996</v>
      </c>
      <c r="D40" s="122">
        <v>5.8000999999999996</v>
      </c>
      <c r="E40" s="122">
        <v>5.8000999999999996</v>
      </c>
      <c r="F40" s="122">
        <v>5.8000999999999996</v>
      </c>
      <c r="G40" s="122">
        <v>5.8000999999999996</v>
      </c>
      <c r="H40" s="122">
        <v>13.275709000000001</v>
      </c>
      <c r="I40" s="122">
        <v>26.150091</v>
      </c>
      <c r="J40" s="122">
        <v>27.387578000000001</v>
      </c>
      <c r="K40" s="122">
        <v>39.665255999999999</v>
      </c>
      <c r="L40" s="122">
        <v>39.665255999999999</v>
      </c>
      <c r="M40" s="122">
        <v>39.665255999999999</v>
      </c>
      <c r="N40" s="122">
        <v>39.665255999999999</v>
      </c>
      <c r="O40" s="15"/>
      <c r="P40" s="15"/>
      <c r="Q40" s="15"/>
    </row>
    <row r="41" spans="1:17" ht="12.75" outlineLevel="3" x14ac:dyDescent="0.2">
      <c r="A41" s="43" t="s">
        <v>39</v>
      </c>
      <c r="B41" s="122">
        <v>17.873328999999998</v>
      </c>
      <c r="C41" s="122">
        <v>17.873328999999998</v>
      </c>
      <c r="D41" s="122">
        <v>18.042587000000001</v>
      </c>
      <c r="E41" s="122">
        <v>18.570758999999999</v>
      </c>
      <c r="F41" s="122">
        <v>18.570758999999999</v>
      </c>
      <c r="G41" s="122">
        <v>17.471209000000002</v>
      </c>
      <c r="H41" s="122">
        <v>17.471209000000002</v>
      </c>
      <c r="I41" s="122">
        <v>20.471209000000002</v>
      </c>
      <c r="J41" s="122">
        <v>22.312239000000002</v>
      </c>
      <c r="K41" s="122">
        <v>22.312239000000002</v>
      </c>
      <c r="L41" s="122">
        <v>22.839648</v>
      </c>
      <c r="M41" s="122">
        <v>23.105080999999998</v>
      </c>
      <c r="N41" s="122">
        <v>23.602312000000001</v>
      </c>
      <c r="O41" s="15"/>
      <c r="P41" s="15"/>
      <c r="Q41" s="15"/>
    </row>
    <row r="42" spans="1:17" ht="12.75" outlineLevel="3" x14ac:dyDescent="0.2">
      <c r="A42" s="43" t="s">
        <v>89</v>
      </c>
      <c r="B42" s="122">
        <v>17.5</v>
      </c>
      <c r="C42" s="122">
        <v>17.5</v>
      </c>
      <c r="D42" s="122">
        <v>17.5</v>
      </c>
      <c r="E42" s="122">
        <v>17.5</v>
      </c>
      <c r="F42" s="122">
        <v>17.5</v>
      </c>
      <c r="G42" s="122">
        <v>17.5</v>
      </c>
      <c r="H42" s="122">
        <v>17.5</v>
      </c>
      <c r="I42" s="122">
        <v>17.5</v>
      </c>
      <c r="J42" s="122">
        <v>17.5</v>
      </c>
      <c r="K42" s="122">
        <v>17.5</v>
      </c>
      <c r="L42" s="122">
        <v>17.5</v>
      </c>
      <c r="M42" s="122">
        <v>17.5</v>
      </c>
      <c r="N42" s="122">
        <v>17.5</v>
      </c>
      <c r="O42" s="15"/>
      <c r="P42" s="15"/>
      <c r="Q42" s="15"/>
    </row>
    <row r="43" spans="1:17" ht="12.75" outlineLevel="3" x14ac:dyDescent="0.2">
      <c r="A43" s="43" t="s">
        <v>197</v>
      </c>
      <c r="B43" s="122">
        <v>24.18031366728</v>
      </c>
      <c r="C43" s="122">
        <v>24.268270029260002</v>
      </c>
      <c r="D43" s="122">
        <v>11.404919709450001</v>
      </c>
      <c r="E43" s="122">
        <v>14.39519021423</v>
      </c>
      <c r="F43" s="122">
        <v>14.550184562549999</v>
      </c>
      <c r="G43" s="122">
        <v>17.1359381362</v>
      </c>
      <c r="H43" s="122">
        <v>19.269212284150001</v>
      </c>
      <c r="I43" s="122">
        <v>11.88077192826</v>
      </c>
      <c r="J43" s="122">
        <v>11.90425955678</v>
      </c>
      <c r="K43" s="122">
        <v>8.2410027649399993</v>
      </c>
      <c r="L43" s="122">
        <v>8.3870352867399998</v>
      </c>
      <c r="M43" s="122">
        <v>8.2334445691999996</v>
      </c>
      <c r="N43" s="122">
        <v>0</v>
      </c>
      <c r="O43" s="15"/>
      <c r="P43" s="15"/>
      <c r="Q43" s="15"/>
    </row>
    <row r="44" spans="1:17" ht="12.75" outlineLevel="3" x14ac:dyDescent="0.2">
      <c r="A44" s="43" t="s">
        <v>146</v>
      </c>
      <c r="B44" s="122">
        <v>19.399999999999999</v>
      </c>
      <c r="C44" s="122">
        <v>19.399999999999999</v>
      </c>
      <c r="D44" s="122">
        <v>18</v>
      </c>
      <c r="E44" s="122">
        <v>18</v>
      </c>
      <c r="F44" s="122">
        <v>18</v>
      </c>
      <c r="G44" s="122">
        <v>18</v>
      </c>
      <c r="H44" s="122">
        <v>18</v>
      </c>
      <c r="I44" s="122">
        <v>18</v>
      </c>
      <c r="J44" s="122">
        <v>18</v>
      </c>
      <c r="K44" s="122">
        <v>18</v>
      </c>
      <c r="L44" s="122">
        <v>18</v>
      </c>
      <c r="M44" s="122">
        <v>18</v>
      </c>
      <c r="N44" s="122">
        <v>18</v>
      </c>
      <c r="O44" s="15"/>
      <c r="P44" s="15"/>
      <c r="Q44" s="15"/>
    </row>
    <row r="45" spans="1:17" ht="12.75" outlineLevel="2" x14ac:dyDescent="0.2">
      <c r="A45" s="75" t="s">
        <v>118</v>
      </c>
      <c r="B45" s="120">
        <f t="shared" ref="B45:M45" si="4">SUM(B$46:B$46)</f>
        <v>2.2482928826599999</v>
      </c>
      <c r="C45" s="120">
        <f t="shared" si="4"/>
        <v>2.2482928826599999</v>
      </c>
      <c r="D45" s="120">
        <f t="shared" si="4"/>
        <v>2.2482928826599999</v>
      </c>
      <c r="E45" s="120">
        <f t="shared" si="4"/>
        <v>2.2482928826599999</v>
      </c>
      <c r="F45" s="120">
        <f t="shared" si="4"/>
        <v>2.2152297520399999</v>
      </c>
      <c r="G45" s="120">
        <f t="shared" si="4"/>
        <v>2.2152297520399999</v>
      </c>
      <c r="H45" s="120">
        <f t="shared" si="4"/>
        <v>2.2152297520399999</v>
      </c>
      <c r="I45" s="120">
        <f t="shared" si="4"/>
        <v>2.18216662142</v>
      </c>
      <c r="J45" s="120">
        <f t="shared" si="4"/>
        <v>2.18216662142</v>
      </c>
      <c r="K45" s="120">
        <f t="shared" si="4"/>
        <v>2.1491034908</v>
      </c>
      <c r="L45" s="120">
        <f t="shared" si="4"/>
        <v>2.1491034908</v>
      </c>
      <c r="M45" s="120">
        <f t="shared" si="4"/>
        <v>2.1491034908</v>
      </c>
      <c r="N45" s="120">
        <v>2.11604036018</v>
      </c>
      <c r="O45" s="15"/>
      <c r="P45" s="15"/>
      <c r="Q45" s="15"/>
    </row>
    <row r="46" spans="1:17" ht="12.75" outlineLevel="3" x14ac:dyDescent="0.2">
      <c r="A46" s="43" t="s">
        <v>28</v>
      </c>
      <c r="B46" s="122">
        <v>2.2482928826599999</v>
      </c>
      <c r="C46" s="122">
        <v>2.2482928826599999</v>
      </c>
      <c r="D46" s="122">
        <v>2.2482928826599999</v>
      </c>
      <c r="E46" s="122">
        <v>2.2482928826599999</v>
      </c>
      <c r="F46" s="122">
        <v>2.2152297520399999</v>
      </c>
      <c r="G46" s="122">
        <v>2.2152297520399999</v>
      </c>
      <c r="H46" s="122">
        <v>2.2152297520399999</v>
      </c>
      <c r="I46" s="122">
        <v>2.18216662142</v>
      </c>
      <c r="J46" s="122">
        <v>2.18216662142</v>
      </c>
      <c r="K46" s="122">
        <v>2.1491034908</v>
      </c>
      <c r="L46" s="122">
        <v>2.1491034908</v>
      </c>
      <c r="M46" s="122">
        <v>2.1491034908</v>
      </c>
      <c r="N46" s="122">
        <v>2.11604036018</v>
      </c>
      <c r="O46" s="15"/>
      <c r="P46" s="15"/>
      <c r="Q46" s="15"/>
    </row>
    <row r="47" spans="1:17" ht="15" outlineLevel="1" x14ac:dyDescent="0.25">
      <c r="A47" s="200" t="s">
        <v>14</v>
      </c>
      <c r="B47" s="205">
        <f t="shared" ref="B47:N47" si="5">B$48+B$53+B$57</f>
        <v>10.346448361189999</v>
      </c>
      <c r="C47" s="205">
        <f t="shared" si="5"/>
        <v>10.19284040332</v>
      </c>
      <c r="D47" s="205">
        <f t="shared" si="5"/>
        <v>10.342398806709999</v>
      </c>
      <c r="E47" s="205">
        <f t="shared" si="5"/>
        <v>10.23669915648</v>
      </c>
      <c r="F47" s="205">
        <f t="shared" si="5"/>
        <v>10.357949819310001</v>
      </c>
      <c r="G47" s="205">
        <f t="shared" si="5"/>
        <v>10.52866467282</v>
      </c>
      <c r="H47" s="205">
        <f t="shared" si="5"/>
        <v>10.65568766628</v>
      </c>
      <c r="I47" s="205">
        <f t="shared" si="5"/>
        <v>10.884014172530001</v>
      </c>
      <c r="J47" s="205">
        <f t="shared" si="5"/>
        <v>11.01804788193</v>
      </c>
      <c r="K47" s="205">
        <f t="shared" si="5"/>
        <v>11.097244095240001</v>
      </c>
      <c r="L47" s="205">
        <f t="shared" si="5"/>
        <v>11.195369117329999</v>
      </c>
      <c r="M47" s="205">
        <f t="shared" si="5"/>
        <v>11.320813571230001</v>
      </c>
      <c r="N47" s="205">
        <f t="shared" si="5"/>
        <v>9.558666091860001</v>
      </c>
      <c r="O47" s="15"/>
      <c r="P47" s="15"/>
      <c r="Q47" s="15"/>
    </row>
    <row r="48" spans="1:17" ht="12.75" outlineLevel="2" x14ac:dyDescent="0.2">
      <c r="A48" s="75" t="s">
        <v>198</v>
      </c>
      <c r="B48" s="120">
        <f t="shared" ref="B48:M48" si="6">SUM(B$49:B$52)</f>
        <v>6.0000115999999997</v>
      </c>
      <c r="C48" s="120">
        <f t="shared" si="6"/>
        <v>6.0000115999999997</v>
      </c>
      <c r="D48" s="120">
        <f t="shared" si="6"/>
        <v>6.0000115999999997</v>
      </c>
      <c r="E48" s="120">
        <f t="shared" si="6"/>
        <v>6.0000115999999997</v>
      </c>
      <c r="F48" s="120">
        <f t="shared" si="6"/>
        <v>6.0000115999999997</v>
      </c>
      <c r="G48" s="120">
        <f t="shared" si="6"/>
        <v>6.0000115999999997</v>
      </c>
      <c r="H48" s="120">
        <f t="shared" si="6"/>
        <v>6.0000115999999997</v>
      </c>
      <c r="I48" s="120">
        <f t="shared" si="6"/>
        <v>6.0000115999999997</v>
      </c>
      <c r="J48" s="120">
        <f t="shared" si="6"/>
        <v>6.0000115999999997</v>
      </c>
      <c r="K48" s="120">
        <f t="shared" si="6"/>
        <v>6.0000115999999997</v>
      </c>
      <c r="L48" s="120">
        <f t="shared" si="6"/>
        <v>6.0000115999999997</v>
      </c>
      <c r="M48" s="120">
        <f t="shared" si="6"/>
        <v>6.0000115999999997</v>
      </c>
      <c r="N48" s="120">
        <v>4.2000115999999998</v>
      </c>
      <c r="O48" s="15"/>
      <c r="P48" s="15"/>
      <c r="Q48" s="15"/>
    </row>
    <row r="49" spans="1:17" ht="12.75" outlineLevel="3" x14ac:dyDescent="0.2">
      <c r="A49" s="43" t="s">
        <v>112</v>
      </c>
      <c r="B49" s="122">
        <v>1.1600000000000001E-5</v>
      </c>
      <c r="C49" s="122">
        <v>1.1600000000000001E-5</v>
      </c>
      <c r="D49" s="122">
        <v>1.1600000000000001E-5</v>
      </c>
      <c r="E49" s="122">
        <v>1.1600000000000001E-5</v>
      </c>
      <c r="F49" s="122">
        <v>1.1600000000000001E-5</v>
      </c>
      <c r="G49" s="122">
        <v>1.1600000000000001E-5</v>
      </c>
      <c r="H49" s="122">
        <v>1.1600000000000001E-5</v>
      </c>
      <c r="I49" s="122">
        <v>1.1600000000000001E-5</v>
      </c>
      <c r="J49" s="122">
        <v>1.1600000000000001E-5</v>
      </c>
      <c r="K49" s="122">
        <v>1.1600000000000001E-5</v>
      </c>
      <c r="L49" s="122">
        <v>1.1600000000000001E-5</v>
      </c>
      <c r="M49" s="122">
        <v>1.1600000000000001E-5</v>
      </c>
      <c r="N49" s="122">
        <v>1.1600000000000001E-5</v>
      </c>
      <c r="O49" s="15"/>
      <c r="P49" s="15"/>
      <c r="Q49" s="15"/>
    </row>
    <row r="50" spans="1:17" ht="12.75" outlineLevel="3" x14ac:dyDescent="0.2">
      <c r="A50" s="43" t="s">
        <v>77</v>
      </c>
      <c r="B50" s="122">
        <v>1</v>
      </c>
      <c r="C50" s="122">
        <v>1</v>
      </c>
      <c r="D50" s="122">
        <v>1</v>
      </c>
      <c r="E50" s="122">
        <v>1</v>
      </c>
      <c r="F50" s="122">
        <v>1</v>
      </c>
      <c r="G50" s="122">
        <v>1</v>
      </c>
      <c r="H50" s="122">
        <v>1</v>
      </c>
      <c r="I50" s="122">
        <v>1</v>
      </c>
      <c r="J50" s="122">
        <v>1</v>
      </c>
      <c r="K50" s="122">
        <v>1</v>
      </c>
      <c r="L50" s="122">
        <v>1</v>
      </c>
      <c r="M50" s="122">
        <v>1</v>
      </c>
      <c r="N50" s="122">
        <v>2.2000000000000002</v>
      </c>
      <c r="O50" s="15"/>
      <c r="P50" s="15"/>
      <c r="Q50" s="15"/>
    </row>
    <row r="51" spans="1:17" ht="12.75" outlineLevel="3" x14ac:dyDescent="0.2">
      <c r="A51" s="43" t="s">
        <v>2</v>
      </c>
      <c r="B51" s="122">
        <v>3</v>
      </c>
      <c r="C51" s="122">
        <v>3</v>
      </c>
      <c r="D51" s="122">
        <v>3</v>
      </c>
      <c r="E51" s="122">
        <v>3</v>
      </c>
      <c r="F51" s="122">
        <v>3</v>
      </c>
      <c r="G51" s="122">
        <v>3</v>
      </c>
      <c r="H51" s="122">
        <v>3</v>
      </c>
      <c r="I51" s="122">
        <v>3</v>
      </c>
      <c r="J51" s="122">
        <v>3</v>
      </c>
      <c r="K51" s="122">
        <v>3</v>
      </c>
      <c r="L51" s="122">
        <v>3</v>
      </c>
      <c r="M51" s="122">
        <v>3</v>
      </c>
      <c r="N51" s="122">
        <v>2</v>
      </c>
      <c r="O51" s="15"/>
      <c r="P51" s="15"/>
      <c r="Q51" s="15"/>
    </row>
    <row r="52" spans="1:17" ht="12.75" outlineLevel="3" x14ac:dyDescent="0.2">
      <c r="A52" s="43" t="s">
        <v>0</v>
      </c>
      <c r="B52" s="122">
        <v>2</v>
      </c>
      <c r="C52" s="122">
        <v>2</v>
      </c>
      <c r="D52" s="122">
        <v>2</v>
      </c>
      <c r="E52" s="122">
        <v>2</v>
      </c>
      <c r="F52" s="122">
        <v>2</v>
      </c>
      <c r="G52" s="122">
        <v>2</v>
      </c>
      <c r="H52" s="122">
        <v>2</v>
      </c>
      <c r="I52" s="122">
        <v>2</v>
      </c>
      <c r="J52" s="122">
        <v>2</v>
      </c>
      <c r="K52" s="122">
        <v>2</v>
      </c>
      <c r="L52" s="122">
        <v>2</v>
      </c>
      <c r="M52" s="122">
        <v>2</v>
      </c>
      <c r="N52" s="122">
        <v>0</v>
      </c>
      <c r="O52" s="15"/>
      <c r="P52" s="15"/>
      <c r="Q52" s="15"/>
    </row>
    <row r="53" spans="1:17" ht="12.75" outlineLevel="2" x14ac:dyDescent="0.2">
      <c r="A53" s="75" t="s">
        <v>118</v>
      </c>
      <c r="B53" s="120">
        <f t="shared" ref="B53:M53" si="7">SUM(B$54:B$56)</f>
        <v>4.3454821111899999</v>
      </c>
      <c r="C53" s="120">
        <f t="shared" si="7"/>
        <v>4.1918741533199997</v>
      </c>
      <c r="D53" s="120">
        <f t="shared" si="7"/>
        <v>4.3414325567099992</v>
      </c>
      <c r="E53" s="120">
        <f t="shared" si="7"/>
        <v>4.23573290648</v>
      </c>
      <c r="F53" s="120">
        <f t="shared" si="7"/>
        <v>4.3569835693099996</v>
      </c>
      <c r="G53" s="120">
        <f t="shared" si="7"/>
        <v>4.5276984228199995</v>
      </c>
      <c r="H53" s="120">
        <f t="shared" si="7"/>
        <v>4.6547214162800001</v>
      </c>
      <c r="I53" s="120">
        <f t="shared" si="7"/>
        <v>4.8830479225300003</v>
      </c>
      <c r="J53" s="120">
        <f t="shared" si="7"/>
        <v>5.01708163193</v>
      </c>
      <c r="K53" s="120">
        <f t="shared" si="7"/>
        <v>5.0962778452399995</v>
      </c>
      <c r="L53" s="120">
        <f t="shared" si="7"/>
        <v>5.19440286733</v>
      </c>
      <c r="M53" s="120">
        <f t="shared" si="7"/>
        <v>5.3198473212300001</v>
      </c>
      <c r="N53" s="120">
        <v>5.3576998418599997</v>
      </c>
      <c r="O53" s="15"/>
      <c r="P53" s="15"/>
      <c r="Q53" s="15"/>
    </row>
    <row r="54" spans="1:17" ht="12.75" outlineLevel="3" x14ac:dyDescent="0.2">
      <c r="A54" s="43" t="s">
        <v>49</v>
      </c>
      <c r="B54" s="122">
        <v>0.99321125234999996</v>
      </c>
      <c r="C54" s="122">
        <v>0.88627314271000002</v>
      </c>
      <c r="D54" s="122">
        <v>0.96021353145999999</v>
      </c>
      <c r="E54" s="122">
        <v>1.0272503065900001</v>
      </c>
      <c r="F54" s="122">
        <v>1.1421238579399999</v>
      </c>
      <c r="G54" s="122">
        <v>1.2968922844899999</v>
      </c>
      <c r="H54" s="122">
        <v>1.4061704448500001</v>
      </c>
      <c r="I54" s="122">
        <v>1.6238322646000001</v>
      </c>
      <c r="J54" s="122">
        <v>1.7285496144500001</v>
      </c>
      <c r="K54" s="122">
        <v>1.7847329948699999</v>
      </c>
      <c r="L54" s="122">
        <v>1.8854005763299999</v>
      </c>
      <c r="M54" s="122">
        <v>1.9957248751200001</v>
      </c>
      <c r="N54" s="122">
        <v>1.94547716486</v>
      </c>
      <c r="O54" s="15"/>
      <c r="P54" s="15"/>
      <c r="Q54" s="15"/>
    </row>
    <row r="55" spans="1:17" ht="12.75" outlineLevel="3" x14ac:dyDescent="0.2">
      <c r="A55" s="43" t="s">
        <v>125</v>
      </c>
      <c r="B55" s="122">
        <v>3.2781614978200002</v>
      </c>
      <c r="C55" s="122">
        <v>3.2353249148700001</v>
      </c>
      <c r="D55" s="122">
        <v>3.3109429295099999</v>
      </c>
      <c r="E55" s="122">
        <v>3.1382065041499998</v>
      </c>
      <c r="F55" s="122">
        <v>3.1484168809000002</v>
      </c>
      <c r="G55" s="122">
        <v>3.16436330786</v>
      </c>
      <c r="H55" s="122">
        <v>3.1821081409600001</v>
      </c>
      <c r="I55" s="122">
        <v>3.1966060927300002</v>
      </c>
      <c r="J55" s="122">
        <v>3.2259224522799999</v>
      </c>
      <c r="K55" s="122">
        <v>3.24893528517</v>
      </c>
      <c r="L55" s="122">
        <v>3.2502259911000002</v>
      </c>
      <c r="M55" s="122">
        <v>3.2653461462100002</v>
      </c>
      <c r="N55" s="122">
        <v>3.3534463771</v>
      </c>
      <c r="O55" s="15"/>
      <c r="P55" s="15"/>
      <c r="Q55" s="15"/>
    </row>
    <row r="56" spans="1:17" ht="12.75" outlineLevel="3" x14ac:dyDescent="0.2">
      <c r="A56" s="43" t="s">
        <v>95</v>
      </c>
      <c r="B56" s="122">
        <v>7.410936102E-2</v>
      </c>
      <c r="C56" s="122">
        <v>7.0276095740000002E-2</v>
      </c>
      <c r="D56" s="122">
        <v>7.0276095740000002E-2</v>
      </c>
      <c r="E56" s="122">
        <v>7.0276095740000002E-2</v>
      </c>
      <c r="F56" s="122">
        <v>6.6442830470000006E-2</v>
      </c>
      <c r="G56" s="122">
        <v>6.6442830470000006E-2</v>
      </c>
      <c r="H56" s="122">
        <v>6.6442830470000006E-2</v>
      </c>
      <c r="I56" s="122">
        <v>6.2609565199999995E-2</v>
      </c>
      <c r="J56" s="122">
        <v>6.2609565199999995E-2</v>
      </c>
      <c r="K56" s="122">
        <v>6.2609565199999995E-2</v>
      </c>
      <c r="L56" s="122">
        <v>5.8776299900000002E-2</v>
      </c>
      <c r="M56" s="122">
        <v>5.8776299900000002E-2</v>
      </c>
      <c r="N56" s="122">
        <v>5.8776299900000002E-2</v>
      </c>
      <c r="O56" s="15"/>
      <c r="P56" s="15"/>
      <c r="Q56" s="15"/>
    </row>
    <row r="57" spans="1:17" ht="12.75" outlineLevel="2" x14ac:dyDescent="0.2">
      <c r="A57" s="75" t="s">
        <v>139</v>
      </c>
      <c r="B57" s="120">
        <f t="shared" ref="B57:M57" si="8">SUM(B$58:B$58)</f>
        <v>9.5465000000000003E-4</v>
      </c>
      <c r="C57" s="120">
        <f t="shared" si="8"/>
        <v>9.5465000000000003E-4</v>
      </c>
      <c r="D57" s="120">
        <f t="shared" si="8"/>
        <v>9.5465000000000003E-4</v>
      </c>
      <c r="E57" s="120">
        <f t="shared" si="8"/>
        <v>9.5465000000000003E-4</v>
      </c>
      <c r="F57" s="120">
        <f t="shared" si="8"/>
        <v>9.5465000000000003E-4</v>
      </c>
      <c r="G57" s="120">
        <f t="shared" si="8"/>
        <v>9.5465000000000003E-4</v>
      </c>
      <c r="H57" s="120">
        <f t="shared" si="8"/>
        <v>9.5465000000000003E-4</v>
      </c>
      <c r="I57" s="120">
        <f t="shared" si="8"/>
        <v>9.5465000000000003E-4</v>
      </c>
      <c r="J57" s="120">
        <f t="shared" si="8"/>
        <v>9.5465000000000003E-4</v>
      </c>
      <c r="K57" s="120">
        <f t="shared" si="8"/>
        <v>9.5465000000000003E-4</v>
      </c>
      <c r="L57" s="120">
        <f t="shared" si="8"/>
        <v>9.5465000000000003E-4</v>
      </c>
      <c r="M57" s="120">
        <f t="shared" si="8"/>
        <v>9.5465000000000003E-4</v>
      </c>
      <c r="N57" s="120">
        <v>9.5465000000000003E-4</v>
      </c>
      <c r="O57" s="15"/>
      <c r="P57" s="15"/>
      <c r="Q57" s="15"/>
    </row>
    <row r="58" spans="1:17" ht="12.75" outlineLevel="3" x14ac:dyDescent="0.2">
      <c r="A58" s="43" t="s">
        <v>71</v>
      </c>
      <c r="B58" s="122">
        <v>9.5465000000000003E-4</v>
      </c>
      <c r="C58" s="122">
        <v>9.5465000000000003E-4</v>
      </c>
      <c r="D58" s="122">
        <v>9.5465000000000003E-4</v>
      </c>
      <c r="E58" s="122">
        <v>9.5465000000000003E-4</v>
      </c>
      <c r="F58" s="122">
        <v>9.5465000000000003E-4</v>
      </c>
      <c r="G58" s="122">
        <v>9.5465000000000003E-4</v>
      </c>
      <c r="H58" s="122">
        <v>9.5465000000000003E-4</v>
      </c>
      <c r="I58" s="122">
        <v>9.5465000000000003E-4</v>
      </c>
      <c r="J58" s="122">
        <v>9.5465000000000003E-4</v>
      </c>
      <c r="K58" s="122">
        <v>9.5465000000000003E-4</v>
      </c>
      <c r="L58" s="122">
        <v>9.5465000000000003E-4</v>
      </c>
      <c r="M58" s="122">
        <v>9.5465000000000003E-4</v>
      </c>
      <c r="N58" s="122">
        <v>9.5465000000000003E-4</v>
      </c>
      <c r="O58" s="15"/>
      <c r="P58" s="15"/>
      <c r="Q58" s="15"/>
    </row>
    <row r="59" spans="1:17" ht="15" x14ac:dyDescent="0.25">
      <c r="A59" s="137" t="s">
        <v>64</v>
      </c>
      <c r="B59" s="112">
        <f t="shared" ref="B59:N59" si="9">B$60+B$91</f>
        <v>1397.0110239872101</v>
      </c>
      <c r="C59" s="112">
        <f t="shared" si="9"/>
        <v>1397.1604127022702</v>
      </c>
      <c r="D59" s="112">
        <f t="shared" si="9"/>
        <v>1351.6670851882102</v>
      </c>
      <c r="E59" s="112">
        <f t="shared" si="9"/>
        <v>1372.49128452934</v>
      </c>
      <c r="F59" s="112">
        <f t="shared" si="9"/>
        <v>1337.3647459216199</v>
      </c>
      <c r="G59" s="112">
        <f t="shared" si="9"/>
        <v>1309.4705717875397</v>
      </c>
      <c r="H59" s="112">
        <f t="shared" si="9"/>
        <v>1310.05730199451</v>
      </c>
      <c r="I59" s="112">
        <f t="shared" si="9"/>
        <v>1246.76725609305</v>
      </c>
      <c r="J59" s="112">
        <f t="shared" si="9"/>
        <v>1250.95962397996</v>
      </c>
      <c r="K59" s="112">
        <f t="shared" si="9"/>
        <v>1160.0622155492501</v>
      </c>
      <c r="L59" s="112">
        <f t="shared" si="9"/>
        <v>1216.21843836874</v>
      </c>
      <c r="M59" s="112">
        <f t="shared" si="9"/>
        <v>1165.2606538483599</v>
      </c>
      <c r="N59" s="112">
        <f t="shared" si="9"/>
        <v>1159.2216160706</v>
      </c>
      <c r="O59" s="15"/>
      <c r="P59" s="15"/>
      <c r="Q59" s="15"/>
    </row>
    <row r="60" spans="1:17" ht="15" outlineLevel="1" x14ac:dyDescent="0.25">
      <c r="A60" s="200" t="s">
        <v>70</v>
      </c>
      <c r="B60" s="205">
        <f t="shared" ref="B60:N60" si="10">B$61+B$68+B$76+B$81+B$89</f>
        <v>1099.2009037610301</v>
      </c>
      <c r="C60" s="205">
        <f t="shared" si="10"/>
        <v>1101.99072959932</v>
      </c>
      <c r="D60" s="205">
        <f t="shared" si="10"/>
        <v>1069.8985197008101</v>
      </c>
      <c r="E60" s="205">
        <f t="shared" si="10"/>
        <v>1094.8703398392699</v>
      </c>
      <c r="F60" s="205">
        <f t="shared" si="10"/>
        <v>1068.4625711475799</v>
      </c>
      <c r="G60" s="205">
        <f t="shared" si="10"/>
        <v>1044.4270991958897</v>
      </c>
      <c r="H60" s="205">
        <f t="shared" si="10"/>
        <v>1049.8768945474799</v>
      </c>
      <c r="I60" s="205">
        <f t="shared" si="10"/>
        <v>1001.72328707913</v>
      </c>
      <c r="J60" s="205">
        <f t="shared" si="10"/>
        <v>1004.7153978799799</v>
      </c>
      <c r="K60" s="205">
        <f t="shared" si="10"/>
        <v>931.42174898068004</v>
      </c>
      <c r="L60" s="205">
        <f t="shared" si="10"/>
        <v>976.80672273401001</v>
      </c>
      <c r="M60" s="205">
        <f t="shared" si="10"/>
        <v>936.1264927402799</v>
      </c>
      <c r="N60" s="205">
        <f t="shared" si="10"/>
        <v>931.87402523800995</v>
      </c>
      <c r="O60" s="15"/>
      <c r="P60" s="15"/>
      <c r="Q60" s="15"/>
    </row>
    <row r="61" spans="1:17" ht="12.75" outlineLevel="2" x14ac:dyDescent="0.2">
      <c r="A61" s="75" t="s">
        <v>181</v>
      </c>
      <c r="B61" s="120">
        <f t="shared" ref="B61:M61" si="11">SUM(B$62:B$67)</f>
        <v>370.82150240537999</v>
      </c>
      <c r="C61" s="120">
        <f t="shared" si="11"/>
        <v>371.16635575119</v>
      </c>
      <c r="D61" s="120">
        <f t="shared" si="11"/>
        <v>359.41750104198002</v>
      </c>
      <c r="E61" s="120">
        <f t="shared" si="11"/>
        <v>350.94876170431996</v>
      </c>
      <c r="F61" s="120">
        <f t="shared" si="11"/>
        <v>341.73326822800999</v>
      </c>
      <c r="G61" s="120">
        <f t="shared" si="11"/>
        <v>337.55615695424996</v>
      </c>
      <c r="H61" s="120">
        <f t="shared" si="11"/>
        <v>330.06582130268998</v>
      </c>
      <c r="I61" s="120">
        <f t="shared" si="11"/>
        <v>313.02189610100999</v>
      </c>
      <c r="J61" s="120">
        <f t="shared" si="11"/>
        <v>313.22301465939</v>
      </c>
      <c r="K61" s="120">
        <f t="shared" si="11"/>
        <v>292.08739204706995</v>
      </c>
      <c r="L61" s="120">
        <f t="shared" si="11"/>
        <v>304.93973879732999</v>
      </c>
      <c r="M61" s="120">
        <f t="shared" si="11"/>
        <v>290.96579533836001</v>
      </c>
      <c r="N61" s="120">
        <v>292.19705377346997</v>
      </c>
      <c r="O61" s="15"/>
      <c r="P61" s="15"/>
      <c r="Q61" s="15"/>
    </row>
    <row r="62" spans="1:17" ht="12.75" outlineLevel="3" x14ac:dyDescent="0.2">
      <c r="A62" s="43" t="s">
        <v>18</v>
      </c>
      <c r="B62" s="122">
        <v>104.97379678</v>
      </c>
      <c r="C62" s="122">
        <v>104.9991249</v>
      </c>
      <c r="D62" s="122">
        <v>101.72941091</v>
      </c>
      <c r="E62" s="122">
        <v>101.17897115</v>
      </c>
      <c r="F62" s="122">
        <v>98.004727489999993</v>
      </c>
      <c r="G62" s="122">
        <v>99.034945129999997</v>
      </c>
      <c r="H62" s="122">
        <v>98.407104329999996</v>
      </c>
      <c r="I62" s="122">
        <v>92.61507435</v>
      </c>
      <c r="J62" s="122">
        <v>92.472135309999999</v>
      </c>
      <c r="K62" s="122">
        <v>87.167367119999994</v>
      </c>
      <c r="L62" s="122">
        <v>91.885318650000002</v>
      </c>
      <c r="M62" s="122">
        <v>87.553306500000005</v>
      </c>
      <c r="N62" s="122">
        <v>87.456819999999993</v>
      </c>
      <c r="O62" s="15"/>
      <c r="P62" s="15"/>
      <c r="Q62" s="15"/>
    </row>
    <row r="63" spans="1:17" ht="12.75" outlineLevel="3" x14ac:dyDescent="0.2">
      <c r="A63" s="43" t="s">
        <v>54</v>
      </c>
      <c r="B63" s="122">
        <v>15.99855313966</v>
      </c>
      <c r="C63" s="122">
        <v>16.0954583762</v>
      </c>
      <c r="D63" s="122">
        <v>15.357585685949999</v>
      </c>
      <c r="E63" s="122">
        <v>15.338623257729999</v>
      </c>
      <c r="F63" s="122">
        <v>14.747404688390001</v>
      </c>
      <c r="G63" s="122">
        <v>14.008784159139999</v>
      </c>
      <c r="H63" s="122">
        <v>13.955586566219999</v>
      </c>
      <c r="I63" s="122">
        <v>13.20164625378</v>
      </c>
      <c r="J63" s="122">
        <v>13.05153750783</v>
      </c>
      <c r="K63" s="122">
        <v>12.469440856089999</v>
      </c>
      <c r="L63" s="122">
        <v>12.950625943289999</v>
      </c>
      <c r="M63" s="122">
        <v>11.547504024569999</v>
      </c>
      <c r="N63" s="122">
        <v>11.981281324319999</v>
      </c>
      <c r="O63" s="15"/>
      <c r="P63" s="15"/>
      <c r="Q63" s="15"/>
    </row>
    <row r="64" spans="1:17" ht="12.75" outlineLevel="3" x14ac:dyDescent="0.2">
      <c r="A64" s="43" t="s">
        <v>96</v>
      </c>
      <c r="B64" s="122">
        <v>18.849402313100001</v>
      </c>
      <c r="C64" s="122">
        <v>18.853950304480001</v>
      </c>
      <c r="D64" s="122">
        <v>17.979404322379999</v>
      </c>
      <c r="E64" s="122">
        <v>17.882120961439998</v>
      </c>
      <c r="F64" s="122">
        <v>18.268590720639999</v>
      </c>
      <c r="G64" s="122">
        <v>18.298152166280001</v>
      </c>
      <c r="H64" s="122">
        <v>18.171531467089999</v>
      </c>
      <c r="I64" s="122">
        <v>17.101994305550001</v>
      </c>
      <c r="J64" s="122">
        <v>16.814328621889999</v>
      </c>
      <c r="K64" s="122">
        <v>17.89595041355</v>
      </c>
      <c r="L64" s="122">
        <v>18.859945728380001</v>
      </c>
      <c r="M64" s="122">
        <v>17.82713768104</v>
      </c>
      <c r="N64" s="122">
        <v>18.590715185450001</v>
      </c>
      <c r="O64" s="15"/>
      <c r="P64" s="15"/>
      <c r="Q64" s="15"/>
    </row>
    <row r="65" spans="1:17" ht="12.75" outlineLevel="3" x14ac:dyDescent="0.2">
      <c r="A65" s="43" t="s">
        <v>134</v>
      </c>
      <c r="B65" s="122">
        <v>135.05662434153999</v>
      </c>
      <c r="C65" s="122">
        <v>134.33891045065999</v>
      </c>
      <c r="D65" s="122">
        <v>130.31684582435</v>
      </c>
      <c r="E65" s="122">
        <v>131.45377402928</v>
      </c>
      <c r="F65" s="122">
        <v>127.73140333146</v>
      </c>
      <c r="G65" s="122">
        <v>128.88583939503999</v>
      </c>
      <c r="H65" s="122">
        <v>126.43421768499999</v>
      </c>
      <c r="I65" s="122">
        <v>120.76591713468</v>
      </c>
      <c r="J65" s="122">
        <v>121.49855208387</v>
      </c>
      <c r="K65" s="122">
        <v>116.47790924404001</v>
      </c>
      <c r="L65" s="122">
        <v>120.2572562734</v>
      </c>
      <c r="M65" s="122">
        <v>115.65116348666</v>
      </c>
      <c r="N65" s="122">
        <v>116.13319515038</v>
      </c>
      <c r="O65" s="15"/>
      <c r="P65" s="15"/>
      <c r="Q65" s="15"/>
    </row>
    <row r="66" spans="1:17" ht="12.75" outlineLevel="3" x14ac:dyDescent="0.2">
      <c r="A66" s="43" t="s">
        <v>149</v>
      </c>
      <c r="B66" s="122">
        <v>95.545237728559997</v>
      </c>
      <c r="C66" s="122">
        <v>96.45951796944</v>
      </c>
      <c r="D66" s="122">
        <v>93.626386081060005</v>
      </c>
      <c r="E66" s="122">
        <v>84.683535840879998</v>
      </c>
      <c r="F66" s="122">
        <v>82.578916501760006</v>
      </c>
      <c r="G66" s="122">
        <v>76.905335111080007</v>
      </c>
      <c r="H66" s="122">
        <v>72.613197528840004</v>
      </c>
      <c r="I66" s="122">
        <v>68.872930203839999</v>
      </c>
      <c r="J66" s="122">
        <v>68.919410323739996</v>
      </c>
      <c r="K66" s="122">
        <v>57.630950704859998</v>
      </c>
      <c r="L66" s="122">
        <v>60.520551629140002</v>
      </c>
      <c r="M66" s="122">
        <v>57.922699994139997</v>
      </c>
      <c r="N66" s="122">
        <v>57.493439262499997</v>
      </c>
      <c r="O66" s="15"/>
      <c r="P66" s="15"/>
      <c r="Q66" s="15"/>
    </row>
    <row r="67" spans="1:17" ht="12.75" outlineLevel="3" x14ac:dyDescent="0.2">
      <c r="A67" s="43" t="s">
        <v>144</v>
      </c>
      <c r="B67" s="122">
        <v>0.39788810252000001</v>
      </c>
      <c r="C67" s="122">
        <v>0.41939375040999999</v>
      </c>
      <c r="D67" s="122">
        <v>0.40786821824000002</v>
      </c>
      <c r="E67" s="122">
        <v>0.41173646499</v>
      </c>
      <c r="F67" s="122">
        <v>0.40222549576</v>
      </c>
      <c r="G67" s="122">
        <v>0.42310099271000001</v>
      </c>
      <c r="H67" s="122">
        <v>0.48418372554</v>
      </c>
      <c r="I67" s="122">
        <v>0.46433385315999998</v>
      </c>
      <c r="J67" s="122">
        <v>0.46705081205999999</v>
      </c>
      <c r="K67" s="122">
        <v>0.44577370852999998</v>
      </c>
      <c r="L67" s="122">
        <v>0.46604057312000002</v>
      </c>
      <c r="M67" s="122">
        <v>0.46398365195000002</v>
      </c>
      <c r="N67" s="122">
        <v>0.54160285082000004</v>
      </c>
      <c r="O67" s="15"/>
      <c r="P67" s="15"/>
      <c r="Q67" s="15"/>
    </row>
    <row r="68" spans="1:17" ht="12.75" outlineLevel="2" x14ac:dyDescent="0.2">
      <c r="A68" s="75" t="s">
        <v>44</v>
      </c>
      <c r="B68" s="120">
        <f t="shared" ref="B68:M68" si="12">SUM(B$69:B$75)</f>
        <v>47.931220623000002</v>
      </c>
      <c r="C68" s="120">
        <f t="shared" si="12"/>
        <v>48.409840344629998</v>
      </c>
      <c r="D68" s="120">
        <f t="shared" si="12"/>
        <v>46.950970922949999</v>
      </c>
      <c r="E68" s="120">
        <f t="shared" si="12"/>
        <v>47.251118839349999</v>
      </c>
      <c r="F68" s="120">
        <f t="shared" si="12"/>
        <v>46.00760677844</v>
      </c>
      <c r="G68" s="120">
        <f t="shared" si="12"/>
        <v>46.759543750799992</v>
      </c>
      <c r="H68" s="120">
        <f t="shared" si="12"/>
        <v>46.192137599199995</v>
      </c>
      <c r="I68" s="120">
        <f t="shared" si="12"/>
        <v>44.204722339140005</v>
      </c>
      <c r="J68" s="120">
        <f t="shared" si="12"/>
        <v>44.687892793510002</v>
      </c>
      <c r="K68" s="120">
        <f t="shared" si="12"/>
        <v>38.791204701470001</v>
      </c>
      <c r="L68" s="120">
        <f t="shared" si="12"/>
        <v>40.309343236019998</v>
      </c>
      <c r="M68" s="120">
        <f t="shared" si="12"/>
        <v>38.57531833569</v>
      </c>
      <c r="N68" s="120">
        <v>38.587261669610001</v>
      </c>
      <c r="O68" s="15"/>
      <c r="P68" s="15"/>
      <c r="Q68" s="15"/>
    </row>
    <row r="69" spans="1:17" ht="12.75" outlineLevel="3" x14ac:dyDescent="0.2">
      <c r="A69" s="43" t="s">
        <v>27</v>
      </c>
      <c r="B69" s="122">
        <v>8.1307875999999997</v>
      </c>
      <c r="C69" s="122">
        <v>8.3970059999999993</v>
      </c>
      <c r="D69" s="122">
        <v>8.2165379999999999</v>
      </c>
      <c r="E69" s="122">
        <v>8.1156684000000006</v>
      </c>
      <c r="F69" s="122">
        <v>7.8835595999999999</v>
      </c>
      <c r="G69" s="122">
        <v>7.9632503999999997</v>
      </c>
      <c r="H69" s="122">
        <v>7.9561767999999997</v>
      </c>
      <c r="I69" s="122">
        <v>7.6183744000000004</v>
      </c>
      <c r="J69" s="122">
        <v>7.6024767999999998</v>
      </c>
      <c r="K69" s="122">
        <v>3.6341063999999998</v>
      </c>
      <c r="L69" s="122">
        <v>3.8199964</v>
      </c>
      <c r="M69" s="122">
        <v>3.6172513999999998</v>
      </c>
      <c r="N69" s="122">
        <v>3.6202200000000002</v>
      </c>
      <c r="O69" s="15"/>
      <c r="P69" s="15"/>
      <c r="Q69" s="15"/>
    </row>
    <row r="70" spans="1:17" ht="12.75" outlineLevel="3" x14ac:dyDescent="0.2">
      <c r="A70" s="43" t="s">
        <v>51</v>
      </c>
      <c r="B70" s="122">
        <v>7.1863010601399999</v>
      </c>
      <c r="C70" s="122">
        <v>7.1880349737499998</v>
      </c>
      <c r="D70" s="122">
        <v>6.9641967414200003</v>
      </c>
      <c r="E70" s="122">
        <v>6.9265147107400002</v>
      </c>
      <c r="F70" s="122">
        <v>6.7092121906899997</v>
      </c>
      <c r="G70" s="122">
        <v>6.7797388777899998</v>
      </c>
      <c r="H70" s="122">
        <v>6.7333688754100001</v>
      </c>
      <c r="I70" s="122">
        <v>6.3370573015799998</v>
      </c>
      <c r="J70" s="122">
        <v>6.3510862124000003</v>
      </c>
      <c r="K70" s="122">
        <v>6.1837025493100004</v>
      </c>
      <c r="L70" s="122">
        <v>6.5183967114400003</v>
      </c>
      <c r="M70" s="122">
        <v>6.2110813081999998</v>
      </c>
      <c r="N70" s="122">
        <v>6.4320433100400001</v>
      </c>
      <c r="O70" s="15"/>
      <c r="P70" s="15"/>
      <c r="Q70" s="15"/>
    </row>
    <row r="71" spans="1:17" ht="12.75" outlineLevel="3" x14ac:dyDescent="0.2">
      <c r="A71" s="43" t="s">
        <v>113</v>
      </c>
      <c r="B71" s="122">
        <v>0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  <c r="I71" s="122">
        <v>0.15305070731000001</v>
      </c>
      <c r="J71" s="122">
        <v>0.16256210323</v>
      </c>
      <c r="K71" s="122">
        <v>0.15323654509000001</v>
      </c>
      <c r="L71" s="122">
        <v>0.16153050434999999</v>
      </c>
      <c r="M71" s="122">
        <v>0.15391501020000001</v>
      </c>
      <c r="N71" s="122">
        <v>0.15374539101000001</v>
      </c>
      <c r="O71" s="15"/>
      <c r="P71" s="15"/>
      <c r="Q71" s="15"/>
    </row>
    <row r="72" spans="1:17" ht="12.75" outlineLevel="3" x14ac:dyDescent="0.2">
      <c r="A72" s="43" t="s">
        <v>124</v>
      </c>
      <c r="B72" s="122">
        <v>16.775096997630001</v>
      </c>
      <c r="C72" s="122">
        <v>16.81584746863</v>
      </c>
      <c r="D72" s="122">
        <v>16.353724246999999</v>
      </c>
      <c r="E72" s="122">
        <v>16.508823953010001</v>
      </c>
      <c r="F72" s="122">
        <v>16.127475858059999</v>
      </c>
      <c r="G72" s="122">
        <v>16.280905825329999</v>
      </c>
      <c r="H72" s="122">
        <v>15.8530558697</v>
      </c>
      <c r="I72" s="122">
        <v>15.19820686972</v>
      </c>
      <c r="J72" s="122">
        <v>15.28713621042</v>
      </c>
      <c r="K72" s="122">
        <v>14.59071095791</v>
      </c>
      <c r="L72" s="122">
        <v>15.143622286019999</v>
      </c>
      <c r="M72" s="122">
        <v>14.562093962220001</v>
      </c>
      <c r="N72" s="122">
        <v>14.350423071130001</v>
      </c>
      <c r="O72" s="15"/>
      <c r="P72" s="15"/>
      <c r="Q72" s="15"/>
    </row>
    <row r="73" spans="1:17" ht="12.75" outlineLevel="3" x14ac:dyDescent="0.2">
      <c r="A73" s="43" t="s">
        <v>138</v>
      </c>
      <c r="B73" s="122">
        <v>0.13144382978999999</v>
      </c>
      <c r="C73" s="122">
        <v>0.13176313631</v>
      </c>
      <c r="D73" s="122">
        <v>0.12814209936000001</v>
      </c>
      <c r="E73" s="122">
        <v>0.12935740674999999</v>
      </c>
      <c r="F73" s="122">
        <v>0.12636929561999999</v>
      </c>
      <c r="G73" s="122">
        <v>0.12757151951000001</v>
      </c>
      <c r="H73" s="122">
        <v>0.12421903597</v>
      </c>
      <c r="I73" s="122">
        <v>0.1190878668</v>
      </c>
      <c r="J73" s="122">
        <v>0.11978468621</v>
      </c>
      <c r="K73" s="122">
        <v>0.11432773996999999</v>
      </c>
      <c r="L73" s="122">
        <v>0.11866016097</v>
      </c>
      <c r="M73" s="122">
        <v>0.11410350715000001</v>
      </c>
      <c r="N73" s="122">
        <v>7.8694291629999996E-2</v>
      </c>
      <c r="O73" s="15"/>
      <c r="P73" s="15"/>
      <c r="Q73" s="15"/>
    </row>
    <row r="74" spans="1:17" ht="12.75" outlineLevel="3" x14ac:dyDescent="0.2">
      <c r="A74" s="43" t="s">
        <v>216</v>
      </c>
      <c r="B74" s="122">
        <v>0</v>
      </c>
      <c r="C74" s="122">
        <v>0</v>
      </c>
      <c r="D74" s="122">
        <v>0</v>
      </c>
      <c r="E74" s="122">
        <v>0.26540696096999999</v>
      </c>
      <c r="F74" s="122">
        <v>0.36733178558000001</v>
      </c>
      <c r="G74" s="122">
        <v>0.37119314712000001</v>
      </c>
      <c r="H74" s="122">
        <v>0.41879235722000002</v>
      </c>
      <c r="I74" s="122">
        <v>0.39414314205000001</v>
      </c>
      <c r="J74" s="122">
        <v>0.39353483456999999</v>
      </c>
      <c r="K74" s="122">
        <v>0.35734625935999997</v>
      </c>
      <c r="L74" s="122">
        <v>0.37668769856000001</v>
      </c>
      <c r="M74" s="122">
        <v>0.35892843396000002</v>
      </c>
      <c r="N74" s="122">
        <v>0.58780514750000001</v>
      </c>
      <c r="O74" s="15"/>
      <c r="P74" s="15"/>
      <c r="Q74" s="15"/>
    </row>
    <row r="75" spans="1:17" ht="12.75" outlineLevel="3" x14ac:dyDescent="0.2">
      <c r="A75" s="43" t="s">
        <v>25</v>
      </c>
      <c r="B75" s="122">
        <v>15.70759113544</v>
      </c>
      <c r="C75" s="122">
        <v>15.87718876594</v>
      </c>
      <c r="D75" s="122">
        <v>15.28836983517</v>
      </c>
      <c r="E75" s="122">
        <v>15.305347407879999</v>
      </c>
      <c r="F75" s="122">
        <v>14.79365804849</v>
      </c>
      <c r="G75" s="122">
        <v>15.236883981049999</v>
      </c>
      <c r="H75" s="122">
        <v>15.1065246609</v>
      </c>
      <c r="I75" s="122">
        <v>14.384802051679999</v>
      </c>
      <c r="J75" s="122">
        <v>14.771311946679999</v>
      </c>
      <c r="K75" s="122">
        <v>13.75777424983</v>
      </c>
      <c r="L75" s="122">
        <v>14.17044947468</v>
      </c>
      <c r="M75" s="122">
        <v>13.55794471396</v>
      </c>
      <c r="N75" s="122">
        <v>13.3643304583</v>
      </c>
      <c r="O75" s="15"/>
      <c r="P75" s="15"/>
      <c r="Q75" s="15"/>
    </row>
    <row r="76" spans="1:17" ht="12.75" outlineLevel="2" x14ac:dyDescent="0.2">
      <c r="A76" s="75" t="s">
        <v>219</v>
      </c>
      <c r="B76" s="120">
        <f t="shared" ref="B76:M76" si="13">SUM(B$77:B$80)</f>
        <v>11.079828836580001</v>
      </c>
      <c r="C76" s="120">
        <f t="shared" si="13"/>
        <v>11.08250218215</v>
      </c>
      <c r="D76" s="120">
        <f t="shared" si="13"/>
        <v>10.73738871131</v>
      </c>
      <c r="E76" s="120">
        <f t="shared" si="13"/>
        <v>28.47502170173</v>
      </c>
      <c r="F76" s="120">
        <f t="shared" si="13"/>
        <v>28.042777736569999</v>
      </c>
      <c r="G76" s="120">
        <f t="shared" si="13"/>
        <v>28.364365921409998</v>
      </c>
      <c r="H76" s="120">
        <f t="shared" si="13"/>
        <v>28.33887536132</v>
      </c>
      <c r="I76" s="120">
        <f t="shared" si="13"/>
        <v>26.84897995311</v>
      </c>
      <c r="J76" s="120">
        <f t="shared" si="13"/>
        <v>25.968986978450001</v>
      </c>
      <c r="K76" s="120">
        <f t="shared" si="13"/>
        <v>24.396267690719998</v>
      </c>
      <c r="L76" s="120">
        <f t="shared" si="13"/>
        <v>32.65669940702</v>
      </c>
      <c r="M76" s="120">
        <f t="shared" si="13"/>
        <v>31.117071306579998</v>
      </c>
      <c r="N76" s="120">
        <v>33.342212997929998</v>
      </c>
      <c r="O76" s="15"/>
      <c r="P76" s="15"/>
      <c r="Q76" s="15"/>
    </row>
    <row r="77" spans="1:17" ht="12.75" outlineLevel="3" x14ac:dyDescent="0.2">
      <c r="A77" s="43" t="s">
        <v>65</v>
      </c>
      <c r="B77" s="122">
        <v>0</v>
      </c>
      <c r="C77" s="122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6.9399787499999999</v>
      </c>
      <c r="M77" s="122">
        <v>6.6127874999999996</v>
      </c>
      <c r="N77" s="122">
        <v>6.6055000000000001</v>
      </c>
      <c r="O77" s="15"/>
      <c r="P77" s="15"/>
      <c r="Q77" s="15"/>
    </row>
    <row r="78" spans="1:17" ht="12.75" outlineLevel="3" x14ac:dyDescent="0.2">
      <c r="A78" s="43" t="s">
        <v>193</v>
      </c>
      <c r="B78" s="122">
        <v>1.6215184999999999E-3</v>
      </c>
      <c r="C78" s="122">
        <v>1.62190975E-3</v>
      </c>
      <c r="D78" s="122">
        <v>1.5714028400000001E-3</v>
      </c>
      <c r="E78" s="122">
        <v>1.5629002599999999E-3</v>
      </c>
      <c r="F78" s="122">
        <v>1.51386807E-3</v>
      </c>
      <c r="G78" s="122">
        <v>1.5297817299999999E-3</v>
      </c>
      <c r="H78" s="122">
        <v>1.52008354E-3</v>
      </c>
      <c r="I78" s="122">
        <v>1.4306147E-3</v>
      </c>
      <c r="J78" s="122">
        <v>1.42840674E-3</v>
      </c>
      <c r="K78" s="122">
        <v>1.34646458E-3</v>
      </c>
      <c r="L78" s="122">
        <v>1.41934225E-3</v>
      </c>
      <c r="M78" s="122">
        <v>1.35242614E-3</v>
      </c>
      <c r="N78" s="122">
        <v>1.3509357200000001E-3</v>
      </c>
      <c r="O78" s="15"/>
      <c r="P78" s="15"/>
      <c r="Q78" s="15"/>
    </row>
    <row r="79" spans="1:17" ht="12.75" outlineLevel="3" x14ac:dyDescent="0.2">
      <c r="A79" s="43" t="s">
        <v>180</v>
      </c>
      <c r="B79" s="122">
        <v>0</v>
      </c>
      <c r="C79" s="122">
        <v>0</v>
      </c>
      <c r="D79" s="122">
        <v>0</v>
      </c>
      <c r="E79" s="122">
        <v>1.6202237499700001</v>
      </c>
      <c r="F79" s="122">
        <v>2.0304836289399999</v>
      </c>
      <c r="G79" s="122">
        <v>2.07863271617</v>
      </c>
      <c r="H79" s="122">
        <v>2.2197828882300001</v>
      </c>
      <c r="I79" s="122">
        <v>2.2672009462</v>
      </c>
      <c r="J79" s="122">
        <v>2.2637018233099999</v>
      </c>
      <c r="K79" s="122">
        <v>2.0508629168899999</v>
      </c>
      <c r="L79" s="122">
        <v>2.1618662906999999</v>
      </c>
      <c r="M79" s="122">
        <v>2.0599432503699999</v>
      </c>
      <c r="N79" s="122">
        <v>4.3171068115700004</v>
      </c>
      <c r="O79" s="15"/>
      <c r="P79" s="15"/>
      <c r="Q79" s="15"/>
    </row>
    <row r="80" spans="1:17" ht="12.75" outlineLevel="3" x14ac:dyDescent="0.2">
      <c r="A80" s="43" t="s">
        <v>213</v>
      </c>
      <c r="B80" s="122">
        <v>11.07820731808</v>
      </c>
      <c r="C80" s="122">
        <v>11.0808802724</v>
      </c>
      <c r="D80" s="122">
        <v>10.735817308470001</v>
      </c>
      <c r="E80" s="122">
        <v>26.8532350515</v>
      </c>
      <c r="F80" s="122">
        <v>26.010780239559999</v>
      </c>
      <c r="G80" s="122">
        <v>26.28420342351</v>
      </c>
      <c r="H80" s="122">
        <v>26.117572389549998</v>
      </c>
      <c r="I80" s="122">
        <v>24.580348392209999</v>
      </c>
      <c r="J80" s="122">
        <v>23.7038567484</v>
      </c>
      <c r="K80" s="122">
        <v>22.344058309249998</v>
      </c>
      <c r="L80" s="122">
        <v>23.553435024070001</v>
      </c>
      <c r="M80" s="122">
        <v>22.442988130069999</v>
      </c>
      <c r="N80" s="122">
        <v>22.418255250640001</v>
      </c>
      <c r="O80" s="15"/>
      <c r="P80" s="15"/>
      <c r="Q80" s="15"/>
    </row>
    <row r="81" spans="1:17" ht="12.75" outlineLevel="2" x14ac:dyDescent="0.2">
      <c r="A81" s="75" t="s">
        <v>56</v>
      </c>
      <c r="B81" s="120">
        <f t="shared" ref="B81:M81" si="14">SUM(B$82:B$88)</f>
        <v>622.07978618407003</v>
      </c>
      <c r="C81" s="120">
        <f t="shared" si="14"/>
        <v>623.59095743335001</v>
      </c>
      <c r="D81" s="120">
        <f t="shared" si="14"/>
        <v>606.45379781256997</v>
      </c>
      <c r="E81" s="120">
        <f t="shared" si="14"/>
        <v>621.74250991786994</v>
      </c>
      <c r="F81" s="120">
        <f t="shared" si="14"/>
        <v>607.38047405255998</v>
      </c>
      <c r="G81" s="120">
        <f t="shared" si="14"/>
        <v>586.28626135342984</v>
      </c>
      <c r="H81" s="120">
        <f t="shared" si="14"/>
        <v>600.60934251626998</v>
      </c>
      <c r="I81" s="120">
        <f t="shared" si="14"/>
        <v>575.27793591786997</v>
      </c>
      <c r="J81" s="120">
        <f t="shared" si="14"/>
        <v>578.43715670063</v>
      </c>
      <c r="K81" s="120">
        <f t="shared" si="14"/>
        <v>535.82889382142002</v>
      </c>
      <c r="L81" s="120">
        <f t="shared" si="14"/>
        <v>556.56141697364001</v>
      </c>
      <c r="M81" s="120">
        <f t="shared" si="14"/>
        <v>534.94621238765001</v>
      </c>
      <c r="N81" s="120">
        <v>527.52570759699995</v>
      </c>
      <c r="O81" s="15"/>
      <c r="P81" s="15"/>
      <c r="Q81" s="15"/>
    </row>
    <row r="82" spans="1:17" ht="12.75" outlineLevel="3" x14ac:dyDescent="0.2">
      <c r="A82" s="43" t="s">
        <v>120</v>
      </c>
      <c r="B82" s="122">
        <v>83.064791999999997</v>
      </c>
      <c r="C82" s="122">
        <v>83.266575000000003</v>
      </c>
      <c r="D82" s="122">
        <v>80.978291999999996</v>
      </c>
      <c r="E82" s="122">
        <v>81.746295000000003</v>
      </c>
      <c r="F82" s="122">
        <v>79.857984000000002</v>
      </c>
      <c r="G82" s="122">
        <v>80.617718999999994</v>
      </c>
      <c r="H82" s="122">
        <v>78.499145999999996</v>
      </c>
      <c r="I82" s="122">
        <v>75.256547999999995</v>
      </c>
      <c r="J82" s="122">
        <v>75.696897000000007</v>
      </c>
      <c r="K82" s="122">
        <v>72.248427000000007</v>
      </c>
      <c r="L82" s="122">
        <v>74.986262999999994</v>
      </c>
      <c r="M82" s="122">
        <v>72.106724999999997</v>
      </c>
      <c r="N82" s="122">
        <v>71.058599999999998</v>
      </c>
      <c r="O82" s="15"/>
      <c r="P82" s="15"/>
      <c r="Q82" s="15"/>
    </row>
    <row r="83" spans="1:17" ht="12.75" outlineLevel="3" x14ac:dyDescent="0.2">
      <c r="A83" s="43" t="s">
        <v>169</v>
      </c>
      <c r="B83" s="122">
        <v>27.688264</v>
      </c>
      <c r="C83" s="122">
        <v>27.755524999999999</v>
      </c>
      <c r="D83" s="122">
        <v>26.992764000000001</v>
      </c>
      <c r="E83" s="122">
        <v>27.248764999999999</v>
      </c>
      <c r="F83" s="122">
        <v>26.619327999999999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5"/>
      <c r="P83" s="15"/>
      <c r="Q83" s="15"/>
    </row>
    <row r="84" spans="1:17" ht="12.75" outlineLevel="3" x14ac:dyDescent="0.2">
      <c r="A84" s="43" t="s">
        <v>205</v>
      </c>
      <c r="B84" s="122">
        <v>345.19714618406999</v>
      </c>
      <c r="C84" s="122">
        <v>346.03570743335001</v>
      </c>
      <c r="D84" s="122">
        <v>336.52615781256998</v>
      </c>
      <c r="E84" s="122">
        <v>339.71779216787002</v>
      </c>
      <c r="F84" s="122">
        <v>331.87042925255997</v>
      </c>
      <c r="G84" s="122">
        <v>335.02770380342997</v>
      </c>
      <c r="H84" s="122">
        <v>326.22342781626998</v>
      </c>
      <c r="I84" s="122">
        <v>312.74797631786998</v>
      </c>
      <c r="J84" s="122">
        <v>314.57796005063</v>
      </c>
      <c r="K84" s="122">
        <v>284.32007767141999</v>
      </c>
      <c r="L84" s="122">
        <v>295.09431562364</v>
      </c>
      <c r="M84" s="122">
        <v>283.76243613765001</v>
      </c>
      <c r="N84" s="122">
        <v>279.63773759700001</v>
      </c>
      <c r="O84" s="15"/>
      <c r="P84" s="15"/>
      <c r="Q84" s="15"/>
    </row>
    <row r="85" spans="1:17" ht="12.75" outlineLevel="3" x14ac:dyDescent="0.2">
      <c r="A85" s="43" t="s">
        <v>182</v>
      </c>
      <c r="B85" s="122">
        <v>27.688264</v>
      </c>
      <c r="C85" s="122">
        <v>27.755524999999999</v>
      </c>
      <c r="D85" s="122">
        <v>26.992764000000001</v>
      </c>
      <c r="E85" s="122">
        <v>27.248764999999999</v>
      </c>
      <c r="F85" s="122">
        <v>26.619327999999999</v>
      </c>
      <c r="G85" s="122">
        <v>26.872572999999999</v>
      </c>
      <c r="H85" s="122">
        <v>26.166381999999999</v>
      </c>
      <c r="I85" s="122">
        <v>25.085515999999998</v>
      </c>
      <c r="J85" s="122">
        <v>25.232299000000001</v>
      </c>
      <c r="K85" s="122">
        <v>24.082809000000001</v>
      </c>
      <c r="L85" s="122">
        <v>24.995421</v>
      </c>
      <c r="M85" s="122">
        <v>24.035575000000001</v>
      </c>
      <c r="N85" s="122">
        <v>23.686199999999999</v>
      </c>
      <c r="O85" s="15"/>
      <c r="P85" s="15"/>
      <c r="Q85" s="15"/>
    </row>
    <row r="86" spans="1:17" ht="12.75" outlineLevel="3" x14ac:dyDescent="0.2">
      <c r="A86" s="43" t="s">
        <v>220</v>
      </c>
      <c r="B86" s="122">
        <v>83.064791999999997</v>
      </c>
      <c r="C86" s="122">
        <v>83.266575000000003</v>
      </c>
      <c r="D86" s="122">
        <v>80.978291999999996</v>
      </c>
      <c r="E86" s="122">
        <v>81.746295000000003</v>
      </c>
      <c r="F86" s="122">
        <v>79.857984000000002</v>
      </c>
      <c r="G86" s="122">
        <v>80.617718999999994</v>
      </c>
      <c r="H86" s="122">
        <v>78.499145999999996</v>
      </c>
      <c r="I86" s="122">
        <v>75.256547999999995</v>
      </c>
      <c r="J86" s="122">
        <v>75.696897000000007</v>
      </c>
      <c r="K86" s="122">
        <v>72.248427000000007</v>
      </c>
      <c r="L86" s="122">
        <v>74.986262999999994</v>
      </c>
      <c r="M86" s="122">
        <v>72.106724999999997</v>
      </c>
      <c r="N86" s="122">
        <v>71.058599999999998</v>
      </c>
      <c r="O86" s="15"/>
      <c r="P86" s="15"/>
      <c r="Q86" s="15"/>
    </row>
    <row r="87" spans="1:17" ht="12.75" outlineLevel="3" x14ac:dyDescent="0.2">
      <c r="A87" s="43" t="s">
        <v>23</v>
      </c>
      <c r="B87" s="122">
        <v>55.376528</v>
      </c>
      <c r="C87" s="122">
        <v>55.511049999999997</v>
      </c>
      <c r="D87" s="122">
        <v>53.985528000000002</v>
      </c>
      <c r="E87" s="122">
        <v>64.034597750000003</v>
      </c>
      <c r="F87" s="122">
        <v>62.5554208</v>
      </c>
      <c r="G87" s="122">
        <v>63.150546550000001</v>
      </c>
      <c r="H87" s="122">
        <v>61.490997700000001</v>
      </c>
      <c r="I87" s="122">
        <v>58.950962599999997</v>
      </c>
      <c r="J87" s="122">
        <v>59.295902650000002</v>
      </c>
      <c r="K87" s="122">
        <v>56.594601150000003</v>
      </c>
      <c r="L87" s="122">
        <v>58.739239349999998</v>
      </c>
      <c r="M87" s="122">
        <v>56.48360125</v>
      </c>
      <c r="N87" s="122">
        <v>55.662570000000002</v>
      </c>
      <c r="O87" s="15"/>
      <c r="P87" s="15"/>
      <c r="Q87" s="15"/>
    </row>
    <row r="88" spans="1:17" ht="12.75" outlineLevel="3" x14ac:dyDescent="0.2">
      <c r="A88" s="43" t="s">
        <v>63</v>
      </c>
      <c r="B88" s="122">
        <v>0</v>
      </c>
      <c r="C88" s="122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29.730243000000002</v>
      </c>
      <c r="I88" s="122">
        <v>27.980384999999998</v>
      </c>
      <c r="J88" s="122">
        <v>27.937201000000002</v>
      </c>
      <c r="K88" s="122">
        <v>26.334551999999999</v>
      </c>
      <c r="L88" s="122">
        <v>27.759914999999999</v>
      </c>
      <c r="M88" s="122">
        <v>26.451149999999998</v>
      </c>
      <c r="N88" s="122">
        <v>26.422000000000001</v>
      </c>
      <c r="O88" s="15"/>
      <c r="P88" s="15"/>
      <c r="Q88" s="15"/>
    </row>
    <row r="89" spans="1:17" ht="12.75" outlineLevel="2" x14ac:dyDescent="0.2">
      <c r="A89" s="75" t="s">
        <v>184</v>
      </c>
      <c r="B89" s="120">
        <f t="shared" ref="B89:M89" si="15">SUM(B$90:B$90)</f>
        <v>47.288565712</v>
      </c>
      <c r="C89" s="120">
        <f t="shared" si="15"/>
        <v>47.741073888000003</v>
      </c>
      <c r="D89" s="120">
        <f t="shared" si="15"/>
        <v>46.338861211999998</v>
      </c>
      <c r="E89" s="120">
        <f t="shared" si="15"/>
        <v>46.452927676000002</v>
      </c>
      <c r="F89" s="120">
        <f t="shared" si="15"/>
        <v>45.298444351999997</v>
      </c>
      <c r="G89" s="120">
        <f t="shared" si="15"/>
        <v>45.460771215999998</v>
      </c>
      <c r="H89" s="120">
        <f t="shared" si="15"/>
        <v>44.670717768000003</v>
      </c>
      <c r="I89" s="120">
        <f t="shared" si="15"/>
        <v>42.369752767999998</v>
      </c>
      <c r="J89" s="120">
        <f t="shared" si="15"/>
        <v>42.398346748000002</v>
      </c>
      <c r="K89" s="120">
        <f t="shared" si="15"/>
        <v>40.317990719999997</v>
      </c>
      <c r="L89" s="120">
        <f t="shared" si="15"/>
        <v>42.339524320000002</v>
      </c>
      <c r="M89" s="120">
        <f t="shared" si="15"/>
        <v>40.522095372000003</v>
      </c>
      <c r="N89" s="120">
        <v>40.221789200000003</v>
      </c>
      <c r="O89" s="15"/>
      <c r="P89" s="15"/>
      <c r="Q89" s="15"/>
    </row>
    <row r="90" spans="1:17" ht="12.75" outlineLevel="3" x14ac:dyDescent="0.2">
      <c r="A90" s="43" t="s">
        <v>149</v>
      </c>
      <c r="B90" s="122">
        <v>47.288565712</v>
      </c>
      <c r="C90" s="122">
        <v>47.741073888000003</v>
      </c>
      <c r="D90" s="122">
        <v>46.338861211999998</v>
      </c>
      <c r="E90" s="122">
        <v>46.452927676000002</v>
      </c>
      <c r="F90" s="122">
        <v>45.298444351999997</v>
      </c>
      <c r="G90" s="122">
        <v>45.460771215999998</v>
      </c>
      <c r="H90" s="122">
        <v>44.670717768000003</v>
      </c>
      <c r="I90" s="122">
        <v>42.369752767999998</v>
      </c>
      <c r="J90" s="122">
        <v>42.398346748000002</v>
      </c>
      <c r="K90" s="122">
        <v>40.317990719999997</v>
      </c>
      <c r="L90" s="122">
        <v>42.339524320000002</v>
      </c>
      <c r="M90" s="122">
        <v>40.522095372000003</v>
      </c>
      <c r="N90" s="122">
        <v>40.221789200000003</v>
      </c>
      <c r="O90" s="15"/>
      <c r="P90" s="15"/>
      <c r="Q90" s="15"/>
    </row>
    <row r="91" spans="1:17" ht="15" outlineLevel="1" x14ac:dyDescent="0.25">
      <c r="A91" s="200" t="s">
        <v>14</v>
      </c>
      <c r="B91" s="205">
        <f t="shared" ref="B91:N91" si="16">B$92+B$98+B$100+B$108+B$109</f>
        <v>297.81012022618</v>
      </c>
      <c r="C91" s="205">
        <f t="shared" si="16"/>
        <v>295.16968310294999</v>
      </c>
      <c r="D91" s="205">
        <f t="shared" si="16"/>
        <v>281.76856548740005</v>
      </c>
      <c r="E91" s="205">
        <f t="shared" si="16"/>
        <v>277.62094469007002</v>
      </c>
      <c r="F91" s="205">
        <f t="shared" si="16"/>
        <v>268.90217477404002</v>
      </c>
      <c r="G91" s="205">
        <f t="shared" si="16"/>
        <v>265.04347259165002</v>
      </c>
      <c r="H91" s="205">
        <f t="shared" si="16"/>
        <v>260.18040744703001</v>
      </c>
      <c r="I91" s="205">
        <f t="shared" si="16"/>
        <v>245.04396901391999</v>
      </c>
      <c r="J91" s="205">
        <f t="shared" si="16"/>
        <v>246.24422609998001</v>
      </c>
      <c r="K91" s="205">
        <f t="shared" si="16"/>
        <v>228.64046656856999</v>
      </c>
      <c r="L91" s="205">
        <f t="shared" si="16"/>
        <v>239.41171563473003</v>
      </c>
      <c r="M91" s="205">
        <f t="shared" si="16"/>
        <v>229.13416110807998</v>
      </c>
      <c r="N91" s="205">
        <f t="shared" si="16"/>
        <v>227.34759083258999</v>
      </c>
      <c r="O91" s="15"/>
      <c r="P91" s="15"/>
      <c r="Q91" s="15"/>
    </row>
    <row r="92" spans="1:17" ht="12.75" outlineLevel="2" x14ac:dyDescent="0.2">
      <c r="A92" s="75" t="s">
        <v>181</v>
      </c>
      <c r="B92" s="120">
        <f t="shared" ref="B92:M92" si="17">SUM(B$93:B$97)</f>
        <v>236.99304515757001</v>
      </c>
      <c r="C92" s="120">
        <f t="shared" si="17"/>
        <v>239.48644105167</v>
      </c>
      <c r="D92" s="120">
        <f t="shared" si="17"/>
        <v>229.10208496007002</v>
      </c>
      <c r="E92" s="120">
        <f t="shared" si="17"/>
        <v>228.73359533268001</v>
      </c>
      <c r="F92" s="120">
        <f t="shared" si="17"/>
        <v>223.03752682357</v>
      </c>
      <c r="G92" s="120">
        <f t="shared" si="17"/>
        <v>220.89090278659</v>
      </c>
      <c r="H92" s="120">
        <f t="shared" si="17"/>
        <v>216.77042768881</v>
      </c>
      <c r="I92" s="120">
        <f t="shared" si="17"/>
        <v>205.97244024311999</v>
      </c>
      <c r="J92" s="120">
        <f t="shared" si="17"/>
        <v>206.78677753975001</v>
      </c>
      <c r="K92" s="120">
        <f t="shared" si="17"/>
        <v>191.20441470764999</v>
      </c>
      <c r="L92" s="120">
        <f t="shared" si="17"/>
        <v>200.51738428531002</v>
      </c>
      <c r="M92" s="120">
        <f t="shared" si="17"/>
        <v>192.13563666108999</v>
      </c>
      <c r="N92" s="120">
        <v>190.85308737638999</v>
      </c>
      <c r="O92" s="15"/>
      <c r="P92" s="15"/>
      <c r="Q92" s="15"/>
    </row>
    <row r="93" spans="1:17" ht="12.75" outlineLevel="3" x14ac:dyDescent="0.2">
      <c r="A93" s="43" t="s">
        <v>66</v>
      </c>
      <c r="B93" s="122">
        <v>3.1714137999999998</v>
      </c>
      <c r="C93" s="122">
        <v>3.1721789999999999</v>
      </c>
      <c r="D93" s="122">
        <v>3.0733961000000001</v>
      </c>
      <c r="E93" s="122">
        <v>3.0567665000000002</v>
      </c>
      <c r="F93" s="122">
        <v>2.9608679000000002</v>
      </c>
      <c r="G93" s="122">
        <v>2.9919923000000002</v>
      </c>
      <c r="H93" s="122">
        <v>2.9730243000000001</v>
      </c>
      <c r="I93" s="122">
        <v>2.7980385000000001</v>
      </c>
      <c r="J93" s="122">
        <v>2.7937200999999998</v>
      </c>
      <c r="K93" s="122">
        <v>2.6334552000000002</v>
      </c>
      <c r="L93" s="122">
        <v>2.7759914999999999</v>
      </c>
      <c r="M93" s="122">
        <v>2.6451150000000001</v>
      </c>
      <c r="N93" s="122">
        <v>2.6421999999999999</v>
      </c>
      <c r="O93" s="15"/>
      <c r="P93" s="15"/>
      <c r="Q93" s="15"/>
    </row>
    <row r="94" spans="1:17" ht="12.75" outlineLevel="3" x14ac:dyDescent="0.2">
      <c r="A94" s="43" t="s">
        <v>54</v>
      </c>
      <c r="B94" s="122">
        <v>5.7115437652300001</v>
      </c>
      <c r="C94" s="122">
        <v>5.8410307773700003</v>
      </c>
      <c r="D94" s="122">
        <v>5.9255520740099996</v>
      </c>
      <c r="E94" s="122">
        <v>6.20665611021</v>
      </c>
      <c r="F94" s="122">
        <v>6.29339656324</v>
      </c>
      <c r="G94" s="122">
        <v>6.7324759220999999</v>
      </c>
      <c r="H94" s="122">
        <v>7.3162126303999999</v>
      </c>
      <c r="I94" s="122">
        <v>7.2166008740300001</v>
      </c>
      <c r="J94" s="122">
        <v>7.8459409285000001</v>
      </c>
      <c r="K94" s="122">
        <v>7.5162285899899999</v>
      </c>
      <c r="L94" s="122">
        <v>7.9742987907499998</v>
      </c>
      <c r="M94" s="122">
        <v>7.8987593804799996</v>
      </c>
      <c r="N94" s="122">
        <v>7.9946693819899997</v>
      </c>
      <c r="O94" s="15"/>
      <c r="P94" s="15"/>
      <c r="Q94" s="15"/>
    </row>
    <row r="95" spans="1:17" ht="12.75" outlineLevel="3" x14ac:dyDescent="0.2">
      <c r="A95" s="43" t="s">
        <v>96</v>
      </c>
      <c r="B95" s="122">
        <v>1.553992762</v>
      </c>
      <c r="C95" s="122">
        <v>1.55436771</v>
      </c>
      <c r="D95" s="122">
        <v>1.5059640889999999</v>
      </c>
      <c r="E95" s="122">
        <v>1.4978155849999999</v>
      </c>
      <c r="F95" s="122">
        <v>1.450825271</v>
      </c>
      <c r="G95" s="122">
        <v>1.6385645831</v>
      </c>
      <c r="H95" s="122">
        <v>1.6281767578999999</v>
      </c>
      <c r="I95" s="122">
        <v>1.5323457845299999</v>
      </c>
      <c r="J95" s="122">
        <v>1.5299808127700001</v>
      </c>
      <c r="K95" s="122">
        <v>1.4422117402800001</v>
      </c>
      <c r="L95" s="122">
        <v>1.5202717449800001</v>
      </c>
      <c r="M95" s="122">
        <v>1.44859722975</v>
      </c>
      <c r="N95" s="122">
        <v>1.4470008299999999</v>
      </c>
      <c r="O95" s="15"/>
      <c r="P95" s="15"/>
      <c r="Q95" s="15"/>
    </row>
    <row r="96" spans="1:17" ht="12.75" outlineLevel="3" x14ac:dyDescent="0.2">
      <c r="A96" s="43" t="s">
        <v>134</v>
      </c>
      <c r="B96" s="122">
        <v>12.655384744099999</v>
      </c>
      <c r="C96" s="122">
        <v>12.97131998441</v>
      </c>
      <c r="D96" s="122">
        <v>12.61484980404</v>
      </c>
      <c r="E96" s="122">
        <v>12.73448979958</v>
      </c>
      <c r="F96" s="122">
        <v>12.19529659793</v>
      </c>
      <c r="G96" s="122">
        <v>12.227475050940001</v>
      </c>
      <c r="H96" s="122">
        <v>12.184943448789999</v>
      </c>
      <c r="I96" s="122">
        <v>11.681614746899999</v>
      </c>
      <c r="J96" s="122">
        <v>11.749967435249999</v>
      </c>
      <c r="K96" s="122">
        <v>11.26704169984</v>
      </c>
      <c r="L96" s="122">
        <v>11.46054618432</v>
      </c>
      <c r="M96" s="122">
        <v>10.94546020576</v>
      </c>
      <c r="N96" s="122">
        <v>10.8254236629</v>
      </c>
      <c r="O96" s="15"/>
      <c r="P96" s="15"/>
      <c r="Q96" s="15"/>
    </row>
    <row r="97" spans="1:17" ht="12.75" outlineLevel="3" x14ac:dyDescent="0.2">
      <c r="A97" s="43" t="s">
        <v>149</v>
      </c>
      <c r="B97" s="122">
        <v>213.90071008624</v>
      </c>
      <c r="C97" s="122">
        <v>215.94754357989001</v>
      </c>
      <c r="D97" s="122">
        <v>205.98232289302001</v>
      </c>
      <c r="E97" s="122">
        <v>205.23786733789001</v>
      </c>
      <c r="F97" s="122">
        <v>200.1371404914</v>
      </c>
      <c r="G97" s="122">
        <v>197.30039493045001</v>
      </c>
      <c r="H97" s="122">
        <v>192.66807055172001</v>
      </c>
      <c r="I97" s="122">
        <v>182.74384033766</v>
      </c>
      <c r="J97" s="122">
        <v>182.86716826323001</v>
      </c>
      <c r="K97" s="122">
        <v>168.34547747753999</v>
      </c>
      <c r="L97" s="122">
        <v>176.78627606526001</v>
      </c>
      <c r="M97" s="122">
        <v>169.19770484509999</v>
      </c>
      <c r="N97" s="122">
        <v>167.94379350150001</v>
      </c>
      <c r="O97" s="15"/>
      <c r="P97" s="15"/>
      <c r="Q97" s="15"/>
    </row>
    <row r="98" spans="1:17" ht="12.75" outlineLevel="2" x14ac:dyDescent="0.2">
      <c r="A98" s="75" t="s">
        <v>44</v>
      </c>
      <c r="B98" s="120">
        <f t="shared" ref="B98:M98" si="18">SUM(B$99:B$99)</f>
        <v>1.3494962667799999</v>
      </c>
      <c r="C98" s="120">
        <f t="shared" si="18"/>
        <v>0.67638724674999995</v>
      </c>
      <c r="D98" s="120">
        <f t="shared" si="18"/>
        <v>0.65779917058000004</v>
      </c>
      <c r="E98" s="120">
        <f t="shared" si="18"/>
        <v>0.66403777755000004</v>
      </c>
      <c r="F98" s="120">
        <f t="shared" si="18"/>
        <v>0.64869873570000003</v>
      </c>
      <c r="G98" s="120">
        <f t="shared" si="18"/>
        <v>0.65487018043</v>
      </c>
      <c r="H98" s="120">
        <f t="shared" si="18"/>
        <v>0.63766068480000004</v>
      </c>
      <c r="I98" s="120">
        <f t="shared" si="18"/>
        <v>0</v>
      </c>
      <c r="J98" s="120">
        <f t="shared" si="18"/>
        <v>0</v>
      </c>
      <c r="K98" s="120">
        <f t="shared" si="18"/>
        <v>0</v>
      </c>
      <c r="L98" s="120">
        <f t="shared" si="18"/>
        <v>0</v>
      </c>
      <c r="M98" s="120">
        <f t="shared" si="18"/>
        <v>0</v>
      </c>
      <c r="N98" s="120">
        <v>0</v>
      </c>
      <c r="O98" s="15"/>
      <c r="P98" s="15"/>
      <c r="Q98" s="15"/>
    </row>
    <row r="99" spans="1:17" ht="12.75" outlineLevel="3" x14ac:dyDescent="0.2">
      <c r="A99" s="43" t="s">
        <v>27</v>
      </c>
      <c r="B99" s="122">
        <v>1.3494962667799999</v>
      </c>
      <c r="C99" s="122">
        <v>0.67638724674999995</v>
      </c>
      <c r="D99" s="122">
        <v>0.65779917058000004</v>
      </c>
      <c r="E99" s="122">
        <v>0.66403777755000004</v>
      </c>
      <c r="F99" s="122">
        <v>0.64869873570000003</v>
      </c>
      <c r="G99" s="122">
        <v>0.65487018043</v>
      </c>
      <c r="H99" s="122">
        <v>0.63766068480000004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5"/>
      <c r="P99" s="15"/>
      <c r="Q99" s="15"/>
    </row>
    <row r="100" spans="1:17" ht="12.75" outlineLevel="2" x14ac:dyDescent="0.2">
      <c r="A100" s="75" t="s">
        <v>219</v>
      </c>
      <c r="B100" s="120">
        <f t="shared" ref="B100:M100" si="19">SUM(B$101:B$107)</f>
        <v>56.331306893259999</v>
      </c>
      <c r="C100" s="120">
        <f t="shared" si="19"/>
        <v>51.840571652019996</v>
      </c>
      <c r="D100" s="120">
        <f t="shared" si="19"/>
        <v>48.935395743059999</v>
      </c>
      <c r="E100" s="120">
        <f t="shared" si="19"/>
        <v>45.142460850970004</v>
      </c>
      <c r="F100" s="120">
        <f t="shared" si="19"/>
        <v>42.211666120449998</v>
      </c>
      <c r="G100" s="120">
        <f t="shared" si="19"/>
        <v>40.482650689219994</v>
      </c>
      <c r="H100" s="120">
        <f t="shared" si="19"/>
        <v>39.809668057000003</v>
      </c>
      <c r="I100" s="120">
        <f t="shared" si="19"/>
        <v>36.261482338249998</v>
      </c>
      <c r="J100" s="120">
        <f t="shared" si="19"/>
        <v>36.645505717950002</v>
      </c>
      <c r="K100" s="120">
        <f t="shared" si="19"/>
        <v>34.762082375879999</v>
      </c>
      <c r="L100" s="120">
        <f t="shared" si="19"/>
        <v>36.086289727770001</v>
      </c>
      <c r="M100" s="120">
        <f t="shared" si="19"/>
        <v>34.311018334709999</v>
      </c>
      <c r="N100" s="120">
        <v>33.82691424766</v>
      </c>
      <c r="O100" s="15"/>
      <c r="P100" s="15"/>
      <c r="Q100" s="15"/>
    </row>
    <row r="101" spans="1:17" ht="12.75" outlineLevel="3" x14ac:dyDescent="0.2">
      <c r="A101" s="43" t="s">
        <v>76</v>
      </c>
      <c r="B101" s="122">
        <v>2.21274739397</v>
      </c>
      <c r="C101" s="122">
        <v>2.21812265341</v>
      </c>
      <c r="D101" s="122">
        <v>2.7655878700100001</v>
      </c>
      <c r="E101" s="122">
        <v>3.0563519857300001</v>
      </c>
      <c r="F101" s="122">
        <v>2.9857513172300001</v>
      </c>
      <c r="G101" s="122">
        <v>3.0141564892999999</v>
      </c>
      <c r="H101" s="122">
        <v>3.19170035442</v>
      </c>
      <c r="I101" s="122">
        <v>3.05985941457</v>
      </c>
      <c r="J101" s="122">
        <v>3.2584674608899999</v>
      </c>
      <c r="K101" s="122">
        <v>3.1100237633300001</v>
      </c>
      <c r="L101" s="122">
        <v>3.3812010250200002</v>
      </c>
      <c r="M101" s="122">
        <v>3.2513599521700001</v>
      </c>
      <c r="N101" s="122">
        <v>3.2040990115299999</v>
      </c>
      <c r="O101" s="15"/>
      <c r="P101" s="15"/>
      <c r="Q101" s="15"/>
    </row>
    <row r="102" spans="1:17" ht="12.75" outlineLevel="3" x14ac:dyDescent="0.2">
      <c r="A102" s="43" t="s">
        <v>177</v>
      </c>
      <c r="B102" s="122">
        <v>12.53187946503</v>
      </c>
      <c r="C102" s="122">
        <v>10.019645147069999</v>
      </c>
      <c r="D102" s="122">
        <v>7.66075657785</v>
      </c>
      <c r="E102" s="122">
        <v>3.4637063335399998</v>
      </c>
      <c r="F102" s="122">
        <v>1.6775204947</v>
      </c>
      <c r="G102" s="122">
        <v>0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5"/>
      <c r="P102" s="15"/>
      <c r="Q102" s="15"/>
    </row>
    <row r="103" spans="1:17" ht="12.75" outlineLevel="3" x14ac:dyDescent="0.2">
      <c r="A103" s="43" t="s">
        <v>213</v>
      </c>
      <c r="B103" s="122">
        <v>0.93949721320000001</v>
      </c>
      <c r="C103" s="122">
        <v>0.93972389547000001</v>
      </c>
      <c r="D103" s="122">
        <v>0.91046052427000002</v>
      </c>
      <c r="E103" s="122">
        <v>0.80491927482000003</v>
      </c>
      <c r="F103" s="122">
        <v>0.77966689405</v>
      </c>
      <c r="G103" s="122">
        <v>0.78786268835999995</v>
      </c>
      <c r="H103" s="122">
        <v>0.89366902779000001</v>
      </c>
      <c r="I103" s="122">
        <v>0.84106959570999995</v>
      </c>
      <c r="J103" s="122">
        <v>0.83977151672999995</v>
      </c>
      <c r="K103" s="122">
        <v>0.70365318407999999</v>
      </c>
      <c r="L103" s="122">
        <v>0.74173855622999996</v>
      </c>
      <c r="M103" s="122">
        <v>0.71779746788999998</v>
      </c>
      <c r="N103" s="122">
        <v>0.71897552226000006</v>
      </c>
      <c r="O103" s="15"/>
      <c r="P103" s="15"/>
      <c r="Q103" s="15"/>
    </row>
    <row r="104" spans="1:17" ht="12.75" outlineLevel="3" x14ac:dyDescent="0.2">
      <c r="A104" s="43" t="s">
        <v>130</v>
      </c>
      <c r="B104" s="122">
        <v>0.53914034188000004</v>
      </c>
      <c r="C104" s="122">
        <v>0.53927042587999996</v>
      </c>
      <c r="D104" s="122">
        <v>0.52247733299999999</v>
      </c>
      <c r="E104" s="122">
        <v>0.38973772539000001</v>
      </c>
      <c r="F104" s="122">
        <v>0.37751065399</v>
      </c>
      <c r="G104" s="122">
        <v>0.38147901495999997</v>
      </c>
      <c r="H104" s="122">
        <v>0.37906059498</v>
      </c>
      <c r="I104" s="122">
        <v>0.35674990566999998</v>
      </c>
      <c r="J104" s="122">
        <v>0.35619930968000002</v>
      </c>
      <c r="K104" s="122">
        <v>0.22384368963000001</v>
      </c>
      <c r="L104" s="122">
        <v>0.235959275</v>
      </c>
      <c r="M104" s="122">
        <v>0.22483477262000001</v>
      </c>
      <c r="N104" s="122">
        <v>0.22458699762000001</v>
      </c>
      <c r="O104" s="15"/>
      <c r="P104" s="15"/>
      <c r="Q104" s="15"/>
    </row>
    <row r="105" spans="1:17" ht="12.75" outlineLevel="3" x14ac:dyDescent="0.2">
      <c r="A105" s="43" t="s">
        <v>153</v>
      </c>
      <c r="B105" s="122">
        <v>0.92257295648000004</v>
      </c>
      <c r="C105" s="122">
        <v>0.92481409299999995</v>
      </c>
      <c r="D105" s="122">
        <v>0.89939889648000004</v>
      </c>
      <c r="E105" s="122">
        <v>0.90792884979999999</v>
      </c>
      <c r="F105" s="122">
        <v>0.71499515008000003</v>
      </c>
      <c r="G105" s="122">
        <v>0.72179731077999998</v>
      </c>
      <c r="H105" s="122">
        <v>0.70282902051999996</v>
      </c>
      <c r="I105" s="122">
        <v>0.67379695975999998</v>
      </c>
      <c r="J105" s="122">
        <v>0.67773955113999995</v>
      </c>
      <c r="K105" s="122">
        <v>0.64686424974000001</v>
      </c>
      <c r="L105" s="122">
        <v>0.50990658840000003</v>
      </c>
      <c r="M105" s="122">
        <v>0.49032573000000002</v>
      </c>
      <c r="N105" s="122">
        <v>0.48319847999999999</v>
      </c>
      <c r="O105" s="15"/>
      <c r="P105" s="15"/>
      <c r="Q105" s="15"/>
    </row>
    <row r="106" spans="1:17" ht="12.75" outlineLevel="3" x14ac:dyDescent="0.2">
      <c r="A106" s="43" t="s">
        <v>123</v>
      </c>
      <c r="B106" s="122">
        <v>37.379156399999999</v>
      </c>
      <c r="C106" s="122">
        <v>35.388294375000001</v>
      </c>
      <c r="D106" s="122">
        <v>34.4157741</v>
      </c>
      <c r="E106" s="122">
        <v>34.742175375000002</v>
      </c>
      <c r="F106" s="122">
        <v>33.939643199999999</v>
      </c>
      <c r="G106" s="122">
        <v>34.262530575</v>
      </c>
      <c r="H106" s="122">
        <v>33.362137050000001</v>
      </c>
      <c r="I106" s="122">
        <v>30.102619199999999</v>
      </c>
      <c r="J106" s="122">
        <v>30.278758799999999</v>
      </c>
      <c r="K106" s="122">
        <v>28.8993708</v>
      </c>
      <c r="L106" s="122">
        <v>29.994505199999999</v>
      </c>
      <c r="M106" s="122">
        <v>28.842690000000001</v>
      </c>
      <c r="N106" s="122">
        <v>28.423439999999999</v>
      </c>
      <c r="O106" s="15"/>
      <c r="P106" s="15"/>
      <c r="Q106" s="15"/>
    </row>
    <row r="107" spans="1:17" ht="12.75" outlineLevel="3" x14ac:dyDescent="0.2">
      <c r="A107" s="43" t="s">
        <v>104</v>
      </c>
      <c r="B107" s="122">
        <v>1.8063131227</v>
      </c>
      <c r="C107" s="122">
        <v>1.8107010621899999</v>
      </c>
      <c r="D107" s="122">
        <v>1.7609404414500001</v>
      </c>
      <c r="E107" s="122">
        <v>1.7776413066900001</v>
      </c>
      <c r="F107" s="122">
        <v>1.7365784103999999</v>
      </c>
      <c r="G107" s="122">
        <v>1.3148246108199999</v>
      </c>
      <c r="H107" s="122">
        <v>1.28027200929</v>
      </c>
      <c r="I107" s="122">
        <v>1.22738726254</v>
      </c>
      <c r="J107" s="122">
        <v>1.2345690795099999</v>
      </c>
      <c r="K107" s="122">
        <v>1.1783266890999999</v>
      </c>
      <c r="L107" s="122">
        <v>1.22297908312</v>
      </c>
      <c r="M107" s="122">
        <v>0.78401041202999999</v>
      </c>
      <c r="N107" s="122">
        <v>0.77261423625000003</v>
      </c>
      <c r="O107" s="15"/>
      <c r="P107" s="15"/>
      <c r="Q107" s="15"/>
    </row>
    <row r="108" spans="1:17" ht="12.75" outlineLevel="2" x14ac:dyDescent="0.2">
      <c r="A108" s="75" t="s">
        <v>56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5"/>
      <c r="P108" s="15"/>
      <c r="Q108" s="15"/>
    </row>
    <row r="109" spans="1:17" ht="12.75" outlineLevel="2" x14ac:dyDescent="0.2">
      <c r="A109" s="75" t="s">
        <v>184</v>
      </c>
      <c r="B109" s="120">
        <f t="shared" ref="B109:M109" si="20">SUM(B$110:B$110)</f>
        <v>3.1362719085699999</v>
      </c>
      <c r="C109" s="120">
        <f t="shared" si="20"/>
        <v>3.1662831525100001</v>
      </c>
      <c r="D109" s="120">
        <f t="shared" si="20"/>
        <v>3.07328561369</v>
      </c>
      <c r="E109" s="120">
        <f t="shared" si="20"/>
        <v>3.0808507288700002</v>
      </c>
      <c r="F109" s="120">
        <f t="shared" si="20"/>
        <v>3.0042830943199998</v>
      </c>
      <c r="G109" s="120">
        <f t="shared" si="20"/>
        <v>3.0150489354099999</v>
      </c>
      <c r="H109" s="120">
        <f t="shared" si="20"/>
        <v>2.9626510164200002</v>
      </c>
      <c r="I109" s="120">
        <f t="shared" si="20"/>
        <v>2.8100464325500001</v>
      </c>
      <c r="J109" s="120">
        <f t="shared" si="20"/>
        <v>2.8119428422800001</v>
      </c>
      <c r="K109" s="120">
        <f t="shared" si="20"/>
        <v>2.6739694850400002</v>
      </c>
      <c r="L109" s="120">
        <f t="shared" si="20"/>
        <v>2.8080416216500002</v>
      </c>
      <c r="M109" s="120">
        <f t="shared" si="20"/>
        <v>2.6875061122799999</v>
      </c>
      <c r="N109" s="120">
        <v>2.6675892085399999</v>
      </c>
      <c r="O109" s="15"/>
      <c r="P109" s="15"/>
      <c r="Q109" s="15"/>
    </row>
    <row r="110" spans="1:17" ht="12.75" outlineLevel="3" x14ac:dyDescent="0.2">
      <c r="A110" s="43" t="s">
        <v>149</v>
      </c>
      <c r="B110" s="122">
        <v>3.1362719085699999</v>
      </c>
      <c r="C110" s="122">
        <v>3.1662831525100001</v>
      </c>
      <c r="D110" s="122">
        <v>3.07328561369</v>
      </c>
      <c r="E110" s="122">
        <v>3.0808507288700002</v>
      </c>
      <c r="F110" s="122">
        <v>3.0042830943199998</v>
      </c>
      <c r="G110" s="122">
        <v>3.0150489354099999</v>
      </c>
      <c r="H110" s="122">
        <v>2.9626510164200002</v>
      </c>
      <c r="I110" s="122">
        <v>2.8100464325500001</v>
      </c>
      <c r="J110" s="122">
        <v>2.8119428422800001</v>
      </c>
      <c r="K110" s="122">
        <v>2.6739694850400002</v>
      </c>
      <c r="L110" s="122">
        <v>2.8080416216500002</v>
      </c>
      <c r="M110" s="122">
        <v>2.6875061122799999</v>
      </c>
      <c r="N110" s="122">
        <v>2.6675892085399999</v>
      </c>
      <c r="O110" s="15"/>
      <c r="P110" s="15"/>
      <c r="Q110" s="15"/>
    </row>
    <row r="111" spans="1:17" x14ac:dyDescent="0.2"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5"/>
      <c r="P111" s="15"/>
      <c r="Q111" s="15"/>
    </row>
    <row r="112" spans="1:17" x14ac:dyDescent="0.2"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5"/>
      <c r="P112" s="15"/>
      <c r="Q112" s="15"/>
    </row>
    <row r="113" spans="2:17" x14ac:dyDescent="0.2"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5"/>
      <c r="P113" s="15"/>
      <c r="Q113" s="15"/>
    </row>
    <row r="114" spans="2:17" x14ac:dyDescent="0.2"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5"/>
      <c r="P114" s="15"/>
      <c r="Q114" s="15"/>
    </row>
    <row r="115" spans="2:17" x14ac:dyDescent="0.2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5"/>
      <c r="P115" s="15"/>
      <c r="Q115" s="15"/>
    </row>
    <row r="116" spans="2:17" x14ac:dyDescent="0.2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5"/>
      <c r="P116" s="15"/>
      <c r="Q116" s="15"/>
    </row>
    <row r="117" spans="2:17" x14ac:dyDescent="0.2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5"/>
      <c r="P117" s="15"/>
      <c r="Q117" s="15"/>
    </row>
    <row r="118" spans="2:17" x14ac:dyDescent="0.2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5"/>
      <c r="P118" s="15"/>
      <c r="Q118" s="15"/>
    </row>
    <row r="119" spans="2:17" x14ac:dyDescent="0.2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5"/>
      <c r="P119" s="15"/>
      <c r="Q119" s="15"/>
    </row>
    <row r="120" spans="2:17" x14ac:dyDescent="0.2"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5"/>
      <c r="P120" s="15"/>
      <c r="Q120" s="15"/>
    </row>
    <row r="121" spans="2:17" x14ac:dyDescent="0.2"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5"/>
      <c r="P121" s="15"/>
      <c r="Q121" s="15"/>
    </row>
    <row r="122" spans="2:17" x14ac:dyDescent="0.2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5"/>
      <c r="P122" s="15"/>
      <c r="Q122" s="15"/>
    </row>
    <row r="123" spans="2:17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5"/>
      <c r="P123" s="15"/>
      <c r="Q123" s="15"/>
    </row>
    <row r="124" spans="2:17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5"/>
      <c r="P124" s="15"/>
      <c r="Q124" s="15"/>
    </row>
    <row r="125" spans="2:17" x14ac:dyDescent="0.2"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5"/>
      <c r="P125" s="15"/>
      <c r="Q125" s="15"/>
    </row>
    <row r="126" spans="2:17" x14ac:dyDescent="0.2"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5"/>
      <c r="P126" s="15"/>
      <c r="Q126" s="15"/>
    </row>
    <row r="127" spans="2:17" x14ac:dyDescent="0.2"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5"/>
      <c r="P127" s="15"/>
      <c r="Q127" s="15"/>
    </row>
    <row r="128" spans="2:17" x14ac:dyDescent="0.2"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5"/>
      <c r="P128" s="15"/>
      <c r="Q128" s="15"/>
    </row>
    <row r="129" spans="2:17" x14ac:dyDescent="0.2"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5"/>
      <c r="P129" s="15"/>
      <c r="Q129" s="15"/>
    </row>
    <row r="130" spans="2:17" x14ac:dyDescent="0.2"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5"/>
      <c r="P130" s="15"/>
      <c r="Q130" s="15"/>
    </row>
    <row r="131" spans="2:17" x14ac:dyDescent="0.2"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5"/>
      <c r="P131" s="15"/>
      <c r="Q131" s="15"/>
    </row>
    <row r="132" spans="2:17" x14ac:dyDescent="0.2"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5"/>
      <c r="P132" s="15"/>
      <c r="Q132" s="15"/>
    </row>
    <row r="133" spans="2:17" x14ac:dyDescent="0.2"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5"/>
      <c r="P133" s="15"/>
      <c r="Q133" s="15"/>
    </row>
    <row r="134" spans="2:17" x14ac:dyDescent="0.2"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5"/>
      <c r="P134" s="15"/>
      <c r="Q134" s="15"/>
    </row>
    <row r="135" spans="2:17" x14ac:dyDescent="0.2"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5"/>
      <c r="P135" s="15"/>
      <c r="Q135" s="15"/>
    </row>
    <row r="136" spans="2:17" x14ac:dyDescent="0.2"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5"/>
      <c r="P136" s="15"/>
      <c r="Q136" s="15"/>
    </row>
    <row r="137" spans="2:17" x14ac:dyDescent="0.2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5"/>
      <c r="P137" s="15"/>
      <c r="Q137" s="15"/>
    </row>
    <row r="138" spans="2:17" x14ac:dyDescent="0.2"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5"/>
      <c r="P138" s="15"/>
      <c r="Q138" s="15"/>
    </row>
    <row r="139" spans="2:17" x14ac:dyDescent="0.2"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5"/>
      <c r="P139" s="15"/>
      <c r="Q139" s="15"/>
    </row>
    <row r="140" spans="2:17" x14ac:dyDescent="0.2"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5"/>
      <c r="P140" s="15"/>
      <c r="Q140" s="15"/>
    </row>
    <row r="141" spans="2:17" x14ac:dyDescent="0.2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5"/>
      <c r="P141" s="15"/>
      <c r="Q141" s="15"/>
    </row>
    <row r="142" spans="2:17" x14ac:dyDescent="0.2"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5"/>
      <c r="P142" s="15"/>
      <c r="Q142" s="15"/>
    </row>
    <row r="143" spans="2:17" x14ac:dyDescent="0.2"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5"/>
      <c r="P143" s="15"/>
      <c r="Q143" s="15"/>
    </row>
    <row r="144" spans="2:17" x14ac:dyDescent="0.2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5"/>
      <c r="P144" s="15"/>
      <c r="Q144" s="15"/>
    </row>
    <row r="145" spans="2:17" x14ac:dyDescent="0.2"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5"/>
      <c r="P145" s="15"/>
      <c r="Q145" s="15"/>
    </row>
    <row r="146" spans="2:17" x14ac:dyDescent="0.2"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5"/>
      <c r="P146" s="15"/>
      <c r="Q146" s="15"/>
    </row>
    <row r="147" spans="2:17" x14ac:dyDescent="0.2"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5"/>
      <c r="P147" s="15"/>
      <c r="Q147" s="15"/>
    </row>
    <row r="148" spans="2:17" x14ac:dyDescent="0.2"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5"/>
      <c r="P148" s="15"/>
      <c r="Q148" s="15"/>
    </row>
    <row r="149" spans="2:17" x14ac:dyDescent="0.2"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5"/>
      <c r="P149" s="15"/>
      <c r="Q149" s="15"/>
    </row>
    <row r="150" spans="2:17" x14ac:dyDescent="0.2"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5"/>
      <c r="P150" s="15"/>
      <c r="Q150" s="15"/>
    </row>
    <row r="151" spans="2:17" x14ac:dyDescent="0.2"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5"/>
      <c r="P151" s="15"/>
      <c r="Q151" s="15"/>
    </row>
    <row r="152" spans="2:17" x14ac:dyDescent="0.2"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5"/>
      <c r="P152" s="15"/>
      <c r="Q152" s="15"/>
    </row>
    <row r="153" spans="2:17" x14ac:dyDescent="0.2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5"/>
      <c r="P153" s="15"/>
      <c r="Q153" s="15"/>
    </row>
    <row r="154" spans="2:17" x14ac:dyDescent="0.2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5"/>
      <c r="P154" s="15"/>
      <c r="Q154" s="15"/>
    </row>
    <row r="155" spans="2:17" x14ac:dyDescent="0.2"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5"/>
      <c r="P155" s="15"/>
      <c r="Q155" s="15"/>
    </row>
    <row r="156" spans="2:17" x14ac:dyDescent="0.2"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5"/>
      <c r="P156" s="15"/>
      <c r="Q156" s="15"/>
    </row>
    <row r="157" spans="2:17" x14ac:dyDescent="0.2"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5"/>
      <c r="P157" s="15"/>
      <c r="Q157" s="15"/>
    </row>
    <row r="158" spans="2:17" x14ac:dyDescent="0.2"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5"/>
      <c r="P158" s="15"/>
      <c r="Q158" s="15"/>
    </row>
    <row r="159" spans="2:17" x14ac:dyDescent="0.2"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5"/>
      <c r="P159" s="15"/>
      <c r="Q159" s="15"/>
    </row>
    <row r="160" spans="2:17" x14ac:dyDescent="0.2"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5"/>
      <c r="P160" s="15"/>
      <c r="Q160" s="15"/>
    </row>
    <row r="161" spans="2:17" x14ac:dyDescent="0.2"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5"/>
      <c r="P161" s="15"/>
      <c r="Q161" s="15"/>
    </row>
    <row r="162" spans="2:17" x14ac:dyDescent="0.2"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5"/>
      <c r="P162" s="15"/>
      <c r="Q162" s="15"/>
    </row>
    <row r="163" spans="2:17" x14ac:dyDescent="0.2"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5"/>
      <c r="P163" s="15"/>
      <c r="Q163" s="15"/>
    </row>
    <row r="164" spans="2:17" x14ac:dyDescent="0.2"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5"/>
      <c r="P164" s="15"/>
      <c r="Q164" s="15"/>
    </row>
    <row r="165" spans="2:17" x14ac:dyDescent="0.2"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5"/>
      <c r="P165" s="15"/>
      <c r="Q165" s="15"/>
    </row>
    <row r="166" spans="2:17" x14ac:dyDescent="0.2"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5"/>
      <c r="P166" s="15"/>
      <c r="Q166" s="15"/>
    </row>
    <row r="167" spans="2:17" x14ac:dyDescent="0.2"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5"/>
      <c r="P167" s="15"/>
      <c r="Q167" s="15"/>
    </row>
    <row r="168" spans="2:17" x14ac:dyDescent="0.2"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5"/>
      <c r="P168" s="15"/>
      <c r="Q168" s="15"/>
    </row>
    <row r="169" spans="2:17" x14ac:dyDescent="0.2"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5"/>
      <c r="P169" s="15"/>
      <c r="Q169" s="15"/>
    </row>
    <row r="170" spans="2:17" x14ac:dyDescent="0.2"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5"/>
      <c r="P170" s="15"/>
      <c r="Q170" s="15"/>
    </row>
    <row r="171" spans="2:17" x14ac:dyDescent="0.2"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5"/>
      <c r="P171" s="15"/>
      <c r="Q171" s="15"/>
    </row>
    <row r="172" spans="2:17" x14ac:dyDescent="0.2"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5"/>
      <c r="P172" s="15"/>
      <c r="Q172" s="15"/>
    </row>
    <row r="173" spans="2:17" x14ac:dyDescent="0.2"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5"/>
      <c r="P173" s="15"/>
      <c r="Q173" s="15"/>
    </row>
    <row r="174" spans="2:17" x14ac:dyDescent="0.2"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5"/>
      <c r="P174" s="15"/>
      <c r="Q174" s="15"/>
    </row>
    <row r="175" spans="2:17" x14ac:dyDescent="0.2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5"/>
      <c r="P175" s="15"/>
      <c r="Q175" s="15"/>
    </row>
    <row r="176" spans="2:17" x14ac:dyDescent="0.2"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5"/>
      <c r="P176" s="15"/>
      <c r="Q176" s="15"/>
    </row>
    <row r="177" spans="2:17" x14ac:dyDescent="0.2"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5"/>
      <c r="P177" s="15"/>
      <c r="Q177" s="15"/>
    </row>
    <row r="178" spans="2:17" x14ac:dyDescent="0.2"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5"/>
      <c r="P178" s="15"/>
      <c r="Q178" s="15"/>
    </row>
    <row r="179" spans="2:17" x14ac:dyDescent="0.2"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5"/>
      <c r="P179" s="15"/>
      <c r="Q179" s="15"/>
    </row>
    <row r="180" spans="2:17" x14ac:dyDescent="0.2"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5"/>
      <c r="P180" s="15"/>
      <c r="Q180" s="15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35" sqref="A35"/>
    </sheetView>
  </sheetViews>
  <sheetFormatPr defaultRowHeight="12.75" x14ac:dyDescent="0.2"/>
  <cols>
    <col min="1" max="1" width="66" style="226" bestFit="1" customWidth="1"/>
    <col min="2" max="2" width="18" style="50" customWidth="1"/>
    <col min="3" max="3" width="17.42578125" style="50" customWidth="1"/>
    <col min="4" max="4" width="11.42578125" style="109" bestFit="1" customWidth="1"/>
    <col min="5" max="16384" width="9.140625" style="22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7" t="str">
        <f>VALVAL</f>
        <v>млрд. одиниць</v>
      </c>
    </row>
    <row r="6" spans="1:19" s="101" customFormat="1" x14ac:dyDescent="0.2">
      <c r="A6" s="152"/>
      <c r="B6" s="6" t="str">
        <f>IF(REPORT_LANG="UKR","дол.США","USD")</f>
        <v>дол.США</v>
      </c>
      <c r="C6" s="6" t="str">
        <f>IF(REPORT_LANG="UKR","грн.","UAH")</f>
        <v>грн.</v>
      </c>
      <c r="D6" s="26" t="s">
        <v>195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s="160" customFormat="1" ht="15.75" x14ac:dyDescent="0.2">
      <c r="A7" s="24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78">
        <f t="shared" ref="B7:D7" si="0">SUM(B8:B19)</f>
        <v>84.364540828580004</v>
      </c>
      <c r="C7" s="178">
        <f t="shared" si="0"/>
        <v>1998.2753869748399</v>
      </c>
      <c r="D7" s="18">
        <f t="shared" si="0"/>
        <v>0.99999900000000008</v>
      </c>
    </row>
    <row r="8" spans="1:19" s="23" customFormat="1" x14ac:dyDescent="0.2">
      <c r="A8" s="45" t="s">
        <v>166</v>
      </c>
      <c r="B8" s="64">
        <v>8.6139044245799994</v>
      </c>
      <c r="C8" s="64">
        <v>204.03066298134999</v>
      </c>
      <c r="D8" s="127">
        <v>0.102103</v>
      </c>
    </row>
    <row r="9" spans="1:19" s="23" customFormat="1" x14ac:dyDescent="0.2">
      <c r="A9" s="45" t="s">
        <v>186</v>
      </c>
      <c r="B9" s="64">
        <v>6.1290090855299999</v>
      </c>
      <c r="C9" s="64">
        <v>145.172935</v>
      </c>
      <c r="D9" s="127">
        <v>7.2649000000000005E-2</v>
      </c>
    </row>
    <row r="10" spans="1:19" s="23" customFormat="1" x14ac:dyDescent="0.2">
      <c r="A10" s="45" t="s">
        <v>119</v>
      </c>
      <c r="B10" s="64">
        <v>11.328394219950001</v>
      </c>
      <c r="C10" s="64">
        <v>268.32661117254003</v>
      </c>
      <c r="D10" s="127">
        <v>0.13427900000000001</v>
      </c>
    </row>
    <row r="11" spans="1:19" x14ac:dyDescent="0.2">
      <c r="A11" s="170" t="s">
        <v>160</v>
      </c>
      <c r="B11" s="122">
        <v>58.293233098519998</v>
      </c>
      <c r="C11" s="122">
        <v>1380.7451778209499</v>
      </c>
      <c r="D11" s="197">
        <v>0.69096800000000003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B12" s="32"/>
      <c r="C12" s="32"/>
      <c r="D12" s="93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2">
      <c r="B13" s="32"/>
      <c r="C13" s="32"/>
      <c r="D13" s="93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B14" s="32"/>
      <c r="C14" s="32"/>
      <c r="D14" s="93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32"/>
      <c r="C15" s="32"/>
      <c r="D15" s="93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2">
      <c r="B17" s="32"/>
      <c r="C17" s="32"/>
      <c r="D17" s="93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2">
      <c r="B18" s="32"/>
      <c r="C18" s="32"/>
      <c r="D18" s="93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2">
      <c r="B19" s="32"/>
      <c r="C19" s="32"/>
      <c r="D19" s="93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2">
      <c r="B20" s="32"/>
      <c r="C20" s="32"/>
      <c r="D20" s="93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2">
      <c r="B21" s="32"/>
      <c r="C21" s="32"/>
      <c r="D21" s="93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2">
      <c r="B22" s="32"/>
      <c r="C22" s="32"/>
      <c r="D22" s="93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2">
      <c r="B23" s="32"/>
      <c r="C23" s="32"/>
      <c r="D23" s="93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2">
      <c r="B24" s="32"/>
      <c r="C24" s="32"/>
      <c r="D24" s="93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2">
      <c r="B25" s="32"/>
      <c r="C25" s="32"/>
      <c r="D25" s="93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2">
      <c r="B26" s="32"/>
      <c r="C26" s="32"/>
      <c r="D26" s="93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32"/>
      <c r="C239" s="32"/>
      <c r="D239" s="93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32"/>
      <c r="C240" s="32"/>
      <c r="D240" s="93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32"/>
      <c r="C241" s="32"/>
      <c r="D241" s="93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32"/>
      <c r="C242" s="32"/>
      <c r="D242" s="93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32"/>
      <c r="C243" s="32"/>
      <c r="D243" s="93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32"/>
      <c r="C244" s="32"/>
      <c r="D244" s="93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32"/>
      <c r="C245" s="32"/>
      <c r="D245" s="93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</sheetData>
  <mergeCells count="2">
    <mergeCell ref="A2:D2"/>
    <mergeCell ref="A3:D3"/>
  </mergeCells>
  <printOptions horizontalCentered="1" verticalCentered="1"/>
  <pageMargins left="0.78740157480314965" right="0.78740157480314965" top="0" bottom="4.2300000000000004" header="0.24" footer="0.51181102362204722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226" bestFit="1" customWidth="1"/>
    <col min="2" max="2" width="17.7109375" style="50" customWidth="1"/>
    <col min="3" max="3" width="17.85546875" style="50" customWidth="1"/>
    <col min="4" max="4" width="11.42578125" style="109" bestFit="1" customWidth="1"/>
    <col min="5" max="16384" width="9.140625" style="226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">
        <v>87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A5" s="228"/>
      <c r="B5" s="95"/>
      <c r="C5" s="95"/>
      <c r="D5" s="7" t="str">
        <f>VALVAL</f>
        <v>млрд. одиниць</v>
      </c>
    </row>
    <row r="6" spans="1:19" s="53" customFormat="1" x14ac:dyDescent="0.2">
      <c r="A6" s="256"/>
      <c r="B6" s="235" t="s">
        <v>173</v>
      </c>
      <c r="C6" s="235" t="s">
        <v>176</v>
      </c>
      <c r="D6" s="26" t="s">
        <v>195</v>
      </c>
    </row>
    <row r="7" spans="1:19" s="104" customFormat="1" ht="15.75" x14ac:dyDescent="0.2">
      <c r="A7" s="20" t="s">
        <v>155</v>
      </c>
      <c r="B7" s="178">
        <f t="shared" ref="B7:D7" si="0">SUM(B8:B18)</f>
        <v>84.364540828580004</v>
      </c>
      <c r="C7" s="178">
        <f t="shared" si="0"/>
        <v>1998.2753869748399</v>
      </c>
      <c r="D7" s="18">
        <f t="shared" si="0"/>
        <v>0.99999900000000008</v>
      </c>
    </row>
    <row r="8" spans="1:19" s="239" customFormat="1" x14ac:dyDescent="0.2">
      <c r="A8" s="149" t="s">
        <v>166</v>
      </c>
      <c r="B8" s="173">
        <v>8.6139044245799994</v>
      </c>
      <c r="C8" s="173">
        <v>204.03066298134999</v>
      </c>
      <c r="D8" s="240">
        <v>0.102103</v>
      </c>
    </row>
    <row r="9" spans="1:19" s="239" customFormat="1" x14ac:dyDescent="0.2">
      <c r="A9" s="149" t="s">
        <v>186</v>
      </c>
      <c r="B9" s="173">
        <v>6.1290090855299999</v>
      </c>
      <c r="C9" s="173">
        <v>145.172935</v>
      </c>
      <c r="D9" s="240">
        <v>7.2649000000000005E-2</v>
      </c>
    </row>
    <row r="10" spans="1:19" s="239" customFormat="1" x14ac:dyDescent="0.2">
      <c r="A10" s="149" t="s">
        <v>119</v>
      </c>
      <c r="B10" s="173">
        <v>11.328394219950001</v>
      </c>
      <c r="C10" s="173">
        <v>268.32661117254003</v>
      </c>
      <c r="D10" s="240">
        <v>0.13427900000000001</v>
      </c>
    </row>
    <row r="11" spans="1:19" x14ac:dyDescent="0.2">
      <c r="A11" s="170" t="s">
        <v>160</v>
      </c>
      <c r="B11" s="122">
        <v>58.293233098519998</v>
      </c>
      <c r="C11" s="122">
        <v>1380.7451778209499</v>
      </c>
      <c r="D11" s="197">
        <v>0.69096800000000003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A12" s="97"/>
      <c r="B12" s="32"/>
      <c r="C12" s="32"/>
      <c r="D12" s="93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2">
      <c r="A13" s="97"/>
      <c r="B13" s="32"/>
      <c r="C13" s="32"/>
      <c r="D13" s="93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A14" s="97"/>
      <c r="B14" s="32"/>
      <c r="C14" s="32"/>
      <c r="D14" s="93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A15" s="97"/>
      <c r="B15" s="32"/>
      <c r="C15" s="32"/>
      <c r="D15" s="93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A16" s="97"/>
      <c r="B16" s="32"/>
      <c r="C16" s="32"/>
      <c r="D16" s="93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2">
      <c r="A17" s="97"/>
      <c r="B17" s="32"/>
      <c r="C17" s="32"/>
      <c r="D17" s="93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2">
      <c r="A18" s="97"/>
      <c r="B18" s="32"/>
      <c r="C18" s="32"/>
      <c r="D18" s="93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x14ac:dyDescent="0.2">
      <c r="A19" s="255" t="s">
        <v>167</v>
      </c>
      <c r="B19" s="32"/>
      <c r="C19" s="32"/>
      <c r="D19" s="93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x14ac:dyDescent="0.2">
      <c r="B20" s="16" t="str">
        <f>"Державний борг України за станом на " &amp; TEXT(DREPORTDATE,"dd.MM.yyyy")</f>
        <v>Державний борг України за станом на 31.12.2019</v>
      </c>
      <c r="C20" s="32"/>
      <c r="D20" s="7" t="str">
        <f>VALVAL</f>
        <v>млрд. одиниць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s="180" customFormat="1" x14ac:dyDescent="0.2">
      <c r="A21" s="256"/>
      <c r="B21" s="235" t="s">
        <v>173</v>
      </c>
      <c r="C21" s="235" t="s">
        <v>176</v>
      </c>
      <c r="D21" s="26" t="s">
        <v>195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s="232" customFormat="1" ht="15" x14ac:dyDescent="0.25">
      <c r="A22" s="136" t="s">
        <v>155</v>
      </c>
      <c r="B22" s="42">
        <f t="shared" ref="B22:C22" si="1">B$23+B$28</f>
        <v>84.36454082857999</v>
      </c>
      <c r="C22" s="42">
        <f t="shared" si="1"/>
        <v>1998.2753869748399</v>
      </c>
      <c r="D22" s="135">
        <v>0.99999899999999997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</row>
    <row r="23" spans="1:19" s="78" customFormat="1" ht="15" x14ac:dyDescent="0.25">
      <c r="A23" s="57" t="s">
        <v>70</v>
      </c>
      <c r="B23" s="250">
        <f t="shared" ref="B23:C23" si="2">SUM(B$24:B$27)</f>
        <v>74.362672359849995</v>
      </c>
      <c r="C23" s="250">
        <f t="shared" si="2"/>
        <v>1761.3691300503899</v>
      </c>
      <c r="D23" s="154">
        <v>0.88144400000000001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9" s="78" customFormat="1" outlineLevel="1" x14ac:dyDescent="0.2">
      <c r="A24" s="11" t="s">
        <v>166</v>
      </c>
      <c r="B24" s="64">
        <v>6.3837314279299999</v>
      </c>
      <c r="C24" s="64">
        <v>151.20633934795001</v>
      </c>
      <c r="D24" s="127">
        <v>7.5667999999999999E-2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9" s="78" customFormat="1" outlineLevel="1" x14ac:dyDescent="0.2">
      <c r="A25" s="11" t="s">
        <v>186</v>
      </c>
      <c r="B25" s="248">
        <v>6.1290090855299999</v>
      </c>
      <c r="C25" s="248">
        <v>145.172935</v>
      </c>
      <c r="D25" s="125">
        <v>7.2649000000000005E-2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9" s="78" customFormat="1" outlineLevel="1" x14ac:dyDescent="0.2">
      <c r="A26" s="131" t="s">
        <v>119</v>
      </c>
      <c r="B26" s="122">
        <v>4.1254075563999999</v>
      </c>
      <c r="C26" s="122">
        <v>97.715228462499994</v>
      </c>
      <c r="D26" s="197">
        <v>4.8899999999999999E-2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9" s="78" customFormat="1" outlineLevel="1" x14ac:dyDescent="0.2">
      <c r="A27" s="131" t="s">
        <v>160</v>
      </c>
      <c r="B27" s="122">
        <v>57.724524289990001</v>
      </c>
      <c r="C27" s="122">
        <v>1367.2746272399399</v>
      </c>
      <c r="D27" s="197">
        <v>0.68422700000000003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</row>
    <row r="28" spans="1:19" s="48" customFormat="1" ht="15" x14ac:dyDescent="0.25">
      <c r="A28" s="189" t="s">
        <v>14</v>
      </c>
      <c r="B28" s="148">
        <f t="shared" ref="B28:C28" si="3">SUM(B$29:B$31)</f>
        <v>10.001868468729999</v>
      </c>
      <c r="C28" s="148">
        <f t="shared" si="3"/>
        <v>236.90625692445002</v>
      </c>
      <c r="D28" s="223">
        <v>0.11855499999999999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9" s="78" customFormat="1" outlineLevel="1" x14ac:dyDescent="0.2">
      <c r="A29" s="131" t="s">
        <v>166</v>
      </c>
      <c r="B29" s="122">
        <v>2.2301729966499999</v>
      </c>
      <c r="C29" s="122">
        <v>52.824323633399999</v>
      </c>
      <c r="D29" s="197">
        <v>2.6435E-2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9" s="78" customFormat="1" outlineLevel="1" x14ac:dyDescent="0.2">
      <c r="A30" s="131" t="s">
        <v>119</v>
      </c>
      <c r="B30" s="122">
        <v>7.2029866635499999</v>
      </c>
      <c r="C30" s="122">
        <v>170.61138271004</v>
      </c>
      <c r="D30" s="197">
        <v>8.5378999999999997E-2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</row>
    <row r="31" spans="1:19" s="78" customFormat="1" outlineLevel="1" x14ac:dyDescent="0.2">
      <c r="A31" s="131" t="s">
        <v>160</v>
      </c>
      <c r="B31" s="122">
        <v>0.56870880853000005</v>
      </c>
      <c r="C31" s="122">
        <v>13.47055058101</v>
      </c>
      <c r="D31" s="197">
        <v>6.7409999999999996E-3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</row>
    <row r="32" spans="1:19" s="78" customFormat="1" x14ac:dyDescent="0.2">
      <c r="A32" s="97"/>
      <c r="B32" s="32"/>
      <c r="C32" s="32"/>
      <c r="D32" s="93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</row>
    <row r="33" spans="1:17" x14ac:dyDescent="0.2">
      <c r="A33" s="97"/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x14ac:dyDescent="0.2">
      <c r="A34" s="97"/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x14ac:dyDescent="0.2">
      <c r="A35" s="97"/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x14ac:dyDescent="0.2">
      <c r="A36" s="97"/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x14ac:dyDescent="0.2">
      <c r="A37" s="97"/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2">
      <c r="A38" s="97"/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32"/>
      <c r="C239" s="32"/>
      <c r="D239" s="93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32"/>
      <c r="C240" s="32"/>
      <c r="D240" s="93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32"/>
      <c r="C241" s="32"/>
      <c r="D241" s="93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32"/>
      <c r="C242" s="32"/>
      <c r="D242" s="93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32"/>
      <c r="C243" s="32"/>
      <c r="D243" s="93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  <row r="248" spans="2:17" x14ac:dyDescent="0.2"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  <row r="249" spans="2:17" x14ac:dyDescent="0.2"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</row>
    <row r="250" spans="2:17" x14ac:dyDescent="0.2"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</row>
    <row r="251" spans="2:17" x14ac:dyDescent="0.2"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226" bestFit="1" customWidth="1"/>
    <col min="2" max="2" width="17.42578125" style="50" customWidth="1"/>
    <col min="3" max="3" width="18.140625" style="50" customWidth="1"/>
    <col min="4" max="4" width="11.42578125" style="109" bestFit="1" customWidth="1"/>
    <col min="5" max="5" width="17.140625" style="50" customWidth="1"/>
    <col min="6" max="6" width="17.5703125" style="50" customWidth="1"/>
    <col min="7" max="7" width="11.42578125" style="109" bestFit="1" customWidth="1"/>
    <col min="8" max="8" width="16.140625" style="50" bestFit="1" customWidth="1"/>
    <col min="9" max="16384" width="9.140625" style="226"/>
  </cols>
  <sheetData>
    <row r="2" spans="1:19" ht="18.75" x14ac:dyDescent="0.3">
      <c r="A2" s="5" t="s">
        <v>210</v>
      </c>
      <c r="B2" s="3"/>
      <c r="C2" s="3"/>
      <c r="D2" s="3"/>
      <c r="E2" s="3"/>
      <c r="F2" s="3"/>
      <c r="G2" s="3"/>
      <c r="H2" s="3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B4" s="95"/>
      <c r="C4" s="95"/>
      <c r="D4" s="164"/>
      <c r="E4" s="95"/>
      <c r="F4" s="95"/>
      <c r="G4" s="164"/>
      <c r="H4" s="7" t="str">
        <f>VALVAL</f>
        <v>млрд. одиниць</v>
      </c>
    </row>
    <row r="5" spans="1:19" s="96" customFormat="1" x14ac:dyDescent="0.2">
      <c r="A5" s="103"/>
      <c r="B5" s="267">
        <v>43465</v>
      </c>
      <c r="C5" s="268"/>
      <c r="D5" s="269"/>
      <c r="E5" s="267">
        <v>43830</v>
      </c>
      <c r="F5" s="268"/>
      <c r="G5" s="269"/>
      <c r="H5" s="34"/>
    </row>
    <row r="6" spans="1:19" s="177" customFormat="1" x14ac:dyDescent="0.2">
      <c r="A6" s="152"/>
      <c r="B6" s="235" t="s">
        <v>173</v>
      </c>
      <c r="C6" s="235" t="s">
        <v>176</v>
      </c>
      <c r="D6" s="26" t="s">
        <v>195</v>
      </c>
      <c r="E6" s="235" t="s">
        <v>173</v>
      </c>
      <c r="F6" s="235" t="s">
        <v>176</v>
      </c>
      <c r="G6" s="26" t="s">
        <v>195</v>
      </c>
      <c r="H6" s="235" t="s">
        <v>67</v>
      </c>
    </row>
    <row r="7" spans="1:19" s="104" customFormat="1" ht="15.75" x14ac:dyDescent="0.2">
      <c r="A7" s="20" t="s">
        <v>155</v>
      </c>
      <c r="B7" s="261">
        <f t="shared" ref="B7:H7" si="0">SUM(B8:B15)</f>
        <v>78.316490487460001</v>
      </c>
      <c r="C7" s="261">
        <f t="shared" si="0"/>
        <v>2168.44766417245</v>
      </c>
      <c r="D7" s="61">
        <f t="shared" si="0"/>
        <v>1</v>
      </c>
      <c r="E7" s="261">
        <f t="shared" si="0"/>
        <v>84.364540828580004</v>
      </c>
      <c r="F7" s="261">
        <f t="shared" si="0"/>
        <v>1998.2753869748399</v>
      </c>
      <c r="G7" s="61">
        <f t="shared" si="0"/>
        <v>0.99999900000000008</v>
      </c>
      <c r="H7" s="261">
        <f t="shared" si="0"/>
        <v>-1.0000000000010001E-6</v>
      </c>
    </row>
    <row r="8" spans="1:19" s="239" customFormat="1" x14ac:dyDescent="0.2">
      <c r="A8" s="149" t="s">
        <v>166</v>
      </c>
      <c r="B8" s="173">
        <v>8.6651807366500009</v>
      </c>
      <c r="C8" s="173">
        <v>239.92381184453001</v>
      </c>
      <c r="D8" s="240">
        <v>0.11064300000000001</v>
      </c>
      <c r="E8" s="173">
        <v>8.6139044245799994</v>
      </c>
      <c r="F8" s="173">
        <v>204.03066298134999</v>
      </c>
      <c r="G8" s="240">
        <v>0.102103</v>
      </c>
      <c r="H8" s="173">
        <v>-8.5400000000000007E-3</v>
      </c>
    </row>
    <row r="9" spans="1:19" s="239" customFormat="1" x14ac:dyDescent="0.2">
      <c r="A9" s="149" t="s">
        <v>186</v>
      </c>
      <c r="B9" s="173">
        <v>5.2431215984100001</v>
      </c>
      <c r="C9" s="173">
        <v>145.172935</v>
      </c>
      <c r="D9" s="240">
        <v>6.6947999999999994E-2</v>
      </c>
      <c r="E9" s="173">
        <v>6.1290090855299999</v>
      </c>
      <c r="F9" s="173">
        <v>145.172935</v>
      </c>
      <c r="G9" s="240">
        <v>7.2649000000000005E-2</v>
      </c>
      <c r="H9" s="173">
        <v>5.7010000000000003E-3</v>
      </c>
    </row>
    <row r="10" spans="1:19" s="239" customFormat="1" x14ac:dyDescent="0.2">
      <c r="A10" s="149" t="s">
        <v>119</v>
      </c>
      <c r="B10" s="173">
        <v>12.997231803169999</v>
      </c>
      <c r="C10" s="173">
        <v>359.87078543537001</v>
      </c>
      <c r="D10" s="240">
        <v>0.16595799999999999</v>
      </c>
      <c r="E10" s="173">
        <v>11.328394219950001</v>
      </c>
      <c r="F10" s="173">
        <v>268.32661117254003</v>
      </c>
      <c r="G10" s="240">
        <v>0.13427900000000001</v>
      </c>
      <c r="H10" s="173">
        <v>-3.1678999999999999E-2</v>
      </c>
    </row>
    <row r="11" spans="1:19" s="239" customFormat="1" x14ac:dyDescent="0.2">
      <c r="A11" s="149" t="s">
        <v>160</v>
      </c>
      <c r="B11" s="173">
        <v>51.410956349229998</v>
      </c>
      <c r="C11" s="173">
        <v>1423.4801318925499</v>
      </c>
      <c r="D11" s="240">
        <v>0.65645100000000001</v>
      </c>
      <c r="E11" s="173">
        <v>58.293233098519998</v>
      </c>
      <c r="F11" s="173">
        <v>1380.7451778209499</v>
      </c>
      <c r="G11" s="240">
        <v>0.69096800000000003</v>
      </c>
      <c r="H11" s="173">
        <v>3.4516999999999999E-2</v>
      </c>
    </row>
    <row r="12" spans="1:19" s="239" customFormat="1" x14ac:dyDescent="0.2">
      <c r="A12" s="149"/>
      <c r="B12" s="173"/>
      <c r="C12" s="173"/>
      <c r="D12" s="240"/>
      <c r="E12" s="173"/>
      <c r="F12" s="173"/>
      <c r="G12" s="240"/>
      <c r="H12" s="173">
        <f t="shared" ref="H12:H13" si="1">G12-D12</f>
        <v>0</v>
      </c>
    </row>
    <row r="13" spans="1:19" s="239" customFormat="1" x14ac:dyDescent="0.2">
      <c r="A13" s="149"/>
      <c r="B13" s="173"/>
      <c r="C13" s="173"/>
      <c r="D13" s="240"/>
      <c r="E13" s="173"/>
      <c r="F13" s="173"/>
      <c r="G13" s="240"/>
      <c r="H13" s="83">
        <f t="shared" si="1"/>
        <v>0</v>
      </c>
    </row>
    <row r="14" spans="1:19" x14ac:dyDescent="0.2">
      <c r="B14" s="32"/>
      <c r="C14" s="32"/>
      <c r="D14" s="93"/>
      <c r="E14" s="32"/>
      <c r="F14" s="32"/>
      <c r="G14" s="93"/>
      <c r="H14" s="25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32"/>
      <c r="C15" s="32"/>
      <c r="D15" s="93"/>
      <c r="E15" s="32"/>
      <c r="F15" s="32"/>
      <c r="G15" s="93"/>
      <c r="H15" s="25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32"/>
      <c r="F16" s="32"/>
      <c r="G16" s="93"/>
      <c r="H16" s="254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2">
      <c r="B17" s="32"/>
      <c r="C17" s="32"/>
      <c r="D17" s="93"/>
      <c r="E17" s="32"/>
      <c r="F17" s="32"/>
      <c r="G17" s="93"/>
      <c r="H17" s="7" t="str">
        <f>VALVAL</f>
        <v>млрд. одиниць</v>
      </c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2">
      <c r="A18" s="103"/>
      <c r="B18" s="267">
        <v>43465</v>
      </c>
      <c r="C18" s="268"/>
      <c r="D18" s="269"/>
      <c r="E18" s="267">
        <v>43830</v>
      </c>
      <c r="F18" s="268"/>
      <c r="G18" s="269"/>
      <c r="H18" s="34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 s="33" customFormat="1" x14ac:dyDescent="0.2">
      <c r="A19" s="257"/>
      <c r="B19" s="67" t="s">
        <v>173</v>
      </c>
      <c r="C19" s="67" t="s">
        <v>176</v>
      </c>
      <c r="D19" s="153" t="s">
        <v>195</v>
      </c>
      <c r="E19" s="67" t="s">
        <v>173</v>
      </c>
      <c r="F19" s="67" t="s">
        <v>176</v>
      </c>
      <c r="G19" s="153" t="s">
        <v>195</v>
      </c>
      <c r="H19" s="67" t="s">
        <v>67</v>
      </c>
      <c r="I19" s="27"/>
      <c r="J19" s="27"/>
      <c r="K19" s="27"/>
      <c r="L19" s="27"/>
      <c r="M19" s="27"/>
      <c r="N19" s="27"/>
      <c r="O19" s="27"/>
      <c r="P19" s="27"/>
      <c r="Q19" s="27"/>
    </row>
    <row r="20" spans="1:19" s="232" customFormat="1" ht="15" x14ac:dyDescent="0.25">
      <c r="A20" s="136" t="s">
        <v>155</v>
      </c>
      <c r="B20" s="124">
        <f t="shared" ref="B20:G20" si="2">B$21+B$26</f>
        <v>78.316490487460001</v>
      </c>
      <c r="C20" s="124">
        <f t="shared" si="2"/>
        <v>2168.4476641724495</v>
      </c>
      <c r="D20" s="179">
        <f t="shared" si="2"/>
        <v>1</v>
      </c>
      <c r="E20" s="124">
        <f t="shared" si="2"/>
        <v>84.36454082857999</v>
      </c>
      <c r="F20" s="124">
        <f t="shared" si="2"/>
        <v>1998.2753869748399</v>
      </c>
      <c r="G20" s="179">
        <f t="shared" si="2"/>
        <v>0.99999899999999997</v>
      </c>
      <c r="H20" s="124">
        <v>9.9999999999999995E-7</v>
      </c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9" s="48" customFormat="1" ht="15" x14ac:dyDescent="0.25">
      <c r="A21" s="57" t="s">
        <v>70</v>
      </c>
      <c r="B21" s="70">
        <f t="shared" ref="B21:G21" si="3">SUM(B$22:B$25)</f>
        <v>67.186989245060005</v>
      </c>
      <c r="C21" s="70">
        <f t="shared" si="3"/>
        <v>1860.2910955850798</v>
      </c>
      <c r="D21" s="156">
        <f t="shared" si="3"/>
        <v>0.85789100000000007</v>
      </c>
      <c r="E21" s="70">
        <f t="shared" si="3"/>
        <v>74.362672359849995</v>
      </c>
      <c r="F21" s="70">
        <f t="shared" si="3"/>
        <v>1761.3691300503899</v>
      </c>
      <c r="G21" s="156">
        <f t="shared" si="3"/>
        <v>0.88144400000000001</v>
      </c>
      <c r="H21" s="70">
        <v>2.3553999999999999E-2</v>
      </c>
      <c r="I21" s="31"/>
      <c r="J21" s="31"/>
      <c r="K21" s="31"/>
      <c r="L21" s="31"/>
      <c r="M21" s="31"/>
      <c r="N21" s="31"/>
      <c r="O21" s="31"/>
      <c r="P21" s="31"/>
      <c r="Q21" s="31"/>
    </row>
    <row r="22" spans="1:19" s="78" customFormat="1" outlineLevel="1" x14ac:dyDescent="0.2">
      <c r="A22" s="11" t="s">
        <v>166</v>
      </c>
      <c r="B22" s="64">
        <v>6.3820003318699996</v>
      </c>
      <c r="C22" s="64">
        <v>176.70651003730001</v>
      </c>
      <c r="D22" s="127">
        <v>8.1490000000000007E-2</v>
      </c>
      <c r="E22" s="64">
        <v>6.3837314279299999</v>
      </c>
      <c r="F22" s="64">
        <v>151.20633934795001</v>
      </c>
      <c r="G22" s="127">
        <v>7.5667999999999999E-2</v>
      </c>
      <c r="H22" s="64">
        <v>-5.8209999999999998E-3</v>
      </c>
      <c r="I22" s="72"/>
      <c r="J22" s="72"/>
      <c r="K22" s="72"/>
      <c r="L22" s="72"/>
      <c r="M22" s="72"/>
      <c r="N22" s="72"/>
      <c r="O22" s="72"/>
      <c r="P22" s="72"/>
      <c r="Q22" s="72"/>
    </row>
    <row r="23" spans="1:19" outlineLevel="1" x14ac:dyDescent="0.2">
      <c r="A23" s="131" t="s">
        <v>186</v>
      </c>
      <c r="B23" s="122">
        <v>5.2431215984100001</v>
      </c>
      <c r="C23" s="122">
        <v>145.172935</v>
      </c>
      <c r="D23" s="197">
        <v>6.6947999999999994E-2</v>
      </c>
      <c r="E23" s="122">
        <v>6.1290090855299999</v>
      </c>
      <c r="F23" s="122">
        <v>145.172935</v>
      </c>
      <c r="G23" s="197">
        <v>7.2649000000000005E-2</v>
      </c>
      <c r="H23" s="122">
        <v>5.7010000000000003E-3</v>
      </c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outlineLevel="1" x14ac:dyDescent="0.2">
      <c r="A24" s="131" t="s">
        <v>119</v>
      </c>
      <c r="B24" s="122">
        <v>5.1586406226300001</v>
      </c>
      <c r="C24" s="122">
        <v>142.83380344055999</v>
      </c>
      <c r="D24" s="197">
        <v>6.5868999999999997E-2</v>
      </c>
      <c r="E24" s="122">
        <v>4.1254075563999999</v>
      </c>
      <c r="F24" s="122">
        <v>97.715228462499994</v>
      </c>
      <c r="G24" s="197">
        <v>4.8899999999999999E-2</v>
      </c>
      <c r="H24" s="122">
        <v>-1.6969000000000001E-2</v>
      </c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outlineLevel="1" x14ac:dyDescent="0.2">
      <c r="A25" s="131" t="s">
        <v>160</v>
      </c>
      <c r="B25" s="122">
        <v>50.40322669215</v>
      </c>
      <c r="C25" s="122">
        <v>1395.5778471072199</v>
      </c>
      <c r="D25" s="197">
        <v>0.64358400000000004</v>
      </c>
      <c r="E25" s="122">
        <v>57.724524289990001</v>
      </c>
      <c r="F25" s="122">
        <v>1367.2746272399399</v>
      </c>
      <c r="G25" s="197">
        <v>0.68422700000000003</v>
      </c>
      <c r="H25" s="122">
        <v>4.0642999999999999E-2</v>
      </c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9" ht="15" x14ac:dyDescent="0.25">
      <c r="A26" s="189" t="s">
        <v>14</v>
      </c>
      <c r="B26" s="148">
        <f t="shared" ref="B26:G26" si="4">SUM(B$27:B$29)</f>
        <v>11.1295012424</v>
      </c>
      <c r="C26" s="148">
        <f t="shared" si="4"/>
        <v>308.15656858736997</v>
      </c>
      <c r="D26" s="223">
        <f t="shared" si="4"/>
        <v>0.14210899999999999</v>
      </c>
      <c r="E26" s="148">
        <f t="shared" si="4"/>
        <v>10.001868468729999</v>
      </c>
      <c r="F26" s="148">
        <f t="shared" si="4"/>
        <v>236.90625692445002</v>
      </c>
      <c r="G26" s="223">
        <f t="shared" si="4"/>
        <v>0.11855499999999999</v>
      </c>
      <c r="H26" s="148">
        <v>-2.3553000000000001E-2</v>
      </c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outlineLevel="1" x14ac:dyDescent="0.2">
      <c r="A27" s="131" t="s">
        <v>166</v>
      </c>
      <c r="B27" s="122">
        <v>2.28318040478</v>
      </c>
      <c r="C27" s="122">
        <v>63.217301807230001</v>
      </c>
      <c r="D27" s="197">
        <v>2.9152999999999998E-2</v>
      </c>
      <c r="E27" s="122">
        <v>2.2301729966499999</v>
      </c>
      <c r="F27" s="122">
        <v>52.824323633399999</v>
      </c>
      <c r="G27" s="197">
        <v>2.6435E-2</v>
      </c>
      <c r="H27" s="122">
        <v>-2.7179999999999999E-3</v>
      </c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outlineLevel="1" x14ac:dyDescent="0.2">
      <c r="A28" s="131" t="s">
        <v>119</v>
      </c>
      <c r="B28" s="122">
        <v>7.8385911805399999</v>
      </c>
      <c r="C28" s="122">
        <v>217.03698199480999</v>
      </c>
      <c r="D28" s="197">
        <v>0.100089</v>
      </c>
      <c r="E28" s="122">
        <v>7.2029866635499999</v>
      </c>
      <c r="F28" s="122">
        <v>170.61138271004</v>
      </c>
      <c r="G28" s="197">
        <v>8.5378999999999997E-2</v>
      </c>
      <c r="H28" s="122">
        <v>-1.4709E-2</v>
      </c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outlineLevel="1" x14ac:dyDescent="0.2">
      <c r="A29" s="131" t="s">
        <v>160</v>
      </c>
      <c r="B29" s="122">
        <v>1.0077296570800001</v>
      </c>
      <c r="C29" s="122">
        <v>27.90228478533</v>
      </c>
      <c r="D29" s="197">
        <v>1.2867E-2</v>
      </c>
      <c r="E29" s="122">
        <v>0.56870880853000005</v>
      </c>
      <c r="F29" s="122">
        <v>13.47055058101</v>
      </c>
      <c r="G29" s="197">
        <v>6.7409999999999996E-3</v>
      </c>
      <c r="H29" s="122">
        <v>-6.1260000000000004E-3</v>
      </c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2">
      <c r="B30" s="32"/>
      <c r="C30" s="32"/>
      <c r="D30" s="93"/>
      <c r="E30" s="32"/>
      <c r="F30" s="32"/>
      <c r="G30" s="93"/>
      <c r="H30" s="32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2">
      <c r="B31" s="32"/>
      <c r="C31" s="32"/>
      <c r="D31" s="93"/>
      <c r="E31" s="32"/>
      <c r="F31" s="32"/>
      <c r="G31" s="93"/>
      <c r="H31" s="32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2">
      <c r="B32" s="32"/>
      <c r="C32" s="32"/>
      <c r="D32" s="93"/>
      <c r="E32" s="32"/>
      <c r="F32" s="32"/>
      <c r="G32" s="93"/>
      <c r="H32" s="32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32"/>
      <c r="F33" s="32"/>
      <c r="G33" s="93"/>
      <c r="H33" s="32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32"/>
      <c r="F34" s="32"/>
      <c r="G34" s="93"/>
      <c r="H34" s="32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32"/>
      <c r="F35" s="32"/>
      <c r="G35" s="93"/>
      <c r="H35" s="32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32"/>
      <c r="F36" s="32"/>
      <c r="G36" s="93"/>
      <c r="H36" s="32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32"/>
      <c r="F37" s="32"/>
      <c r="G37" s="93"/>
      <c r="H37" s="32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32"/>
      <c r="F38" s="32"/>
      <c r="G38" s="93"/>
      <c r="H38" s="32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93"/>
      <c r="E39" s="32"/>
      <c r="F39" s="32"/>
      <c r="G39" s="93"/>
      <c r="H39" s="32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32"/>
      <c r="C40" s="32"/>
      <c r="D40" s="93"/>
      <c r="E40" s="32"/>
      <c r="F40" s="32"/>
      <c r="G40" s="93"/>
      <c r="H40" s="32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32"/>
      <c r="C41" s="32"/>
      <c r="D41" s="93"/>
      <c r="E41" s="32"/>
      <c r="F41" s="32"/>
      <c r="G41" s="93"/>
      <c r="H41" s="32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32"/>
      <c r="C42" s="32"/>
      <c r="D42" s="93"/>
      <c r="E42" s="32"/>
      <c r="F42" s="32"/>
      <c r="G42" s="93"/>
      <c r="H42" s="32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32"/>
      <c r="C43" s="32"/>
      <c r="D43" s="93"/>
      <c r="E43" s="32"/>
      <c r="F43" s="32"/>
      <c r="G43" s="93"/>
      <c r="H43" s="32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32"/>
      <c r="C44" s="32"/>
      <c r="D44" s="93"/>
      <c r="E44" s="32"/>
      <c r="F44" s="32"/>
      <c r="G44" s="93"/>
      <c r="H44" s="32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32"/>
      <c r="C45" s="32"/>
      <c r="D45" s="93"/>
      <c r="E45" s="32"/>
      <c r="F45" s="32"/>
      <c r="G45" s="93"/>
      <c r="H45" s="32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32"/>
      <c r="C46" s="32"/>
      <c r="D46" s="93"/>
      <c r="E46" s="32"/>
      <c r="F46" s="32"/>
      <c r="G46" s="93"/>
      <c r="H46" s="32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32"/>
      <c r="C47" s="32"/>
      <c r="D47" s="93"/>
      <c r="E47" s="32"/>
      <c r="F47" s="32"/>
      <c r="G47" s="93"/>
      <c r="H47" s="32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32"/>
      <c r="C48" s="32"/>
      <c r="D48" s="93"/>
      <c r="E48" s="32"/>
      <c r="F48" s="32"/>
      <c r="G48" s="93"/>
      <c r="H48" s="32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32"/>
      <c r="F49" s="32"/>
      <c r="G49" s="93"/>
      <c r="H49" s="32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32"/>
      <c r="F50" s="32"/>
      <c r="G50" s="93"/>
      <c r="H50" s="32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32"/>
      <c r="F51" s="32"/>
      <c r="G51" s="93"/>
      <c r="H51" s="32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32"/>
      <c r="F52" s="32"/>
      <c r="G52" s="93"/>
      <c r="H52" s="32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32"/>
      <c r="F53" s="32"/>
      <c r="G53" s="93"/>
      <c r="H53" s="32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32"/>
      <c r="F54" s="32"/>
      <c r="G54" s="93"/>
      <c r="H54" s="32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32"/>
      <c r="F55" s="32"/>
      <c r="G55" s="93"/>
      <c r="H55" s="32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32"/>
      <c r="F56" s="32"/>
      <c r="G56" s="93"/>
      <c r="H56" s="32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32"/>
      <c r="F57" s="32"/>
      <c r="G57" s="93"/>
      <c r="H57" s="32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32"/>
      <c r="F58" s="32"/>
      <c r="G58" s="93"/>
      <c r="H58" s="32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32"/>
      <c r="F59" s="32"/>
      <c r="G59" s="93"/>
      <c r="H59" s="32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32"/>
      <c r="F60" s="32"/>
      <c r="G60" s="93"/>
      <c r="H60" s="32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32"/>
      <c r="F61" s="32"/>
      <c r="G61" s="93"/>
      <c r="H61" s="32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32"/>
      <c r="F62" s="32"/>
      <c r="G62" s="93"/>
      <c r="H62" s="32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32"/>
      <c r="F63" s="32"/>
      <c r="G63" s="93"/>
      <c r="H63" s="32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32"/>
      <c r="F64" s="32"/>
      <c r="G64" s="93"/>
      <c r="H64" s="32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32"/>
      <c r="F65" s="32"/>
      <c r="G65" s="93"/>
      <c r="H65" s="32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32"/>
      <c r="F66" s="32"/>
      <c r="G66" s="93"/>
      <c r="H66" s="32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32"/>
      <c r="F67" s="32"/>
      <c r="G67" s="93"/>
      <c r="H67" s="32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32"/>
      <c r="F68" s="32"/>
      <c r="G68" s="93"/>
      <c r="H68" s="32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32"/>
      <c r="F69" s="32"/>
      <c r="G69" s="93"/>
      <c r="H69" s="32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32"/>
      <c r="F70" s="32"/>
      <c r="G70" s="93"/>
      <c r="H70" s="32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32"/>
      <c r="F71" s="32"/>
      <c r="G71" s="93"/>
      <c r="H71" s="32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32"/>
      <c r="F72" s="32"/>
      <c r="G72" s="93"/>
      <c r="H72" s="32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32"/>
      <c r="F73" s="32"/>
      <c r="G73" s="93"/>
      <c r="H73" s="32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32"/>
      <c r="F74" s="32"/>
      <c r="G74" s="93"/>
      <c r="H74" s="32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32"/>
      <c r="F75" s="32"/>
      <c r="G75" s="93"/>
      <c r="H75" s="32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32"/>
      <c r="F76" s="32"/>
      <c r="G76" s="93"/>
      <c r="H76" s="32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32"/>
      <c r="F77" s="32"/>
      <c r="G77" s="93"/>
      <c r="H77" s="32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32"/>
      <c r="F78" s="32"/>
      <c r="G78" s="93"/>
      <c r="H78" s="32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32"/>
      <c r="F79" s="32"/>
      <c r="G79" s="93"/>
      <c r="H79" s="32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32"/>
      <c r="F80" s="32"/>
      <c r="G80" s="93"/>
      <c r="H80" s="32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32"/>
      <c r="F81" s="32"/>
      <c r="G81" s="93"/>
      <c r="H81" s="32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32"/>
      <c r="F82" s="32"/>
      <c r="G82" s="93"/>
      <c r="H82" s="32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32"/>
      <c r="F83" s="32"/>
      <c r="G83" s="93"/>
      <c r="H83" s="32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32"/>
      <c r="F84" s="32"/>
      <c r="G84" s="93"/>
      <c r="H84" s="32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32"/>
      <c r="F85" s="32"/>
      <c r="G85" s="93"/>
      <c r="H85" s="32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32"/>
      <c r="F86" s="32"/>
      <c r="G86" s="93"/>
      <c r="H86" s="32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32"/>
      <c r="F87" s="32"/>
      <c r="G87" s="93"/>
      <c r="H87" s="32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32"/>
      <c r="F88" s="32"/>
      <c r="G88" s="93"/>
      <c r="H88" s="32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32"/>
      <c r="F89" s="32"/>
      <c r="G89" s="93"/>
      <c r="H89" s="32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32"/>
      <c r="F90" s="32"/>
      <c r="G90" s="93"/>
      <c r="H90" s="32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32"/>
      <c r="F91" s="32"/>
      <c r="G91" s="93"/>
      <c r="H91" s="32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32"/>
      <c r="F92" s="32"/>
      <c r="G92" s="93"/>
      <c r="H92" s="32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32"/>
      <c r="F93" s="32"/>
      <c r="G93" s="93"/>
      <c r="H93" s="32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32"/>
      <c r="F94" s="32"/>
      <c r="G94" s="93"/>
      <c r="H94" s="32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32"/>
      <c r="F95" s="32"/>
      <c r="G95" s="93"/>
      <c r="H95" s="32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32"/>
      <c r="F96" s="32"/>
      <c r="G96" s="93"/>
      <c r="H96" s="32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32"/>
      <c r="F97" s="32"/>
      <c r="G97" s="93"/>
      <c r="H97" s="32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32"/>
      <c r="F98" s="32"/>
      <c r="G98" s="93"/>
      <c r="H98" s="32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32"/>
      <c r="F99" s="32"/>
      <c r="G99" s="93"/>
      <c r="H99" s="32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32"/>
      <c r="F100" s="32"/>
      <c r="G100" s="93"/>
      <c r="H100" s="32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32"/>
      <c r="F101" s="32"/>
      <c r="G101" s="93"/>
      <c r="H101" s="32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32"/>
      <c r="F102" s="32"/>
      <c r="G102" s="93"/>
      <c r="H102" s="32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32"/>
      <c r="F103" s="32"/>
      <c r="G103" s="93"/>
      <c r="H103" s="32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32"/>
      <c r="F104" s="32"/>
      <c r="G104" s="93"/>
      <c r="H104" s="32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32"/>
      <c r="F105" s="32"/>
      <c r="G105" s="93"/>
      <c r="H105" s="32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32"/>
      <c r="F106" s="32"/>
      <c r="G106" s="93"/>
      <c r="H106" s="32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32"/>
      <c r="F107" s="32"/>
      <c r="G107" s="93"/>
      <c r="H107" s="32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32"/>
      <c r="F108" s="32"/>
      <c r="G108" s="93"/>
      <c r="H108" s="32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32"/>
      <c r="F109" s="32"/>
      <c r="G109" s="93"/>
      <c r="H109" s="32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32"/>
      <c r="F110" s="32"/>
      <c r="G110" s="93"/>
      <c r="H110" s="32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32"/>
      <c r="F111" s="32"/>
      <c r="G111" s="93"/>
      <c r="H111" s="32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32"/>
      <c r="F112" s="32"/>
      <c r="G112" s="93"/>
      <c r="H112" s="32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32"/>
      <c r="F113" s="32"/>
      <c r="G113" s="93"/>
      <c r="H113" s="32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32"/>
      <c r="F114" s="32"/>
      <c r="G114" s="93"/>
      <c r="H114" s="32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32"/>
      <c r="F115" s="32"/>
      <c r="G115" s="93"/>
      <c r="H115" s="32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32"/>
      <c r="F116" s="32"/>
      <c r="G116" s="93"/>
      <c r="H116" s="32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32"/>
      <c r="F117" s="32"/>
      <c r="G117" s="93"/>
      <c r="H117" s="32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32"/>
      <c r="F118" s="32"/>
      <c r="G118" s="93"/>
      <c r="H118" s="32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32"/>
      <c r="F119" s="32"/>
      <c r="G119" s="93"/>
      <c r="H119" s="32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32"/>
      <c r="F120" s="32"/>
      <c r="G120" s="93"/>
      <c r="H120" s="32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32"/>
      <c r="F121" s="32"/>
      <c r="G121" s="93"/>
      <c r="H121" s="32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32"/>
      <c r="F122" s="32"/>
      <c r="G122" s="93"/>
      <c r="H122" s="32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32"/>
      <c r="F123" s="32"/>
      <c r="G123" s="93"/>
      <c r="H123" s="32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32"/>
      <c r="F124" s="32"/>
      <c r="G124" s="93"/>
      <c r="H124" s="32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32"/>
      <c r="F125" s="32"/>
      <c r="G125" s="93"/>
      <c r="H125" s="32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32"/>
      <c r="F126" s="32"/>
      <c r="G126" s="93"/>
      <c r="H126" s="32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32"/>
      <c r="F127" s="32"/>
      <c r="G127" s="93"/>
      <c r="H127" s="32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32"/>
      <c r="F128" s="32"/>
      <c r="G128" s="93"/>
      <c r="H128" s="32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32"/>
      <c r="F129" s="32"/>
      <c r="G129" s="93"/>
      <c r="H129" s="32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32"/>
      <c r="F130" s="32"/>
      <c r="G130" s="93"/>
      <c r="H130" s="32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32"/>
      <c r="F131" s="32"/>
      <c r="G131" s="93"/>
      <c r="H131" s="32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32"/>
      <c r="F132" s="32"/>
      <c r="G132" s="93"/>
      <c r="H132" s="32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32"/>
      <c r="F133" s="32"/>
      <c r="G133" s="93"/>
      <c r="H133" s="32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32"/>
      <c r="F134" s="32"/>
      <c r="G134" s="93"/>
      <c r="H134" s="32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32"/>
      <c r="F135" s="32"/>
      <c r="G135" s="93"/>
      <c r="H135" s="32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32"/>
      <c r="F136" s="32"/>
      <c r="G136" s="93"/>
      <c r="H136" s="32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32"/>
      <c r="F137" s="32"/>
      <c r="G137" s="93"/>
      <c r="H137" s="32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32"/>
      <c r="F138" s="32"/>
      <c r="G138" s="93"/>
      <c r="H138" s="32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32"/>
      <c r="F139" s="32"/>
      <c r="G139" s="93"/>
      <c r="H139" s="32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32"/>
      <c r="F140" s="32"/>
      <c r="G140" s="93"/>
      <c r="H140" s="32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32"/>
      <c r="F141" s="32"/>
      <c r="G141" s="93"/>
      <c r="H141" s="32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32"/>
      <c r="F142" s="32"/>
      <c r="G142" s="93"/>
      <c r="H142" s="32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32"/>
      <c r="F143" s="32"/>
      <c r="G143" s="93"/>
      <c r="H143" s="32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32"/>
      <c r="F144" s="32"/>
      <c r="G144" s="93"/>
      <c r="H144" s="32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32"/>
      <c r="F145" s="32"/>
      <c r="G145" s="93"/>
      <c r="H145" s="32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32"/>
      <c r="F146" s="32"/>
      <c r="G146" s="93"/>
      <c r="H146" s="32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32"/>
      <c r="F147" s="32"/>
      <c r="G147" s="93"/>
      <c r="H147" s="32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32"/>
      <c r="F148" s="32"/>
      <c r="G148" s="93"/>
      <c r="H148" s="32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32"/>
      <c r="F149" s="32"/>
      <c r="G149" s="93"/>
      <c r="H149" s="32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32"/>
      <c r="F150" s="32"/>
      <c r="G150" s="93"/>
      <c r="H150" s="32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32"/>
      <c r="F151" s="32"/>
      <c r="G151" s="93"/>
      <c r="H151" s="32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32"/>
      <c r="F152" s="32"/>
      <c r="G152" s="93"/>
      <c r="H152" s="32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32"/>
      <c r="F153" s="32"/>
      <c r="G153" s="93"/>
      <c r="H153" s="32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32"/>
      <c r="F154" s="32"/>
      <c r="G154" s="93"/>
      <c r="H154" s="32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32"/>
      <c r="F155" s="32"/>
      <c r="G155" s="93"/>
      <c r="H155" s="32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32"/>
      <c r="F156" s="32"/>
      <c r="G156" s="93"/>
      <c r="H156" s="32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32"/>
      <c r="F157" s="32"/>
      <c r="G157" s="93"/>
      <c r="H157" s="32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32"/>
      <c r="F158" s="32"/>
      <c r="G158" s="93"/>
      <c r="H158" s="32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32"/>
      <c r="F159" s="32"/>
      <c r="G159" s="93"/>
      <c r="H159" s="32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32"/>
      <c r="F160" s="32"/>
      <c r="G160" s="93"/>
      <c r="H160" s="32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32"/>
      <c r="F161" s="32"/>
      <c r="G161" s="93"/>
      <c r="H161" s="32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32"/>
      <c r="F162" s="32"/>
      <c r="G162" s="93"/>
      <c r="H162" s="32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32"/>
      <c r="F163" s="32"/>
      <c r="G163" s="93"/>
      <c r="H163" s="32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32"/>
      <c r="F164" s="32"/>
      <c r="G164" s="93"/>
      <c r="H164" s="32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32"/>
      <c r="F165" s="32"/>
      <c r="G165" s="93"/>
      <c r="H165" s="32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32"/>
      <c r="F166" s="32"/>
      <c r="G166" s="93"/>
      <c r="H166" s="32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32"/>
      <c r="F167" s="32"/>
      <c r="G167" s="93"/>
      <c r="H167" s="32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32"/>
      <c r="F168" s="32"/>
      <c r="G168" s="93"/>
      <c r="H168" s="32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32"/>
      <c r="F169" s="32"/>
      <c r="G169" s="93"/>
      <c r="H169" s="32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32"/>
      <c r="F170" s="32"/>
      <c r="G170" s="93"/>
      <c r="H170" s="32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32"/>
      <c r="F171" s="32"/>
      <c r="G171" s="93"/>
      <c r="H171" s="32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32"/>
      <c r="F172" s="32"/>
      <c r="G172" s="93"/>
      <c r="H172" s="32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32"/>
      <c r="F173" s="32"/>
      <c r="G173" s="93"/>
      <c r="H173" s="32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32"/>
      <c r="F174" s="32"/>
      <c r="G174" s="93"/>
      <c r="H174" s="32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32"/>
      <c r="F175" s="32"/>
      <c r="G175" s="93"/>
      <c r="H175" s="32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32"/>
      <c r="F176" s="32"/>
      <c r="G176" s="93"/>
      <c r="H176" s="32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32"/>
      <c r="F177" s="32"/>
      <c r="G177" s="93"/>
      <c r="H177" s="32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32"/>
      <c r="F178" s="32"/>
      <c r="G178" s="93"/>
      <c r="H178" s="32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32"/>
      <c r="F179" s="32"/>
      <c r="G179" s="93"/>
      <c r="H179" s="32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32"/>
      <c r="F180" s="32"/>
      <c r="G180" s="93"/>
      <c r="H180" s="32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32"/>
      <c r="F181" s="32"/>
      <c r="G181" s="93"/>
      <c r="H181" s="32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32"/>
      <c r="F182" s="32"/>
      <c r="G182" s="93"/>
      <c r="H182" s="32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32"/>
      <c r="F183" s="32"/>
      <c r="G183" s="93"/>
      <c r="H183" s="32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32"/>
      <c r="F184" s="32"/>
      <c r="G184" s="93"/>
      <c r="H184" s="32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32"/>
      <c r="F185" s="32"/>
      <c r="G185" s="93"/>
      <c r="H185" s="32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32"/>
      <c r="F186" s="32"/>
      <c r="G186" s="93"/>
      <c r="H186" s="32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32"/>
      <c r="F187" s="32"/>
      <c r="G187" s="93"/>
      <c r="H187" s="32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32"/>
      <c r="F188" s="32"/>
      <c r="G188" s="93"/>
      <c r="H188" s="32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32"/>
      <c r="F189" s="32"/>
      <c r="G189" s="93"/>
      <c r="H189" s="32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32"/>
      <c r="F190" s="32"/>
      <c r="G190" s="93"/>
      <c r="H190" s="32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32"/>
      <c r="F191" s="32"/>
      <c r="G191" s="93"/>
      <c r="H191" s="32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32"/>
      <c r="F192" s="32"/>
      <c r="G192" s="93"/>
      <c r="H192" s="32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32"/>
      <c r="F193" s="32"/>
      <c r="G193" s="93"/>
      <c r="H193" s="32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32"/>
      <c r="F194" s="32"/>
      <c r="G194" s="93"/>
      <c r="H194" s="32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32"/>
      <c r="F195" s="32"/>
      <c r="G195" s="93"/>
      <c r="H195" s="32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32"/>
      <c r="F196" s="32"/>
      <c r="G196" s="93"/>
      <c r="H196" s="32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32"/>
      <c r="F197" s="32"/>
      <c r="G197" s="93"/>
      <c r="H197" s="32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32"/>
      <c r="F198" s="32"/>
      <c r="G198" s="93"/>
      <c r="H198" s="32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32"/>
      <c r="F199" s="32"/>
      <c r="G199" s="93"/>
      <c r="H199" s="32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32"/>
      <c r="F200" s="32"/>
      <c r="G200" s="93"/>
      <c r="H200" s="32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32"/>
      <c r="F201" s="32"/>
      <c r="G201" s="93"/>
      <c r="H201" s="32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32"/>
      <c r="F202" s="32"/>
      <c r="G202" s="93"/>
      <c r="H202" s="32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32"/>
      <c r="F203" s="32"/>
      <c r="G203" s="93"/>
      <c r="H203" s="32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32"/>
      <c r="F204" s="32"/>
      <c r="G204" s="93"/>
      <c r="H204" s="32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32"/>
      <c r="F205" s="32"/>
      <c r="G205" s="93"/>
      <c r="H205" s="32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32"/>
      <c r="F206" s="32"/>
      <c r="G206" s="93"/>
      <c r="H206" s="32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32"/>
      <c r="F207" s="32"/>
      <c r="G207" s="93"/>
      <c r="H207" s="32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32"/>
      <c r="F208" s="32"/>
      <c r="G208" s="93"/>
      <c r="H208" s="32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32"/>
      <c r="F209" s="32"/>
      <c r="G209" s="93"/>
      <c r="H209" s="32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32"/>
      <c r="F210" s="32"/>
      <c r="G210" s="93"/>
      <c r="H210" s="32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32"/>
      <c r="F211" s="32"/>
      <c r="G211" s="93"/>
      <c r="H211" s="32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32"/>
      <c r="F212" s="32"/>
      <c r="G212" s="93"/>
      <c r="H212" s="32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32"/>
      <c r="F213" s="32"/>
      <c r="G213" s="93"/>
      <c r="H213" s="32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32"/>
      <c r="F214" s="32"/>
      <c r="G214" s="93"/>
      <c r="H214" s="32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32"/>
      <c r="F215" s="32"/>
      <c r="G215" s="93"/>
      <c r="H215" s="32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32"/>
      <c r="F216" s="32"/>
      <c r="G216" s="93"/>
      <c r="H216" s="32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32"/>
      <c r="F217" s="32"/>
      <c r="G217" s="93"/>
      <c r="H217" s="32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32"/>
      <c r="F218" s="32"/>
      <c r="G218" s="93"/>
      <c r="H218" s="32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32"/>
      <c r="F219" s="32"/>
      <c r="G219" s="93"/>
      <c r="H219" s="32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32"/>
      <c r="F220" s="32"/>
      <c r="G220" s="93"/>
      <c r="H220" s="32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32"/>
      <c r="F221" s="32"/>
      <c r="G221" s="93"/>
      <c r="H221" s="32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32"/>
      <c r="F222" s="32"/>
      <c r="G222" s="93"/>
      <c r="H222" s="32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32"/>
      <c r="F223" s="32"/>
      <c r="G223" s="93"/>
      <c r="H223" s="32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32"/>
      <c r="F224" s="32"/>
      <c r="G224" s="93"/>
      <c r="H224" s="32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32"/>
      <c r="F225" s="32"/>
      <c r="G225" s="93"/>
      <c r="H225" s="32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32"/>
      <c r="F226" s="32"/>
      <c r="G226" s="93"/>
      <c r="H226" s="32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32"/>
      <c r="F227" s="32"/>
      <c r="G227" s="93"/>
      <c r="H227" s="32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32"/>
      <c r="F228" s="32"/>
      <c r="G228" s="93"/>
      <c r="H228" s="32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32"/>
      <c r="F229" s="32"/>
      <c r="G229" s="93"/>
      <c r="H229" s="32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32"/>
      <c r="F230" s="32"/>
      <c r="G230" s="93"/>
      <c r="H230" s="32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32"/>
      <c r="F231" s="32"/>
      <c r="G231" s="93"/>
      <c r="H231" s="32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32"/>
      <c r="F232" s="32"/>
      <c r="G232" s="93"/>
      <c r="H232" s="32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32"/>
      <c r="F233" s="32"/>
      <c r="G233" s="93"/>
      <c r="H233" s="32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32"/>
      <c r="F234" s="32"/>
      <c r="G234" s="93"/>
      <c r="H234" s="32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32"/>
      <c r="F235" s="32"/>
      <c r="G235" s="93"/>
      <c r="H235" s="32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32"/>
      <c r="F236" s="32"/>
      <c r="G236" s="93"/>
      <c r="H236" s="32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32"/>
      <c r="F237" s="32"/>
      <c r="G237" s="93"/>
      <c r="H237" s="32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32"/>
      <c r="F238" s="32"/>
      <c r="G238" s="93"/>
      <c r="H238" s="32"/>
      <c r="I238" s="216"/>
      <c r="J238" s="216"/>
      <c r="K238" s="216"/>
      <c r="L238" s="216"/>
      <c r="M238" s="216"/>
      <c r="N238" s="216"/>
      <c r="O238" s="216"/>
      <c r="P238" s="216"/>
      <c r="Q238" s="21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35" sqref="A35"/>
    </sheetView>
  </sheetViews>
  <sheetFormatPr defaultRowHeight="12.75" x14ac:dyDescent="0.2"/>
  <cols>
    <col min="1" max="1" width="66" style="226" bestFit="1" customWidth="1"/>
    <col min="2" max="2" width="17" style="50" customWidth="1"/>
    <col min="3" max="3" width="18.28515625" style="50" customWidth="1"/>
    <col min="4" max="4" width="11.42578125" style="109" bestFit="1" customWidth="1"/>
    <col min="5" max="16384" width="9.140625" style="22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7" t="str">
        <f>VALVAL</f>
        <v>млрд. одиниць</v>
      </c>
    </row>
    <row r="6" spans="1:19" s="53" customFormat="1" x14ac:dyDescent="0.2">
      <c r="A6" s="152"/>
      <c r="B6" s="6" t="str">
        <f>IF(REPORT_LANG="UKR","дол.США","USD")</f>
        <v>дол.США</v>
      </c>
      <c r="C6" s="6" t="str">
        <f>IF(REPORT_LANG="UKR","грн.","UAH")</f>
        <v>грн.</v>
      </c>
      <c r="D6" s="26" t="s">
        <v>195</v>
      </c>
    </row>
    <row r="7" spans="1:19" s="210" customFormat="1" ht="15.75" x14ac:dyDescent="0.2">
      <c r="A7" s="6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44">
        <f t="shared" ref="B7:D7" si="0">SUM(B8:B26)</f>
        <v>84.364540828580004</v>
      </c>
      <c r="C7" s="244">
        <f t="shared" si="0"/>
        <v>1998.2753869748399</v>
      </c>
      <c r="D7" s="140">
        <f t="shared" si="0"/>
        <v>1</v>
      </c>
    </row>
    <row r="8" spans="1:19" s="239" customFormat="1" x14ac:dyDescent="0.2">
      <c r="A8" s="149" t="s">
        <v>122</v>
      </c>
      <c r="B8" s="173">
        <v>32.804553029879997</v>
      </c>
      <c r="C8" s="173">
        <v>777.01520397633999</v>
      </c>
      <c r="D8" s="240">
        <v>0.38884299999999999</v>
      </c>
    </row>
    <row r="9" spans="1:19" s="239" customFormat="1" x14ac:dyDescent="0.2">
      <c r="A9" s="149" t="s">
        <v>4</v>
      </c>
      <c r="B9" s="173">
        <v>8.5912105325399999</v>
      </c>
      <c r="C9" s="173">
        <v>203.49313091561999</v>
      </c>
      <c r="D9" s="240">
        <v>0.10183399999999999</v>
      </c>
    </row>
    <row r="10" spans="1:19" s="239" customFormat="1" x14ac:dyDescent="0.2">
      <c r="A10" s="149" t="s">
        <v>165</v>
      </c>
      <c r="B10" s="173">
        <v>0.15284089470000001</v>
      </c>
      <c r="C10" s="173">
        <v>3.6202200000000002</v>
      </c>
      <c r="D10" s="240">
        <v>1.812E-3</v>
      </c>
    </row>
    <row r="11" spans="1:19" s="239" customFormat="1" x14ac:dyDescent="0.2">
      <c r="A11" s="149" t="s">
        <v>16</v>
      </c>
      <c r="B11" s="173">
        <v>11.328394219950001</v>
      </c>
      <c r="C11" s="173">
        <v>268.32661117254003</v>
      </c>
      <c r="D11" s="240">
        <v>0.13427900000000001</v>
      </c>
    </row>
    <row r="12" spans="1:19" s="239" customFormat="1" x14ac:dyDescent="0.2">
      <c r="A12" s="149" t="s">
        <v>17</v>
      </c>
      <c r="B12" s="173">
        <v>30.923317815890002</v>
      </c>
      <c r="C12" s="173">
        <v>732.45589045203997</v>
      </c>
      <c r="D12" s="240">
        <v>0.36654399999999998</v>
      </c>
    </row>
    <row r="13" spans="1:19" x14ac:dyDescent="0.2">
      <c r="A13" s="170" t="s">
        <v>100</v>
      </c>
      <c r="B13" s="122">
        <v>0.56422433561999996</v>
      </c>
      <c r="C13" s="122">
        <v>13.3643304583</v>
      </c>
      <c r="D13" s="197">
        <v>6.6880000000000004E-3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B14" s="32"/>
      <c r="C14" s="32"/>
      <c r="D14" s="93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32"/>
      <c r="C15" s="32"/>
      <c r="D15" s="93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2">
      <c r="B17" s="32"/>
      <c r="C17" s="32"/>
      <c r="D17" s="93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2">
      <c r="B18" s="32"/>
      <c r="C18" s="32"/>
      <c r="D18" s="93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2">
      <c r="B19" s="32"/>
      <c r="C19" s="32"/>
      <c r="D19" s="93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2">
      <c r="B20" s="32"/>
      <c r="C20" s="32"/>
      <c r="D20" s="93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2">
      <c r="B21" s="32"/>
      <c r="C21" s="32"/>
      <c r="D21" s="93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2">
      <c r="B22" s="32"/>
      <c r="C22" s="32"/>
      <c r="D22" s="93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2">
      <c r="B23" s="32"/>
      <c r="C23" s="32"/>
      <c r="D23" s="93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2">
      <c r="B24" s="32"/>
      <c r="C24" s="32"/>
      <c r="D24" s="93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2">
      <c r="B25" s="32"/>
      <c r="C25" s="32"/>
      <c r="D25" s="93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2">
      <c r="B26" s="32"/>
      <c r="C26" s="32"/>
      <c r="D26" s="93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32"/>
      <c r="C239" s="32"/>
      <c r="D239" s="93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32"/>
      <c r="C240" s="32"/>
      <c r="D240" s="93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32"/>
      <c r="C241" s="32"/>
      <c r="D241" s="93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32"/>
      <c r="C242" s="32"/>
      <c r="D242" s="93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32"/>
      <c r="C243" s="32"/>
      <c r="D243" s="93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32"/>
      <c r="C244" s="32"/>
      <c r="D244" s="93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32"/>
      <c r="C245" s="32"/>
      <c r="D245" s="93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32"/>
      <c r="C246" s="32"/>
      <c r="D246" s="93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32"/>
      <c r="C247" s="32"/>
      <c r="D247" s="93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  <row r="248" spans="2:17" x14ac:dyDescent="0.2">
      <c r="B248" s="32"/>
      <c r="C248" s="32"/>
      <c r="D248" s="93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</sheetData>
  <mergeCells count="2">
    <mergeCell ref="A2:D2"/>
    <mergeCell ref="A3:D3"/>
  </mergeCells>
  <printOptions horizontalCentered="1" verticalCentered="1"/>
  <pageMargins left="0.78740157480314998" right="0.78740157480314998" top="0.54" bottom="4.3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226" bestFit="1" customWidth="1"/>
    <col min="2" max="2" width="14.42578125" style="50" bestFit="1" customWidth="1"/>
    <col min="3" max="3" width="16" style="50" bestFit="1" customWidth="1"/>
    <col min="4" max="4" width="11.42578125" style="109" bestFit="1" customWidth="1"/>
    <col min="5" max="16384" width="9.140625" style="226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">
        <v>115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7" t="str">
        <f>VALVAL</f>
        <v>млрд. одиниць</v>
      </c>
    </row>
    <row r="6" spans="1:19" s="53" customFormat="1" x14ac:dyDescent="0.2">
      <c r="A6" s="152"/>
      <c r="B6" s="235" t="s">
        <v>173</v>
      </c>
      <c r="C6" s="235" t="s">
        <v>176</v>
      </c>
      <c r="D6" s="26" t="s">
        <v>195</v>
      </c>
    </row>
    <row r="7" spans="1:19" s="210" customFormat="1" ht="15.75" x14ac:dyDescent="0.2">
      <c r="A7" s="81" t="s">
        <v>155</v>
      </c>
      <c r="B7" s="244">
        <f t="shared" ref="B7:D7" si="0">SUM(B8:B18)</f>
        <v>84.364540828580004</v>
      </c>
      <c r="C7" s="244">
        <f t="shared" si="0"/>
        <v>1998.2753869748399</v>
      </c>
      <c r="D7" s="140">
        <f t="shared" si="0"/>
        <v>1</v>
      </c>
    </row>
    <row r="8" spans="1:19" s="239" customFormat="1" x14ac:dyDescent="0.2">
      <c r="A8" s="149" t="s">
        <v>122</v>
      </c>
      <c r="B8" s="173">
        <v>32.804553029879997</v>
      </c>
      <c r="C8" s="173">
        <v>777.01520397633999</v>
      </c>
      <c r="D8" s="240">
        <v>0.38884299999999999</v>
      </c>
    </row>
    <row r="9" spans="1:19" s="239" customFormat="1" x14ac:dyDescent="0.2">
      <c r="A9" s="149" t="s">
        <v>4</v>
      </c>
      <c r="B9" s="173">
        <v>8.5912105325399999</v>
      </c>
      <c r="C9" s="173">
        <v>203.49313091561999</v>
      </c>
      <c r="D9" s="240">
        <v>0.10183399999999999</v>
      </c>
    </row>
    <row r="10" spans="1:19" s="239" customFormat="1" x14ac:dyDescent="0.2">
      <c r="A10" s="149" t="s">
        <v>165</v>
      </c>
      <c r="B10" s="173">
        <v>0.15284089470000001</v>
      </c>
      <c r="C10" s="173">
        <v>3.6202200000000002</v>
      </c>
      <c r="D10" s="240">
        <v>1.812E-3</v>
      </c>
    </row>
    <row r="11" spans="1:19" s="239" customFormat="1" x14ac:dyDescent="0.2">
      <c r="A11" s="149" t="s">
        <v>16</v>
      </c>
      <c r="B11" s="173">
        <v>11.328394219950001</v>
      </c>
      <c r="C11" s="173">
        <v>268.32661117254003</v>
      </c>
      <c r="D11" s="240">
        <v>0.13427900000000001</v>
      </c>
    </row>
    <row r="12" spans="1:19" s="239" customFormat="1" x14ac:dyDescent="0.2">
      <c r="A12" s="149" t="s">
        <v>17</v>
      </c>
      <c r="B12" s="173">
        <v>30.923317815890002</v>
      </c>
      <c r="C12" s="173">
        <v>732.45589045203997</v>
      </c>
      <c r="D12" s="240">
        <v>0.36654399999999998</v>
      </c>
    </row>
    <row r="13" spans="1:19" x14ac:dyDescent="0.2">
      <c r="A13" s="170" t="s">
        <v>100</v>
      </c>
      <c r="B13" s="122">
        <v>0.56422433561999996</v>
      </c>
      <c r="C13" s="122">
        <v>13.3643304583</v>
      </c>
      <c r="D13" s="197">
        <v>6.6880000000000004E-3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B14" s="32"/>
      <c r="C14" s="32"/>
      <c r="D14" s="93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32"/>
      <c r="C15" s="32"/>
      <c r="D15" s="93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2">
      <c r="B17" s="32"/>
      <c r="C17" s="32"/>
      <c r="D17" s="93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2">
      <c r="B18" s="32"/>
      <c r="C18" s="32"/>
      <c r="D18" s="93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x14ac:dyDescent="0.2">
      <c r="B19" s="32"/>
      <c r="C19" s="32"/>
      <c r="D19" s="93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x14ac:dyDescent="0.2">
      <c r="A20" s="113" t="s">
        <v>167</v>
      </c>
      <c r="B20" s="32"/>
      <c r="C20" s="32"/>
      <c r="D20" s="93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2">
      <c r="B21" s="16" t="str">
        <f>"Державний борг України за станом на " &amp; TEXT(DREPORTDATE,"dd.MM.yyyy")</f>
        <v>Державний борг України за станом на 31.12.2019</v>
      </c>
      <c r="C21" s="32"/>
      <c r="D21" s="7" t="str">
        <f>VALVAL</f>
        <v>млрд. одиниць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s="180" customFormat="1" x14ac:dyDescent="0.2">
      <c r="A22" s="152"/>
      <c r="B22" s="235" t="s">
        <v>173</v>
      </c>
      <c r="C22" s="235" t="s">
        <v>176</v>
      </c>
      <c r="D22" s="26" t="s">
        <v>195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s="52" customFormat="1" ht="15" x14ac:dyDescent="0.2">
      <c r="A23" s="56" t="s">
        <v>155</v>
      </c>
      <c r="B23" s="230">
        <f t="shared" ref="B23:C23" si="1">B$24+B$31</f>
        <v>84.36454082857999</v>
      </c>
      <c r="C23" s="230">
        <f t="shared" si="1"/>
        <v>1998.2753869748399</v>
      </c>
      <c r="D23" s="106">
        <v>1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9" s="48" customFormat="1" ht="15" x14ac:dyDescent="0.25">
      <c r="A24" s="91" t="s">
        <v>70</v>
      </c>
      <c r="B24" s="19">
        <f t="shared" ref="B24:C24" si="2">SUM(B$25:B$30)</f>
        <v>74.362672359849995</v>
      </c>
      <c r="C24" s="19">
        <f t="shared" si="2"/>
        <v>1761.3691300503899</v>
      </c>
      <c r="D24" s="154">
        <v>0.88144599999999995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9" s="78" customFormat="1" outlineLevel="1" x14ac:dyDescent="0.2">
      <c r="A25" s="11" t="s">
        <v>122</v>
      </c>
      <c r="B25" s="64">
        <v>30.948249705870001</v>
      </c>
      <c r="C25" s="64">
        <v>733.04643218316005</v>
      </c>
      <c r="D25" s="127">
        <v>0.36684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9" outlineLevel="1" x14ac:dyDescent="0.2">
      <c r="A26" s="11" t="s">
        <v>4</v>
      </c>
      <c r="B26" s="122">
        <v>8.0521862766800005</v>
      </c>
      <c r="C26" s="122">
        <v>190.72569458625</v>
      </c>
      <c r="D26" s="197">
        <v>9.5445000000000002E-2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outlineLevel="1" x14ac:dyDescent="0.2">
      <c r="A27" s="131" t="s">
        <v>165</v>
      </c>
      <c r="B27" s="122">
        <v>0.15284089470000001</v>
      </c>
      <c r="C27" s="122">
        <v>3.6202200000000002</v>
      </c>
      <c r="D27" s="197">
        <v>1.812E-3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outlineLevel="1" x14ac:dyDescent="0.2">
      <c r="A28" s="131" t="s">
        <v>16</v>
      </c>
      <c r="B28" s="122">
        <v>4.1254075563999999</v>
      </c>
      <c r="C28" s="122">
        <v>97.715228462499994</v>
      </c>
      <c r="D28" s="197">
        <v>4.8899999999999999E-2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outlineLevel="1" x14ac:dyDescent="0.2">
      <c r="A29" s="131" t="s">
        <v>17</v>
      </c>
      <c r="B29" s="122">
        <v>30.519763590579998</v>
      </c>
      <c r="C29" s="122">
        <v>722.89722436017996</v>
      </c>
      <c r="D29" s="197">
        <v>0.361761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outlineLevel="1" x14ac:dyDescent="0.2">
      <c r="A30" s="131" t="s">
        <v>100</v>
      </c>
      <c r="B30" s="122">
        <v>0.56422433561999996</v>
      </c>
      <c r="C30" s="122">
        <v>13.3643304583</v>
      </c>
      <c r="D30" s="197">
        <v>6.6880000000000004E-3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ht="15" x14ac:dyDescent="0.25">
      <c r="A31" s="189" t="s">
        <v>14</v>
      </c>
      <c r="B31" s="148">
        <f t="shared" ref="B31:C31" si="3">SUM(B$32:B$35)</f>
        <v>10.001868468729999</v>
      </c>
      <c r="C31" s="148">
        <f t="shared" si="3"/>
        <v>236.90625692445002</v>
      </c>
      <c r="D31" s="223">
        <v>0.11855400000000001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outlineLevel="1" x14ac:dyDescent="0.2">
      <c r="A32" s="131" t="s">
        <v>122</v>
      </c>
      <c r="B32" s="122">
        <v>1.85630332401</v>
      </c>
      <c r="C32" s="122">
        <v>43.968771793179997</v>
      </c>
      <c r="D32" s="197">
        <v>2.2003000000000002E-2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1" x14ac:dyDescent="0.2">
      <c r="A33" s="131" t="s">
        <v>4</v>
      </c>
      <c r="B33" s="122">
        <v>0.53902425586000002</v>
      </c>
      <c r="C33" s="122">
        <v>12.76743632937</v>
      </c>
      <c r="D33" s="197">
        <v>6.3889999999999997E-3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1" x14ac:dyDescent="0.2">
      <c r="A34" s="131" t="s">
        <v>16</v>
      </c>
      <c r="B34" s="122">
        <v>7.2029866635499999</v>
      </c>
      <c r="C34" s="122">
        <v>170.61138271004</v>
      </c>
      <c r="D34" s="197">
        <v>8.5378999999999997E-2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1" x14ac:dyDescent="0.2">
      <c r="A35" s="131" t="s">
        <v>17</v>
      </c>
      <c r="B35" s="122">
        <v>0.40355422531000001</v>
      </c>
      <c r="C35" s="122">
        <v>9.5586660918599993</v>
      </c>
      <c r="D35" s="197">
        <v>4.7829999999999999E-3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32"/>
      <c r="C239" s="32"/>
      <c r="D239" s="93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32"/>
      <c r="C240" s="32"/>
      <c r="D240" s="93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32"/>
      <c r="C241" s="32"/>
      <c r="D241" s="93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32"/>
      <c r="C242" s="32"/>
      <c r="D242" s="93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32"/>
      <c r="C243" s="32"/>
      <c r="D243" s="93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32"/>
      <c r="C244" s="32"/>
      <c r="D244" s="93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32"/>
      <c r="C245" s="32"/>
      <c r="D245" s="93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226" bestFit="1" customWidth="1"/>
    <col min="2" max="2" width="19" style="50" customWidth="1"/>
    <col min="3" max="3" width="19.42578125" style="50" customWidth="1"/>
    <col min="4" max="4" width="9.85546875" style="109" customWidth="1"/>
    <col min="5" max="5" width="18.42578125" style="50" customWidth="1"/>
    <col min="6" max="6" width="17.7109375" style="50" customWidth="1"/>
    <col min="7" max="7" width="9.140625" style="109" customWidth="1"/>
    <col min="8" max="8" width="16" style="50" bestFit="1" customWidth="1"/>
    <col min="9" max="16384" width="9.140625" style="226"/>
  </cols>
  <sheetData>
    <row r="2" spans="1:19" ht="18.75" x14ac:dyDescent="0.3">
      <c r="A2" s="5" t="s">
        <v>73</v>
      </c>
      <c r="B2" s="3"/>
      <c r="C2" s="3"/>
      <c r="D2" s="3"/>
      <c r="E2" s="3"/>
      <c r="F2" s="3"/>
      <c r="G2" s="3"/>
      <c r="H2" s="3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x14ac:dyDescent="0.2">
      <c r="B4" s="32"/>
      <c r="C4" s="32"/>
      <c r="D4" s="93"/>
      <c r="E4" s="32"/>
      <c r="F4" s="32"/>
      <c r="G4" s="93"/>
      <c r="H4" s="32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164"/>
      <c r="E5" s="95"/>
      <c r="F5" s="95"/>
      <c r="G5" s="164"/>
      <c r="H5" s="7" t="str">
        <f>VALVAL</f>
        <v>млрд. одиниць</v>
      </c>
    </row>
    <row r="6" spans="1:19" s="96" customFormat="1" x14ac:dyDescent="0.2">
      <c r="A6" s="103"/>
      <c r="B6" s="267">
        <v>43465</v>
      </c>
      <c r="C6" s="268"/>
      <c r="D6" s="269"/>
      <c r="E6" s="267">
        <v>43830</v>
      </c>
      <c r="F6" s="268"/>
      <c r="G6" s="269"/>
      <c r="H6" s="34"/>
    </row>
    <row r="7" spans="1:19" s="177" customFormat="1" x14ac:dyDescent="0.2">
      <c r="A7" s="152"/>
      <c r="B7" s="235" t="s">
        <v>173</v>
      </c>
      <c r="C7" s="235" t="s">
        <v>176</v>
      </c>
      <c r="D7" s="26" t="s">
        <v>195</v>
      </c>
      <c r="E7" s="235" t="s">
        <v>173</v>
      </c>
      <c r="F7" s="235" t="s">
        <v>176</v>
      </c>
      <c r="G7" s="26" t="s">
        <v>195</v>
      </c>
      <c r="H7" s="235" t="s">
        <v>67</v>
      </c>
    </row>
    <row r="8" spans="1:19" s="210" customFormat="1" ht="15.75" x14ac:dyDescent="0.2">
      <c r="A8" s="81" t="s">
        <v>155</v>
      </c>
      <c r="B8" s="244">
        <f t="shared" ref="B8:H8" si="0">SUM(B9:B18)</f>
        <v>78.316490487460001</v>
      </c>
      <c r="C8" s="244">
        <f t="shared" si="0"/>
        <v>2168.44766417245</v>
      </c>
      <c r="D8" s="140">
        <f t="shared" si="0"/>
        <v>1.0000009999999999</v>
      </c>
      <c r="E8" s="244">
        <f t="shared" si="0"/>
        <v>84.364540828580004</v>
      </c>
      <c r="F8" s="244">
        <f t="shared" si="0"/>
        <v>1998.2753869748399</v>
      </c>
      <c r="G8" s="140">
        <f t="shared" si="0"/>
        <v>1</v>
      </c>
      <c r="H8" s="74">
        <f t="shared" si="0"/>
        <v>-1.0000000000139021E-6</v>
      </c>
    </row>
    <row r="9" spans="1:19" s="239" customFormat="1" x14ac:dyDescent="0.2">
      <c r="A9" s="149" t="s">
        <v>122</v>
      </c>
      <c r="B9" s="173">
        <v>34.420927978359998</v>
      </c>
      <c r="C9" s="173">
        <v>953.05574098984005</v>
      </c>
      <c r="D9" s="240">
        <v>0.43951099999999999</v>
      </c>
      <c r="E9" s="173">
        <v>32.804553029879997</v>
      </c>
      <c r="F9" s="173">
        <v>777.01520397633999</v>
      </c>
      <c r="G9" s="240">
        <v>0.38884299999999999</v>
      </c>
      <c r="H9" s="173">
        <v>-5.0667999999999998E-2</v>
      </c>
    </row>
    <row r="10" spans="1:19" x14ac:dyDescent="0.2">
      <c r="A10" s="170" t="s">
        <v>4</v>
      </c>
      <c r="B10" s="122">
        <v>7.2197605298600003</v>
      </c>
      <c r="C10" s="122">
        <v>199.90263556795</v>
      </c>
      <c r="D10" s="197">
        <v>9.2187000000000005E-2</v>
      </c>
      <c r="E10" s="122">
        <v>8.5912105325399999</v>
      </c>
      <c r="F10" s="122">
        <v>203.49313091561999</v>
      </c>
      <c r="G10" s="197">
        <v>0.10183399999999999</v>
      </c>
      <c r="H10" s="122">
        <v>9.6469999999999993E-3</v>
      </c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x14ac:dyDescent="0.2">
      <c r="A11" s="170" t="s">
        <v>165</v>
      </c>
      <c r="B11" s="122">
        <v>0.29365465454</v>
      </c>
      <c r="C11" s="122">
        <v>8.1307875999999997</v>
      </c>
      <c r="D11" s="197">
        <v>3.7499999999999999E-3</v>
      </c>
      <c r="E11" s="122">
        <v>0.15284089470000001</v>
      </c>
      <c r="F11" s="122">
        <v>3.6202200000000002</v>
      </c>
      <c r="G11" s="197">
        <v>1.812E-3</v>
      </c>
      <c r="H11" s="122">
        <v>-1.9380000000000001E-3</v>
      </c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A12" s="170" t="s">
        <v>16</v>
      </c>
      <c r="B12" s="122">
        <v>12.997231803169999</v>
      </c>
      <c r="C12" s="122">
        <v>359.87078543537001</v>
      </c>
      <c r="D12" s="197">
        <v>0.16595799999999999</v>
      </c>
      <c r="E12" s="122">
        <v>11.328394219950001</v>
      </c>
      <c r="F12" s="122">
        <v>268.32661117254003</v>
      </c>
      <c r="G12" s="197">
        <v>0.13427900000000001</v>
      </c>
      <c r="H12" s="122">
        <v>-3.1678999999999999E-2</v>
      </c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2">
      <c r="A13" s="170" t="s">
        <v>17</v>
      </c>
      <c r="B13" s="122">
        <v>22.81761411414</v>
      </c>
      <c r="C13" s="122">
        <v>631.78012344385002</v>
      </c>
      <c r="D13" s="197">
        <v>0.29135100000000003</v>
      </c>
      <c r="E13" s="122">
        <v>30.923317815890002</v>
      </c>
      <c r="F13" s="122">
        <v>732.45589045203997</v>
      </c>
      <c r="G13" s="197">
        <v>0.36654399999999998</v>
      </c>
      <c r="H13" s="122">
        <v>7.5192999999999996E-2</v>
      </c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A14" s="170" t="s">
        <v>100</v>
      </c>
      <c r="B14" s="122">
        <v>0.56730140739000001</v>
      </c>
      <c r="C14" s="122">
        <v>15.70759113544</v>
      </c>
      <c r="D14" s="197">
        <v>7.2439999999999996E-3</v>
      </c>
      <c r="E14" s="122">
        <v>0.56422433561999996</v>
      </c>
      <c r="F14" s="122">
        <v>13.3643304583</v>
      </c>
      <c r="G14" s="197">
        <v>6.6880000000000004E-3</v>
      </c>
      <c r="H14" s="122">
        <v>-5.5599999999999996E-4</v>
      </c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32"/>
      <c r="C15" s="32"/>
      <c r="D15" s="93"/>
      <c r="E15" s="32"/>
      <c r="F15" s="32"/>
      <c r="G15" s="93"/>
      <c r="H15" s="32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32"/>
      <c r="F16" s="32"/>
      <c r="G16" s="93"/>
      <c r="H16" s="32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2">
      <c r="B17" s="32"/>
      <c r="C17" s="32"/>
      <c r="D17" s="93"/>
      <c r="E17" s="32"/>
      <c r="F17" s="32"/>
      <c r="G17" s="93"/>
      <c r="H17" s="32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2">
      <c r="B18" s="32"/>
      <c r="C18" s="32"/>
      <c r="D18" s="93"/>
      <c r="E18" s="32"/>
      <c r="F18" s="32"/>
      <c r="G18" s="93"/>
      <c r="H18" s="32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x14ac:dyDescent="0.2">
      <c r="B19" s="32"/>
      <c r="C19" s="32"/>
      <c r="D19" s="93"/>
      <c r="E19" s="32"/>
      <c r="F19" s="32"/>
      <c r="G19" s="93"/>
      <c r="H19" s="32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x14ac:dyDescent="0.2">
      <c r="B20" s="32"/>
      <c r="C20" s="32"/>
      <c r="D20" s="93"/>
      <c r="E20" s="32"/>
      <c r="F20" s="32"/>
      <c r="G20" s="93"/>
      <c r="H20" s="32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2">
      <c r="B21" s="32"/>
      <c r="C21" s="32"/>
      <c r="D21" s="93"/>
      <c r="E21" s="32"/>
      <c r="F21" s="32"/>
      <c r="G21" s="93"/>
      <c r="H21" s="7" t="str">
        <f>VALVAL</f>
        <v>млрд. одиниць</v>
      </c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2">
      <c r="A22" s="103"/>
      <c r="B22" s="267">
        <v>43465</v>
      </c>
      <c r="C22" s="268"/>
      <c r="D22" s="269"/>
      <c r="E22" s="267">
        <v>43830</v>
      </c>
      <c r="F22" s="268"/>
      <c r="G22" s="269"/>
      <c r="H22" s="34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19" s="33" customFormat="1" x14ac:dyDescent="0.2">
      <c r="A23" s="257"/>
      <c r="B23" s="123" t="s">
        <v>173</v>
      </c>
      <c r="C23" s="123" t="s">
        <v>176</v>
      </c>
      <c r="D23" s="198" t="s">
        <v>195</v>
      </c>
      <c r="E23" s="123" t="s">
        <v>173</v>
      </c>
      <c r="F23" s="123" t="s">
        <v>176</v>
      </c>
      <c r="G23" s="198" t="s">
        <v>195</v>
      </c>
      <c r="H23" s="123" t="s">
        <v>67</v>
      </c>
      <c r="I23" s="27"/>
      <c r="J23" s="27"/>
      <c r="K23" s="27"/>
      <c r="L23" s="27"/>
      <c r="M23" s="27"/>
      <c r="N23" s="27"/>
      <c r="O23" s="27"/>
      <c r="P23" s="27"/>
      <c r="Q23" s="27"/>
    </row>
    <row r="24" spans="1:19" s="52" customFormat="1" ht="15" x14ac:dyDescent="0.25">
      <c r="A24" s="56" t="s">
        <v>155</v>
      </c>
      <c r="B24" s="230">
        <f t="shared" ref="B24:G24" si="1">B$25+B$32</f>
        <v>78.316490487460001</v>
      </c>
      <c r="C24" s="230">
        <f t="shared" si="1"/>
        <v>2168.4476641724495</v>
      </c>
      <c r="D24" s="106">
        <f t="shared" si="1"/>
        <v>1.0000009999999999</v>
      </c>
      <c r="E24" s="230">
        <f t="shared" si="1"/>
        <v>84.36454082857999</v>
      </c>
      <c r="F24" s="230">
        <f t="shared" si="1"/>
        <v>1998.2753869748399</v>
      </c>
      <c r="G24" s="106">
        <f t="shared" si="1"/>
        <v>1</v>
      </c>
      <c r="H24" s="209">
        <v>1.9999999999999999E-6</v>
      </c>
      <c r="I24" s="36"/>
      <c r="J24" s="36"/>
      <c r="K24" s="36"/>
      <c r="L24" s="36"/>
      <c r="M24" s="36"/>
      <c r="N24" s="36"/>
      <c r="O24" s="36"/>
      <c r="P24" s="36"/>
      <c r="Q24" s="36"/>
    </row>
    <row r="25" spans="1:19" s="48" customFormat="1" ht="15" x14ac:dyDescent="0.25">
      <c r="A25" s="91" t="s">
        <v>70</v>
      </c>
      <c r="B25" s="19">
        <f t="shared" ref="B25:G25" si="2">SUM(B$26:B$31)</f>
        <v>67.186989245060005</v>
      </c>
      <c r="C25" s="19">
        <f t="shared" si="2"/>
        <v>1860.2910955850798</v>
      </c>
      <c r="D25" s="154">
        <f t="shared" si="2"/>
        <v>0.85789099999999996</v>
      </c>
      <c r="E25" s="19">
        <f t="shared" si="2"/>
        <v>74.362672359849995</v>
      </c>
      <c r="F25" s="19">
        <f t="shared" si="2"/>
        <v>1761.3691300503899</v>
      </c>
      <c r="G25" s="154">
        <f t="shared" si="2"/>
        <v>0.88144599999999995</v>
      </c>
      <c r="H25" s="118">
        <v>2.3555E-2</v>
      </c>
      <c r="I25" s="31"/>
      <c r="J25" s="31"/>
      <c r="K25" s="31"/>
      <c r="L25" s="31"/>
      <c r="M25" s="31"/>
      <c r="N25" s="31"/>
      <c r="O25" s="31"/>
      <c r="P25" s="31"/>
      <c r="Q25" s="31"/>
    </row>
    <row r="26" spans="1:19" s="78" customFormat="1" outlineLevel="1" x14ac:dyDescent="0.2">
      <c r="A26" s="11" t="s">
        <v>122</v>
      </c>
      <c r="B26" s="64">
        <v>32.367414444620003</v>
      </c>
      <c r="C26" s="64">
        <v>896.19751614006998</v>
      </c>
      <c r="D26" s="127">
        <v>0.41328999999999999</v>
      </c>
      <c r="E26" s="64">
        <v>30.948249705870001</v>
      </c>
      <c r="F26" s="64">
        <v>733.04643218316005</v>
      </c>
      <c r="G26" s="127">
        <v>0.36684</v>
      </c>
      <c r="H26" s="64">
        <v>-4.6449999999999998E-2</v>
      </c>
      <c r="I26" s="72"/>
      <c r="J26" s="72"/>
      <c r="K26" s="72"/>
      <c r="L26" s="72"/>
      <c r="M26" s="72"/>
      <c r="N26" s="72"/>
      <c r="O26" s="72"/>
      <c r="P26" s="72"/>
      <c r="Q26" s="72"/>
    </row>
    <row r="27" spans="1:19" outlineLevel="1" x14ac:dyDescent="0.2">
      <c r="A27" s="131" t="s">
        <v>4</v>
      </c>
      <c r="B27" s="122">
        <v>6.3560403131800003</v>
      </c>
      <c r="C27" s="122">
        <v>175.98772218635</v>
      </c>
      <c r="D27" s="197">
        <v>8.1157999999999994E-2</v>
      </c>
      <c r="E27" s="122">
        <v>8.0521862766800005</v>
      </c>
      <c r="F27" s="122">
        <v>190.72569458625</v>
      </c>
      <c r="G27" s="197">
        <v>9.5445000000000002E-2</v>
      </c>
      <c r="H27" s="122">
        <v>1.4286999999999999E-2</v>
      </c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outlineLevel="1" x14ac:dyDescent="0.2">
      <c r="A28" s="131" t="s">
        <v>165</v>
      </c>
      <c r="B28" s="122">
        <v>0.29365465454</v>
      </c>
      <c r="C28" s="122">
        <v>8.1307875999999997</v>
      </c>
      <c r="D28" s="197">
        <v>3.7499999999999999E-3</v>
      </c>
      <c r="E28" s="122">
        <v>0.15284089470000001</v>
      </c>
      <c r="F28" s="122">
        <v>3.6202200000000002</v>
      </c>
      <c r="G28" s="197">
        <v>1.812E-3</v>
      </c>
      <c r="H28" s="122">
        <v>-1.9380000000000001E-3</v>
      </c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outlineLevel="1" x14ac:dyDescent="0.2">
      <c r="A29" s="131" t="s">
        <v>16</v>
      </c>
      <c r="B29" s="122">
        <v>5.1586406226300001</v>
      </c>
      <c r="C29" s="122">
        <v>142.83380344055999</v>
      </c>
      <c r="D29" s="197">
        <v>6.5868999999999997E-2</v>
      </c>
      <c r="E29" s="122">
        <v>4.1254075563999999</v>
      </c>
      <c r="F29" s="122">
        <v>97.715228462499994</v>
      </c>
      <c r="G29" s="197">
        <v>4.8899999999999999E-2</v>
      </c>
      <c r="H29" s="122">
        <v>-1.6969000000000001E-2</v>
      </c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outlineLevel="1" x14ac:dyDescent="0.2">
      <c r="A30" s="131" t="s">
        <v>17</v>
      </c>
      <c r="B30" s="122">
        <v>22.443937802699999</v>
      </c>
      <c r="C30" s="122">
        <v>621.43367508265999</v>
      </c>
      <c r="D30" s="197">
        <v>0.28658</v>
      </c>
      <c r="E30" s="122">
        <v>30.519763590579998</v>
      </c>
      <c r="F30" s="122">
        <v>722.89722436017996</v>
      </c>
      <c r="G30" s="197">
        <v>0.361761</v>
      </c>
      <c r="H30" s="122">
        <v>7.5180999999999998E-2</v>
      </c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outlineLevel="1" x14ac:dyDescent="0.2">
      <c r="A31" s="131" t="s">
        <v>100</v>
      </c>
      <c r="B31" s="122">
        <v>0.56730140739000001</v>
      </c>
      <c r="C31" s="122">
        <v>15.70759113544</v>
      </c>
      <c r="D31" s="197">
        <v>7.2439999999999996E-3</v>
      </c>
      <c r="E31" s="122">
        <v>0.56422433561999996</v>
      </c>
      <c r="F31" s="122">
        <v>13.3643304583</v>
      </c>
      <c r="G31" s="197">
        <v>6.6880000000000004E-3</v>
      </c>
      <c r="H31" s="122">
        <v>-5.5599999999999996E-4</v>
      </c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s="7" customFormat="1" ht="15" x14ac:dyDescent="0.25">
      <c r="A32" s="237" t="s">
        <v>14</v>
      </c>
      <c r="B32" s="84">
        <f t="shared" ref="B32:G32" si="3">SUM(B$33:B$36)</f>
        <v>11.1295012424</v>
      </c>
      <c r="C32" s="84">
        <f t="shared" si="3"/>
        <v>308.15656858736997</v>
      </c>
      <c r="D32" s="158">
        <f t="shared" si="3"/>
        <v>0.14210999999999999</v>
      </c>
      <c r="E32" s="84">
        <f t="shared" si="3"/>
        <v>10.001868468729999</v>
      </c>
      <c r="F32" s="84">
        <f t="shared" si="3"/>
        <v>236.90625692445002</v>
      </c>
      <c r="G32" s="158">
        <f t="shared" si="3"/>
        <v>0.11855399999999999</v>
      </c>
      <c r="H32" s="84">
        <v>-2.3553000000000001E-2</v>
      </c>
    </row>
    <row r="33" spans="1:17" outlineLevel="1" x14ac:dyDescent="0.2">
      <c r="A33" s="131" t="s">
        <v>122</v>
      </c>
      <c r="B33" s="122">
        <v>2.0535135337399999</v>
      </c>
      <c r="C33" s="122">
        <v>56.858224849769996</v>
      </c>
      <c r="D33" s="197">
        <v>2.6221000000000001E-2</v>
      </c>
      <c r="E33" s="122">
        <v>1.85630332401</v>
      </c>
      <c r="F33" s="122">
        <v>43.968771793179997</v>
      </c>
      <c r="G33" s="197">
        <v>2.2003000000000002E-2</v>
      </c>
      <c r="H33" s="122">
        <v>-4.2170000000000003E-3</v>
      </c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1" x14ac:dyDescent="0.2">
      <c r="A34" s="131" t="s">
        <v>4</v>
      </c>
      <c r="B34" s="122">
        <v>0.86372021667999999</v>
      </c>
      <c r="C34" s="122">
        <v>23.914913381600002</v>
      </c>
      <c r="D34" s="197">
        <v>1.1029000000000001E-2</v>
      </c>
      <c r="E34" s="122">
        <v>0.53902425586000002</v>
      </c>
      <c r="F34" s="122">
        <v>12.76743632937</v>
      </c>
      <c r="G34" s="197">
        <v>6.3889999999999997E-3</v>
      </c>
      <c r="H34" s="122">
        <v>-4.6389999999999999E-3</v>
      </c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1" x14ac:dyDescent="0.2">
      <c r="A35" s="131" t="s">
        <v>16</v>
      </c>
      <c r="B35" s="122">
        <v>7.8385911805399999</v>
      </c>
      <c r="C35" s="122">
        <v>217.03698199480999</v>
      </c>
      <c r="D35" s="197">
        <v>0.100089</v>
      </c>
      <c r="E35" s="122">
        <v>7.2029866635499999</v>
      </c>
      <c r="F35" s="122">
        <v>170.61138271004</v>
      </c>
      <c r="G35" s="197">
        <v>8.5378999999999997E-2</v>
      </c>
      <c r="H35" s="122">
        <v>-1.4709E-2</v>
      </c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1" x14ac:dyDescent="0.2">
      <c r="A36" s="131" t="s">
        <v>17</v>
      </c>
      <c r="B36" s="122">
        <v>0.37367631144000002</v>
      </c>
      <c r="C36" s="122">
        <v>10.346448361189999</v>
      </c>
      <c r="D36" s="197">
        <v>4.7710000000000001E-3</v>
      </c>
      <c r="E36" s="122">
        <v>0.40355422531000001</v>
      </c>
      <c r="F36" s="122">
        <v>9.5586660918599993</v>
      </c>
      <c r="G36" s="197">
        <v>4.7829999999999999E-3</v>
      </c>
      <c r="H36" s="122">
        <v>1.2E-5</v>
      </c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x14ac:dyDescent="0.2">
      <c r="B37" s="32"/>
      <c r="C37" s="32"/>
      <c r="D37" s="93"/>
      <c r="E37" s="32"/>
      <c r="F37" s="32"/>
      <c r="G37" s="93"/>
      <c r="H37" s="32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2">
      <c r="B38" s="32"/>
      <c r="C38" s="32"/>
      <c r="D38" s="93"/>
      <c r="E38" s="32"/>
      <c r="F38" s="32"/>
      <c r="G38" s="93"/>
      <c r="H38" s="32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x14ac:dyDescent="0.2">
      <c r="B39" s="32"/>
      <c r="C39" s="32"/>
      <c r="D39" s="93"/>
      <c r="E39" s="32"/>
      <c r="F39" s="32"/>
      <c r="G39" s="93"/>
      <c r="H39" s="32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x14ac:dyDescent="0.2">
      <c r="B40" s="32"/>
      <c r="C40" s="32"/>
      <c r="D40" s="93"/>
      <c r="E40" s="32"/>
      <c r="F40" s="32"/>
      <c r="G40" s="93"/>
      <c r="H40" s="32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x14ac:dyDescent="0.2">
      <c r="B41" s="32"/>
      <c r="C41" s="32"/>
      <c r="D41" s="93"/>
      <c r="E41" s="32"/>
      <c r="F41" s="32"/>
      <c r="G41" s="93"/>
      <c r="H41" s="32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x14ac:dyDescent="0.2">
      <c r="B42" s="32"/>
      <c r="C42" s="32"/>
      <c r="D42" s="93"/>
      <c r="E42" s="32"/>
      <c r="F42" s="32"/>
      <c r="G42" s="93"/>
      <c r="H42" s="32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x14ac:dyDescent="0.2">
      <c r="B43" s="32"/>
      <c r="C43" s="32"/>
      <c r="D43" s="93"/>
      <c r="E43" s="32"/>
      <c r="F43" s="32"/>
      <c r="G43" s="93"/>
      <c r="H43" s="32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x14ac:dyDescent="0.2">
      <c r="B44" s="32"/>
      <c r="C44" s="32"/>
      <c r="D44" s="93"/>
      <c r="E44" s="32"/>
      <c r="F44" s="32"/>
      <c r="G44" s="93"/>
      <c r="H44" s="32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x14ac:dyDescent="0.2">
      <c r="B45" s="32"/>
      <c r="C45" s="32"/>
      <c r="D45" s="93"/>
      <c r="E45" s="32"/>
      <c r="F45" s="32"/>
      <c r="G45" s="93"/>
      <c r="H45" s="32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x14ac:dyDescent="0.2">
      <c r="B46" s="32"/>
      <c r="C46" s="32"/>
      <c r="D46" s="93"/>
      <c r="E46" s="32"/>
      <c r="F46" s="32"/>
      <c r="G46" s="93"/>
      <c r="H46" s="32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x14ac:dyDescent="0.2">
      <c r="B47" s="32"/>
      <c r="C47" s="32"/>
      <c r="D47" s="93"/>
      <c r="E47" s="32"/>
      <c r="F47" s="32"/>
      <c r="G47" s="93"/>
      <c r="H47" s="32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x14ac:dyDescent="0.2">
      <c r="B48" s="32"/>
      <c r="C48" s="32"/>
      <c r="D48" s="93"/>
      <c r="E48" s="32"/>
      <c r="F48" s="32"/>
      <c r="G48" s="93"/>
      <c r="H48" s="32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32"/>
      <c r="F49" s="32"/>
      <c r="G49" s="93"/>
      <c r="H49" s="32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32"/>
      <c r="F50" s="32"/>
      <c r="G50" s="93"/>
      <c r="H50" s="32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32"/>
      <c r="F51" s="32"/>
      <c r="G51" s="93"/>
      <c r="H51" s="32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32"/>
      <c r="F52" s="32"/>
      <c r="G52" s="93"/>
      <c r="H52" s="32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32"/>
      <c r="F53" s="32"/>
      <c r="G53" s="93"/>
      <c r="H53" s="32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32"/>
      <c r="F54" s="32"/>
      <c r="G54" s="93"/>
      <c r="H54" s="32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32"/>
      <c r="F55" s="32"/>
      <c r="G55" s="93"/>
      <c r="H55" s="32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32"/>
      <c r="F56" s="32"/>
      <c r="G56" s="93"/>
      <c r="H56" s="32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32"/>
      <c r="F57" s="32"/>
      <c r="G57" s="93"/>
      <c r="H57" s="32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32"/>
      <c r="F58" s="32"/>
      <c r="G58" s="93"/>
      <c r="H58" s="32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32"/>
      <c r="F59" s="32"/>
      <c r="G59" s="93"/>
      <c r="H59" s="32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32"/>
      <c r="F60" s="32"/>
      <c r="G60" s="93"/>
      <c r="H60" s="32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32"/>
      <c r="F61" s="32"/>
      <c r="G61" s="93"/>
      <c r="H61" s="32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32"/>
      <c r="F62" s="32"/>
      <c r="G62" s="93"/>
      <c r="H62" s="32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32"/>
      <c r="F63" s="32"/>
      <c r="G63" s="93"/>
      <c r="H63" s="32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32"/>
      <c r="F64" s="32"/>
      <c r="G64" s="93"/>
      <c r="H64" s="32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32"/>
      <c r="F65" s="32"/>
      <c r="G65" s="93"/>
      <c r="H65" s="32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32"/>
      <c r="F66" s="32"/>
      <c r="G66" s="93"/>
      <c r="H66" s="32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32"/>
      <c r="F67" s="32"/>
      <c r="G67" s="93"/>
      <c r="H67" s="32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32"/>
      <c r="F68" s="32"/>
      <c r="G68" s="93"/>
      <c r="H68" s="32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32"/>
      <c r="F69" s="32"/>
      <c r="G69" s="93"/>
      <c r="H69" s="32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32"/>
      <c r="F70" s="32"/>
      <c r="G70" s="93"/>
      <c r="H70" s="32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32"/>
      <c r="F71" s="32"/>
      <c r="G71" s="93"/>
      <c r="H71" s="32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32"/>
      <c r="F72" s="32"/>
      <c r="G72" s="93"/>
      <c r="H72" s="32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32"/>
      <c r="F73" s="32"/>
      <c r="G73" s="93"/>
      <c r="H73" s="32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32"/>
      <c r="F74" s="32"/>
      <c r="G74" s="93"/>
      <c r="H74" s="32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32"/>
      <c r="F75" s="32"/>
      <c r="G75" s="93"/>
      <c r="H75" s="32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32"/>
      <c r="F76" s="32"/>
      <c r="G76" s="93"/>
      <c r="H76" s="32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32"/>
      <c r="F77" s="32"/>
      <c r="G77" s="93"/>
      <c r="H77" s="32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32"/>
      <c r="F78" s="32"/>
      <c r="G78" s="93"/>
      <c r="H78" s="32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32"/>
      <c r="F79" s="32"/>
      <c r="G79" s="93"/>
      <c r="H79" s="32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32"/>
      <c r="F80" s="32"/>
      <c r="G80" s="93"/>
      <c r="H80" s="32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32"/>
      <c r="F81" s="32"/>
      <c r="G81" s="93"/>
      <c r="H81" s="32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32"/>
      <c r="F82" s="32"/>
      <c r="G82" s="93"/>
      <c r="H82" s="32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32"/>
      <c r="F83" s="32"/>
      <c r="G83" s="93"/>
      <c r="H83" s="32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32"/>
      <c r="F84" s="32"/>
      <c r="G84" s="93"/>
      <c r="H84" s="32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32"/>
      <c r="F85" s="32"/>
      <c r="G85" s="93"/>
      <c r="H85" s="32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32"/>
      <c r="F86" s="32"/>
      <c r="G86" s="93"/>
      <c r="H86" s="32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32"/>
      <c r="F87" s="32"/>
      <c r="G87" s="93"/>
      <c r="H87" s="32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32"/>
      <c r="F88" s="32"/>
      <c r="G88" s="93"/>
      <c r="H88" s="32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32"/>
      <c r="F89" s="32"/>
      <c r="G89" s="93"/>
      <c r="H89" s="32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32"/>
      <c r="F90" s="32"/>
      <c r="G90" s="93"/>
      <c r="H90" s="32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32"/>
      <c r="F91" s="32"/>
      <c r="G91" s="93"/>
      <c r="H91" s="32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32"/>
      <c r="F92" s="32"/>
      <c r="G92" s="93"/>
      <c r="H92" s="32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32"/>
      <c r="F93" s="32"/>
      <c r="G93" s="93"/>
      <c r="H93" s="32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32"/>
      <c r="F94" s="32"/>
      <c r="G94" s="93"/>
      <c r="H94" s="32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32"/>
      <c r="F95" s="32"/>
      <c r="G95" s="93"/>
      <c r="H95" s="32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32"/>
      <c r="F96" s="32"/>
      <c r="G96" s="93"/>
      <c r="H96" s="32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32"/>
      <c r="F97" s="32"/>
      <c r="G97" s="93"/>
      <c r="H97" s="32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32"/>
      <c r="F98" s="32"/>
      <c r="G98" s="93"/>
      <c r="H98" s="32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32"/>
      <c r="F99" s="32"/>
      <c r="G99" s="93"/>
      <c r="H99" s="32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32"/>
      <c r="F100" s="32"/>
      <c r="G100" s="93"/>
      <c r="H100" s="32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32"/>
      <c r="F101" s="32"/>
      <c r="G101" s="93"/>
      <c r="H101" s="32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32"/>
      <c r="F102" s="32"/>
      <c r="G102" s="93"/>
      <c r="H102" s="32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32"/>
      <c r="F103" s="32"/>
      <c r="G103" s="93"/>
      <c r="H103" s="32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32"/>
      <c r="F104" s="32"/>
      <c r="G104" s="93"/>
      <c r="H104" s="32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32"/>
      <c r="F105" s="32"/>
      <c r="G105" s="93"/>
      <c r="H105" s="32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32"/>
      <c r="F106" s="32"/>
      <c r="G106" s="93"/>
      <c r="H106" s="32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32"/>
      <c r="F107" s="32"/>
      <c r="G107" s="93"/>
      <c r="H107" s="32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32"/>
      <c r="F108" s="32"/>
      <c r="G108" s="93"/>
      <c r="H108" s="32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32"/>
      <c r="F109" s="32"/>
      <c r="G109" s="93"/>
      <c r="H109" s="32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32"/>
      <c r="F110" s="32"/>
      <c r="G110" s="93"/>
      <c r="H110" s="32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32"/>
      <c r="F111" s="32"/>
      <c r="G111" s="93"/>
      <c r="H111" s="32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32"/>
      <c r="F112" s="32"/>
      <c r="G112" s="93"/>
      <c r="H112" s="32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32"/>
      <c r="F113" s="32"/>
      <c r="G113" s="93"/>
      <c r="H113" s="32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32"/>
      <c r="F114" s="32"/>
      <c r="G114" s="93"/>
      <c r="H114" s="32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32"/>
      <c r="F115" s="32"/>
      <c r="G115" s="93"/>
      <c r="H115" s="32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32"/>
      <c r="F116" s="32"/>
      <c r="G116" s="93"/>
      <c r="H116" s="32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32"/>
      <c r="F117" s="32"/>
      <c r="G117" s="93"/>
      <c r="H117" s="32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32"/>
      <c r="F118" s="32"/>
      <c r="G118" s="93"/>
      <c r="H118" s="32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32"/>
      <c r="F119" s="32"/>
      <c r="G119" s="93"/>
      <c r="H119" s="32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32"/>
      <c r="F120" s="32"/>
      <c r="G120" s="93"/>
      <c r="H120" s="32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32"/>
      <c r="F121" s="32"/>
      <c r="G121" s="93"/>
      <c r="H121" s="32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32"/>
      <c r="F122" s="32"/>
      <c r="G122" s="93"/>
      <c r="H122" s="32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32"/>
      <c r="F123" s="32"/>
      <c r="G123" s="93"/>
      <c r="H123" s="32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32"/>
      <c r="F124" s="32"/>
      <c r="G124" s="93"/>
      <c r="H124" s="32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32"/>
      <c r="F125" s="32"/>
      <c r="G125" s="93"/>
      <c r="H125" s="32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32"/>
      <c r="F126" s="32"/>
      <c r="G126" s="93"/>
      <c r="H126" s="32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32"/>
      <c r="F127" s="32"/>
      <c r="G127" s="93"/>
      <c r="H127" s="32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32"/>
      <c r="F128" s="32"/>
      <c r="G128" s="93"/>
      <c r="H128" s="32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32"/>
      <c r="F129" s="32"/>
      <c r="G129" s="93"/>
      <c r="H129" s="32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32"/>
      <c r="F130" s="32"/>
      <c r="G130" s="93"/>
      <c r="H130" s="32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32"/>
      <c r="F131" s="32"/>
      <c r="G131" s="93"/>
      <c r="H131" s="32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32"/>
      <c r="F132" s="32"/>
      <c r="G132" s="93"/>
      <c r="H132" s="32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32"/>
      <c r="F133" s="32"/>
      <c r="G133" s="93"/>
      <c r="H133" s="32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32"/>
      <c r="F134" s="32"/>
      <c r="G134" s="93"/>
      <c r="H134" s="32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32"/>
      <c r="F135" s="32"/>
      <c r="G135" s="93"/>
      <c r="H135" s="32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32"/>
      <c r="F136" s="32"/>
      <c r="G136" s="93"/>
      <c r="H136" s="32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32"/>
      <c r="F137" s="32"/>
      <c r="G137" s="93"/>
      <c r="H137" s="32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32"/>
      <c r="F138" s="32"/>
      <c r="G138" s="93"/>
      <c r="H138" s="32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32"/>
      <c r="F139" s="32"/>
      <c r="G139" s="93"/>
      <c r="H139" s="32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32"/>
      <c r="F140" s="32"/>
      <c r="G140" s="93"/>
      <c r="H140" s="32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32"/>
      <c r="F141" s="32"/>
      <c r="G141" s="93"/>
      <c r="H141" s="32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32"/>
      <c r="F142" s="32"/>
      <c r="G142" s="93"/>
      <c r="H142" s="32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32"/>
      <c r="F143" s="32"/>
      <c r="G143" s="93"/>
      <c r="H143" s="32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32"/>
      <c r="F144" s="32"/>
      <c r="G144" s="93"/>
      <c r="H144" s="32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32"/>
      <c r="F145" s="32"/>
      <c r="G145" s="93"/>
      <c r="H145" s="32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32"/>
      <c r="F146" s="32"/>
      <c r="G146" s="93"/>
      <c r="H146" s="32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32"/>
      <c r="F147" s="32"/>
      <c r="G147" s="93"/>
      <c r="H147" s="32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32"/>
      <c r="F148" s="32"/>
      <c r="G148" s="93"/>
      <c r="H148" s="32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32"/>
      <c r="F149" s="32"/>
      <c r="G149" s="93"/>
      <c r="H149" s="32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32"/>
      <c r="F150" s="32"/>
      <c r="G150" s="93"/>
      <c r="H150" s="32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32"/>
      <c r="F151" s="32"/>
      <c r="G151" s="93"/>
      <c r="H151" s="32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32"/>
      <c r="F152" s="32"/>
      <c r="G152" s="93"/>
      <c r="H152" s="32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32"/>
      <c r="F153" s="32"/>
      <c r="G153" s="93"/>
      <c r="H153" s="32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32"/>
      <c r="F154" s="32"/>
      <c r="G154" s="93"/>
      <c r="H154" s="32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32"/>
      <c r="F155" s="32"/>
      <c r="G155" s="93"/>
      <c r="H155" s="32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32"/>
      <c r="F156" s="32"/>
      <c r="G156" s="93"/>
      <c r="H156" s="32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32"/>
      <c r="F157" s="32"/>
      <c r="G157" s="93"/>
      <c r="H157" s="32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32"/>
      <c r="F158" s="32"/>
      <c r="G158" s="93"/>
      <c r="H158" s="32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32"/>
      <c r="F159" s="32"/>
      <c r="G159" s="93"/>
      <c r="H159" s="32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32"/>
      <c r="F160" s="32"/>
      <c r="G160" s="93"/>
      <c r="H160" s="32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32"/>
      <c r="F161" s="32"/>
      <c r="G161" s="93"/>
      <c r="H161" s="32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32"/>
      <c r="F162" s="32"/>
      <c r="G162" s="93"/>
      <c r="H162" s="32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32"/>
      <c r="F163" s="32"/>
      <c r="G163" s="93"/>
      <c r="H163" s="32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32"/>
      <c r="F164" s="32"/>
      <c r="G164" s="93"/>
      <c r="H164" s="32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32"/>
      <c r="F165" s="32"/>
      <c r="G165" s="93"/>
      <c r="H165" s="32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32"/>
      <c r="F166" s="32"/>
      <c r="G166" s="93"/>
      <c r="H166" s="32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32"/>
      <c r="F167" s="32"/>
      <c r="G167" s="93"/>
      <c r="H167" s="32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32"/>
      <c r="F168" s="32"/>
      <c r="G168" s="93"/>
      <c r="H168" s="32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32"/>
      <c r="F169" s="32"/>
      <c r="G169" s="93"/>
      <c r="H169" s="32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32"/>
      <c r="F170" s="32"/>
      <c r="G170" s="93"/>
      <c r="H170" s="32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32"/>
      <c r="F171" s="32"/>
      <c r="G171" s="93"/>
      <c r="H171" s="32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32"/>
      <c r="F172" s="32"/>
      <c r="G172" s="93"/>
      <c r="H172" s="32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32"/>
      <c r="F173" s="32"/>
      <c r="G173" s="93"/>
      <c r="H173" s="32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32"/>
      <c r="F174" s="32"/>
      <c r="G174" s="93"/>
      <c r="H174" s="32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32"/>
      <c r="F175" s="32"/>
      <c r="G175" s="93"/>
      <c r="H175" s="32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32"/>
      <c r="F176" s="32"/>
      <c r="G176" s="93"/>
      <c r="H176" s="32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32"/>
      <c r="F177" s="32"/>
      <c r="G177" s="93"/>
      <c r="H177" s="32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32"/>
      <c r="F178" s="32"/>
      <c r="G178" s="93"/>
      <c r="H178" s="32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32"/>
      <c r="F179" s="32"/>
      <c r="G179" s="93"/>
      <c r="H179" s="32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32"/>
      <c r="F180" s="32"/>
      <c r="G180" s="93"/>
      <c r="H180" s="32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32"/>
      <c r="F181" s="32"/>
      <c r="G181" s="93"/>
      <c r="H181" s="32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32"/>
      <c r="F182" s="32"/>
      <c r="G182" s="93"/>
      <c r="H182" s="32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32"/>
      <c r="F183" s="32"/>
      <c r="G183" s="93"/>
      <c r="H183" s="32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32"/>
      <c r="F184" s="32"/>
      <c r="G184" s="93"/>
      <c r="H184" s="32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32"/>
      <c r="F185" s="32"/>
      <c r="G185" s="93"/>
      <c r="H185" s="32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32"/>
      <c r="F186" s="32"/>
      <c r="G186" s="93"/>
      <c r="H186" s="32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32"/>
      <c r="F187" s="32"/>
      <c r="G187" s="93"/>
      <c r="H187" s="32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32"/>
      <c r="F188" s="32"/>
      <c r="G188" s="93"/>
      <c r="H188" s="32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32"/>
      <c r="F189" s="32"/>
      <c r="G189" s="93"/>
      <c r="H189" s="32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32"/>
      <c r="F190" s="32"/>
      <c r="G190" s="93"/>
      <c r="H190" s="32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32"/>
      <c r="F191" s="32"/>
      <c r="G191" s="93"/>
      <c r="H191" s="32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32"/>
      <c r="F192" s="32"/>
      <c r="G192" s="93"/>
      <c r="H192" s="32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32"/>
      <c r="F193" s="32"/>
      <c r="G193" s="93"/>
      <c r="H193" s="32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32"/>
      <c r="F194" s="32"/>
      <c r="G194" s="93"/>
      <c r="H194" s="32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32"/>
      <c r="F195" s="32"/>
      <c r="G195" s="93"/>
      <c r="H195" s="32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32"/>
      <c r="F196" s="32"/>
      <c r="G196" s="93"/>
      <c r="H196" s="32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32"/>
      <c r="F197" s="32"/>
      <c r="G197" s="93"/>
      <c r="H197" s="32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32"/>
      <c r="F198" s="32"/>
      <c r="G198" s="93"/>
      <c r="H198" s="32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32"/>
      <c r="F199" s="32"/>
      <c r="G199" s="93"/>
      <c r="H199" s="32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32"/>
      <c r="F200" s="32"/>
      <c r="G200" s="93"/>
      <c r="H200" s="32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32"/>
      <c r="F201" s="32"/>
      <c r="G201" s="93"/>
      <c r="H201" s="32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32"/>
      <c r="F202" s="32"/>
      <c r="G202" s="93"/>
      <c r="H202" s="32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32"/>
      <c r="F203" s="32"/>
      <c r="G203" s="93"/>
      <c r="H203" s="32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32"/>
      <c r="F204" s="32"/>
      <c r="G204" s="93"/>
      <c r="H204" s="32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32"/>
      <c r="F205" s="32"/>
      <c r="G205" s="93"/>
      <c r="H205" s="32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32"/>
      <c r="F206" s="32"/>
      <c r="G206" s="93"/>
      <c r="H206" s="32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32"/>
      <c r="F207" s="32"/>
      <c r="G207" s="93"/>
      <c r="H207" s="32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32"/>
      <c r="F208" s="32"/>
      <c r="G208" s="93"/>
      <c r="H208" s="32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32"/>
      <c r="F209" s="32"/>
      <c r="G209" s="93"/>
      <c r="H209" s="32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32"/>
      <c r="F210" s="32"/>
      <c r="G210" s="93"/>
      <c r="H210" s="32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32"/>
      <c r="F211" s="32"/>
      <c r="G211" s="93"/>
      <c r="H211" s="32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32"/>
      <c r="F212" s="32"/>
      <c r="G212" s="93"/>
      <c r="H212" s="32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32"/>
      <c r="F213" s="32"/>
      <c r="G213" s="93"/>
      <c r="H213" s="32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32"/>
      <c r="F214" s="32"/>
      <c r="G214" s="93"/>
      <c r="H214" s="32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32"/>
      <c r="F215" s="32"/>
      <c r="G215" s="93"/>
      <c r="H215" s="32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32"/>
      <c r="F216" s="32"/>
      <c r="G216" s="93"/>
      <c r="H216" s="32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32"/>
      <c r="F217" s="32"/>
      <c r="G217" s="93"/>
      <c r="H217" s="32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32"/>
      <c r="F218" s="32"/>
      <c r="G218" s="93"/>
      <c r="H218" s="32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32"/>
      <c r="F219" s="32"/>
      <c r="G219" s="93"/>
      <c r="H219" s="32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32"/>
      <c r="F220" s="32"/>
      <c r="G220" s="93"/>
      <c r="H220" s="32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32"/>
      <c r="F221" s="32"/>
      <c r="G221" s="93"/>
      <c r="H221" s="32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32"/>
      <c r="F222" s="32"/>
      <c r="G222" s="93"/>
      <c r="H222" s="32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32"/>
      <c r="F223" s="32"/>
      <c r="G223" s="93"/>
      <c r="H223" s="32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32"/>
      <c r="F224" s="32"/>
      <c r="G224" s="93"/>
      <c r="H224" s="32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32"/>
      <c r="F225" s="32"/>
      <c r="G225" s="93"/>
      <c r="H225" s="32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32"/>
      <c r="F226" s="32"/>
      <c r="G226" s="93"/>
      <c r="H226" s="32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32"/>
      <c r="F227" s="32"/>
      <c r="G227" s="93"/>
      <c r="H227" s="32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32"/>
      <c r="F228" s="32"/>
      <c r="G228" s="93"/>
      <c r="H228" s="32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32"/>
      <c r="F229" s="32"/>
      <c r="G229" s="93"/>
      <c r="H229" s="32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32"/>
      <c r="F230" s="32"/>
      <c r="G230" s="93"/>
      <c r="H230" s="32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32"/>
      <c r="F231" s="32"/>
      <c r="G231" s="93"/>
      <c r="H231" s="32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32"/>
      <c r="F232" s="32"/>
      <c r="G232" s="93"/>
      <c r="H232" s="32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32"/>
      <c r="F233" s="32"/>
      <c r="G233" s="93"/>
      <c r="H233" s="32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32"/>
      <c r="F234" s="32"/>
      <c r="G234" s="93"/>
      <c r="H234" s="32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32"/>
      <c r="F235" s="32"/>
      <c r="G235" s="93"/>
      <c r="H235" s="32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32"/>
      <c r="F236" s="32"/>
      <c r="G236" s="93"/>
      <c r="H236" s="32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32"/>
      <c r="F237" s="32"/>
      <c r="G237" s="93"/>
      <c r="H237" s="32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32"/>
      <c r="F238" s="32"/>
      <c r="G238" s="93"/>
      <c r="H238" s="32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32"/>
      <c r="C239" s="32"/>
      <c r="D239" s="93"/>
      <c r="E239" s="32"/>
      <c r="F239" s="32"/>
      <c r="G239" s="93"/>
      <c r="H239" s="32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32"/>
      <c r="C240" s="32"/>
      <c r="D240" s="93"/>
      <c r="E240" s="32"/>
      <c r="F240" s="32"/>
      <c r="G240" s="93"/>
      <c r="H240" s="32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32"/>
      <c r="C241" s="32"/>
      <c r="D241" s="93"/>
      <c r="E241" s="32"/>
      <c r="F241" s="32"/>
      <c r="G241" s="93"/>
      <c r="H241" s="32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32"/>
      <c r="C242" s="32"/>
      <c r="D242" s="93"/>
      <c r="E242" s="32"/>
      <c r="F242" s="32"/>
      <c r="G242" s="93"/>
      <c r="H242" s="32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32"/>
      <c r="C243" s="32"/>
      <c r="D243" s="93"/>
      <c r="E243" s="32"/>
      <c r="F243" s="32"/>
      <c r="G243" s="93"/>
      <c r="H243" s="32"/>
      <c r="I243" s="216"/>
      <c r="J243" s="216"/>
      <c r="K243" s="216"/>
      <c r="L243" s="216"/>
      <c r="M243" s="216"/>
      <c r="N243" s="216"/>
      <c r="O243" s="216"/>
      <c r="P243" s="216"/>
      <c r="Q243" s="21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226" bestFit="1" customWidth="1"/>
    <col min="2" max="2" width="14.42578125" style="50" bestFit="1" customWidth="1"/>
    <col min="3" max="4" width="12.85546875" style="73" bestFit="1" customWidth="1"/>
    <col min="5" max="5" width="14.85546875" style="50" bestFit="1" customWidth="1"/>
    <col min="6" max="6" width="16" style="50" bestFit="1" customWidth="1"/>
    <col min="7" max="7" width="10.7109375" style="109" bestFit="1" customWidth="1"/>
    <col min="8" max="8" width="14.42578125" style="50" bestFit="1" customWidth="1"/>
    <col min="9" max="10" width="12.85546875" style="73" bestFit="1" customWidth="1"/>
    <col min="11" max="12" width="16" style="50" bestFit="1" customWidth="1"/>
    <col min="13" max="13" width="10.7109375" style="109" bestFit="1" customWidth="1"/>
    <col min="14" max="14" width="16.140625" style="50" bestFit="1" customWidth="1"/>
    <col min="15" max="16384" width="16.28515625" style="226"/>
  </cols>
  <sheetData>
    <row r="2" spans="1:19" s="151" customFormat="1" ht="18.75" x14ac:dyDescent="0.3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39"/>
      <c r="P2" s="139"/>
      <c r="Q2" s="139"/>
      <c r="R2" s="139"/>
      <c r="S2" s="139"/>
    </row>
    <row r="3" spans="1:19" x14ac:dyDescent="0.2">
      <c r="A3" s="221"/>
    </row>
    <row r="4" spans="1:19" s="7" customFormat="1" x14ac:dyDescent="0.2">
      <c r="B4" s="95"/>
      <c r="C4" s="110"/>
      <c r="D4" s="110"/>
      <c r="E4" s="95"/>
      <c r="F4" s="95"/>
      <c r="G4" s="164"/>
      <c r="H4" s="95"/>
      <c r="I4" s="110"/>
      <c r="J4" s="110"/>
      <c r="K4" s="95"/>
      <c r="L4" s="95"/>
      <c r="M4" s="164"/>
      <c r="N4" s="7" t="str">
        <f>VALVAL</f>
        <v>млрд. одиниць</v>
      </c>
    </row>
    <row r="5" spans="1:19" s="96" customFormat="1" x14ac:dyDescent="0.2">
      <c r="A5" s="103"/>
      <c r="B5" s="267">
        <v>43465</v>
      </c>
      <c r="C5" s="268"/>
      <c r="D5" s="268"/>
      <c r="E5" s="268"/>
      <c r="F5" s="268"/>
      <c r="G5" s="269"/>
      <c r="H5" s="267">
        <v>43830</v>
      </c>
      <c r="I5" s="268"/>
      <c r="J5" s="268"/>
      <c r="K5" s="268"/>
      <c r="L5" s="268"/>
      <c r="M5" s="269"/>
      <c r="N5" s="34"/>
    </row>
    <row r="6" spans="1:19" s="177" customFormat="1" x14ac:dyDescent="0.2">
      <c r="A6" s="152"/>
      <c r="B6" s="235" t="s">
        <v>6</v>
      </c>
      <c r="C6" s="242" t="s">
        <v>185</v>
      </c>
      <c r="D6" s="242" t="s">
        <v>209</v>
      </c>
      <c r="E6" s="235" t="s">
        <v>173</v>
      </c>
      <c r="F6" s="235" t="s">
        <v>176</v>
      </c>
      <c r="G6" s="26" t="s">
        <v>195</v>
      </c>
      <c r="H6" s="235" t="s">
        <v>6</v>
      </c>
      <c r="I6" s="242" t="s">
        <v>185</v>
      </c>
      <c r="J6" s="242" t="s">
        <v>209</v>
      </c>
      <c r="K6" s="235" t="s">
        <v>173</v>
      </c>
      <c r="L6" s="235" t="s">
        <v>176</v>
      </c>
      <c r="M6" s="26" t="s">
        <v>195</v>
      </c>
      <c r="N6" s="235" t="s">
        <v>67</v>
      </c>
    </row>
    <row r="7" spans="1:19" s="210" customFormat="1" ht="15" x14ac:dyDescent="0.2">
      <c r="A7" s="56" t="s">
        <v>155</v>
      </c>
      <c r="B7" s="35"/>
      <c r="C7" s="66"/>
      <c r="D7" s="66"/>
      <c r="E7" s="35">
        <f t="shared" ref="E7:G7" si="0">SUM(E8:E23)</f>
        <v>78.316490487460001</v>
      </c>
      <c r="F7" s="35">
        <f t="shared" si="0"/>
        <v>2168.44766417245</v>
      </c>
      <c r="G7" s="119">
        <f t="shared" si="0"/>
        <v>1.0000009999999999</v>
      </c>
      <c r="H7" s="35"/>
      <c r="I7" s="66"/>
      <c r="J7" s="66"/>
      <c r="K7" s="35">
        <f t="shared" ref="K7:N7" si="1">SUM(K8:K23)</f>
        <v>84.364540828580004</v>
      </c>
      <c r="L7" s="35">
        <f t="shared" si="1"/>
        <v>1998.2753869748399</v>
      </c>
      <c r="M7" s="119">
        <f t="shared" si="1"/>
        <v>1</v>
      </c>
      <c r="N7" s="35">
        <f t="shared" si="1"/>
        <v>-1.0000000000139021E-6</v>
      </c>
    </row>
    <row r="8" spans="1:19" s="239" customFormat="1" x14ac:dyDescent="0.2">
      <c r="A8" s="149" t="s">
        <v>122</v>
      </c>
      <c r="B8" s="173">
        <v>34.420927978359998</v>
      </c>
      <c r="C8" s="193">
        <v>1</v>
      </c>
      <c r="D8" s="193">
        <v>27.688264</v>
      </c>
      <c r="E8" s="173">
        <v>34.420927978359998</v>
      </c>
      <c r="F8" s="173">
        <v>953.05574098984005</v>
      </c>
      <c r="G8" s="240">
        <v>0.43951099999999999</v>
      </c>
      <c r="H8" s="173">
        <v>32.804553029879997</v>
      </c>
      <c r="I8" s="193">
        <v>1</v>
      </c>
      <c r="J8" s="193">
        <v>23.686199999999999</v>
      </c>
      <c r="K8" s="173">
        <v>32.804553029879997</v>
      </c>
      <c r="L8" s="173">
        <v>777.01520397633999</v>
      </c>
      <c r="M8" s="240">
        <v>0.38884299999999999</v>
      </c>
      <c r="N8" s="173">
        <v>-5.0667999999999998E-2</v>
      </c>
    </row>
    <row r="9" spans="1:19" x14ac:dyDescent="0.2">
      <c r="A9" s="170" t="s">
        <v>4</v>
      </c>
      <c r="B9" s="122">
        <v>6.3032656150999999</v>
      </c>
      <c r="C9" s="150">
        <v>1.1454</v>
      </c>
      <c r="D9" s="150">
        <v>31.714137999999998</v>
      </c>
      <c r="E9" s="122">
        <v>7.2197605298600003</v>
      </c>
      <c r="F9" s="122">
        <v>199.90263556795</v>
      </c>
      <c r="G9" s="197">
        <v>9.2187000000000005E-2</v>
      </c>
      <c r="H9" s="122">
        <v>7.7016550948300004</v>
      </c>
      <c r="I9" s="150">
        <v>1.115502</v>
      </c>
      <c r="J9" s="150">
        <v>26.422000000000001</v>
      </c>
      <c r="K9" s="122">
        <v>8.5912105325399999</v>
      </c>
      <c r="L9" s="122">
        <v>203.49313091561999</v>
      </c>
      <c r="M9" s="197">
        <v>0.10183399999999999</v>
      </c>
      <c r="N9" s="122">
        <v>9.6469999999999993E-3</v>
      </c>
      <c r="O9" s="216"/>
      <c r="P9" s="216"/>
      <c r="Q9" s="216"/>
    </row>
    <row r="10" spans="1:19" x14ac:dyDescent="0.2">
      <c r="A10" s="170" t="s">
        <v>165</v>
      </c>
      <c r="B10" s="122">
        <v>0.4</v>
      </c>
      <c r="C10" s="150">
        <v>0.73413700000000004</v>
      </c>
      <c r="D10" s="150">
        <v>20.326968999999998</v>
      </c>
      <c r="E10" s="122">
        <v>0.29365465454</v>
      </c>
      <c r="F10" s="122">
        <v>8.1307875999999997</v>
      </c>
      <c r="G10" s="197">
        <v>3.7499999999999999E-3</v>
      </c>
      <c r="H10" s="122">
        <v>0.2</v>
      </c>
      <c r="I10" s="150">
        <v>0.76420399999999999</v>
      </c>
      <c r="J10" s="150">
        <v>18.101099999999999</v>
      </c>
      <c r="K10" s="122">
        <v>0.15284089470000001</v>
      </c>
      <c r="L10" s="122">
        <v>3.6202200000000002</v>
      </c>
      <c r="M10" s="197">
        <v>1.812E-3</v>
      </c>
      <c r="N10" s="122">
        <v>-1.9380000000000001E-3</v>
      </c>
      <c r="O10" s="216"/>
      <c r="P10" s="216"/>
      <c r="Q10" s="216"/>
    </row>
    <row r="11" spans="1:19" x14ac:dyDescent="0.2">
      <c r="A11" s="170" t="s">
        <v>16</v>
      </c>
      <c r="B11" s="122">
        <v>9.345204657</v>
      </c>
      <c r="C11" s="150">
        <v>1.390792</v>
      </c>
      <c r="D11" s="150">
        <v>38.508603999999998</v>
      </c>
      <c r="E11" s="122">
        <v>12.997231803169999</v>
      </c>
      <c r="F11" s="122">
        <v>359.87078543537001</v>
      </c>
      <c r="G11" s="197">
        <v>0.16595799999999999</v>
      </c>
      <c r="H11" s="122">
        <v>8.1922034069999992</v>
      </c>
      <c r="I11" s="150">
        <v>1.3828260000000001</v>
      </c>
      <c r="J11" s="150">
        <v>32.753900000000002</v>
      </c>
      <c r="K11" s="122">
        <v>11.328394219950001</v>
      </c>
      <c r="L11" s="122">
        <v>268.32661117254003</v>
      </c>
      <c r="M11" s="197">
        <v>0.13427900000000001</v>
      </c>
      <c r="N11" s="122">
        <v>-3.1678999999999999E-2</v>
      </c>
      <c r="O11" s="216"/>
      <c r="P11" s="216"/>
      <c r="Q11" s="216"/>
    </row>
    <row r="12" spans="1:19" x14ac:dyDescent="0.2">
      <c r="A12" s="170" t="s">
        <v>17</v>
      </c>
      <c r="B12" s="122">
        <v>631.78012344385002</v>
      </c>
      <c r="C12" s="150">
        <v>3.6116000000000002E-2</v>
      </c>
      <c r="D12" s="150">
        <v>1</v>
      </c>
      <c r="E12" s="122">
        <v>22.81761411414</v>
      </c>
      <c r="F12" s="122">
        <v>631.78012344385002</v>
      </c>
      <c r="G12" s="197">
        <v>0.29135100000000003</v>
      </c>
      <c r="H12" s="122">
        <v>732.45589045203997</v>
      </c>
      <c r="I12" s="150">
        <v>4.2219E-2</v>
      </c>
      <c r="J12" s="150">
        <v>1</v>
      </c>
      <c r="K12" s="122">
        <v>30.923317815890002</v>
      </c>
      <c r="L12" s="122">
        <v>732.45589045203997</v>
      </c>
      <c r="M12" s="197">
        <v>0.36654399999999998</v>
      </c>
      <c r="N12" s="122">
        <v>7.5192999999999996E-2</v>
      </c>
      <c r="O12" s="216"/>
      <c r="P12" s="216"/>
      <c r="Q12" s="216"/>
    </row>
    <row r="13" spans="1:19" x14ac:dyDescent="0.2">
      <c r="A13" s="170" t="s">
        <v>100</v>
      </c>
      <c r="B13" s="122">
        <v>62.604238033999998</v>
      </c>
      <c r="C13" s="150">
        <v>9.0620000000000006E-3</v>
      </c>
      <c r="D13" s="150">
        <v>0.25090299999999999</v>
      </c>
      <c r="E13" s="122">
        <v>0.56730140739000001</v>
      </c>
      <c r="F13" s="122">
        <v>15.70759113544</v>
      </c>
      <c r="G13" s="197">
        <v>7.2439999999999996E-3</v>
      </c>
      <c r="H13" s="122">
        <v>61.797514372999998</v>
      </c>
      <c r="I13" s="150">
        <v>9.1299999999999992E-3</v>
      </c>
      <c r="J13" s="150">
        <v>0.21626000000000001</v>
      </c>
      <c r="K13" s="122">
        <v>0.56422433561999996</v>
      </c>
      <c r="L13" s="122">
        <v>13.3643304583</v>
      </c>
      <c r="M13" s="197">
        <v>6.6880000000000004E-3</v>
      </c>
      <c r="N13" s="122">
        <v>-5.5599999999999996E-4</v>
      </c>
      <c r="O13" s="216"/>
      <c r="P13" s="216"/>
      <c r="Q13" s="216"/>
    </row>
    <row r="14" spans="1:19" x14ac:dyDescent="0.2">
      <c r="B14" s="32"/>
      <c r="C14" s="47"/>
      <c r="D14" s="47"/>
      <c r="E14" s="32"/>
      <c r="F14" s="32"/>
      <c r="G14" s="93"/>
      <c r="H14" s="32"/>
      <c r="I14" s="47"/>
      <c r="J14" s="47"/>
      <c r="K14" s="32"/>
      <c r="L14" s="32"/>
      <c r="M14" s="93"/>
      <c r="N14" s="32"/>
      <c r="O14" s="216"/>
      <c r="P14" s="216"/>
      <c r="Q14" s="216"/>
    </row>
    <row r="15" spans="1:19" x14ac:dyDescent="0.2">
      <c r="B15" s="32"/>
      <c r="C15" s="47"/>
      <c r="D15" s="47"/>
      <c r="E15" s="32"/>
      <c r="F15" s="32"/>
      <c r="G15" s="93"/>
      <c r="H15" s="32"/>
      <c r="I15" s="47"/>
      <c r="J15" s="47"/>
      <c r="K15" s="32"/>
      <c r="L15" s="32"/>
      <c r="M15" s="93"/>
      <c r="N15" s="32"/>
      <c r="O15" s="216"/>
      <c r="P15" s="216"/>
      <c r="Q15" s="216"/>
    </row>
    <row r="16" spans="1:19" x14ac:dyDescent="0.2">
      <c r="B16" s="32"/>
      <c r="C16" s="47"/>
      <c r="D16" s="47"/>
      <c r="E16" s="32"/>
      <c r="F16" s="32"/>
      <c r="G16" s="93"/>
      <c r="H16" s="32"/>
      <c r="I16" s="47"/>
      <c r="J16" s="47"/>
      <c r="K16" s="32"/>
      <c r="L16" s="32"/>
      <c r="M16" s="93"/>
      <c r="N16" s="32"/>
      <c r="O16" s="216"/>
      <c r="P16" s="216"/>
      <c r="Q16" s="216"/>
    </row>
    <row r="17" spans="2:17" x14ac:dyDescent="0.2">
      <c r="B17" s="32"/>
      <c r="C17" s="47"/>
      <c r="D17" s="47"/>
      <c r="E17" s="32"/>
      <c r="F17" s="32"/>
      <c r="G17" s="93"/>
      <c r="H17" s="32"/>
      <c r="I17" s="47"/>
      <c r="J17" s="47"/>
      <c r="K17" s="32"/>
      <c r="L17" s="32"/>
      <c r="M17" s="93"/>
      <c r="N17" s="32"/>
      <c r="O17" s="216"/>
      <c r="P17" s="216"/>
      <c r="Q17" s="216"/>
    </row>
    <row r="18" spans="2:17" x14ac:dyDescent="0.2">
      <c r="B18" s="32"/>
      <c r="C18" s="47"/>
      <c r="D18" s="47"/>
      <c r="E18" s="32"/>
      <c r="F18" s="32"/>
      <c r="G18" s="93"/>
      <c r="H18" s="32"/>
      <c r="I18" s="47"/>
      <c r="J18" s="47"/>
      <c r="K18" s="32"/>
      <c r="L18" s="32"/>
      <c r="M18" s="93"/>
      <c r="N18" s="32"/>
      <c r="O18" s="216"/>
      <c r="P18" s="216"/>
      <c r="Q18" s="216"/>
    </row>
    <row r="19" spans="2:17" x14ac:dyDescent="0.2">
      <c r="B19" s="32"/>
      <c r="C19" s="47"/>
      <c r="D19" s="47"/>
      <c r="E19" s="32"/>
      <c r="F19" s="32"/>
      <c r="G19" s="93"/>
      <c r="H19" s="32"/>
      <c r="I19" s="47"/>
      <c r="J19" s="47"/>
      <c r="K19" s="32"/>
      <c r="L19" s="32"/>
      <c r="M19" s="93"/>
      <c r="N19" s="32"/>
      <c r="O19" s="216"/>
      <c r="P19" s="216"/>
      <c r="Q19" s="216"/>
    </row>
    <row r="20" spans="2:17" x14ac:dyDescent="0.2">
      <c r="B20" s="32"/>
      <c r="C20" s="47"/>
      <c r="D20" s="47"/>
      <c r="E20" s="32"/>
      <c r="F20" s="32"/>
      <c r="G20" s="93"/>
      <c r="H20" s="32"/>
      <c r="I20" s="47"/>
      <c r="J20" s="47"/>
      <c r="K20" s="32"/>
      <c r="L20" s="32"/>
      <c r="M20" s="93"/>
      <c r="N20" s="32"/>
      <c r="O20" s="216"/>
      <c r="P20" s="216"/>
      <c r="Q20" s="216"/>
    </row>
    <row r="21" spans="2:17" x14ac:dyDescent="0.2">
      <c r="B21" s="32"/>
      <c r="C21" s="47"/>
      <c r="D21" s="47"/>
      <c r="E21" s="32"/>
      <c r="F21" s="32"/>
      <c r="G21" s="93"/>
      <c r="H21" s="32"/>
      <c r="I21" s="47"/>
      <c r="J21" s="47"/>
      <c r="K21" s="32"/>
      <c r="L21" s="32"/>
      <c r="M21" s="93"/>
      <c r="N21" s="32"/>
      <c r="O21" s="216"/>
      <c r="P21" s="216"/>
      <c r="Q21" s="216"/>
    </row>
    <row r="22" spans="2:17" x14ac:dyDescent="0.2">
      <c r="B22" s="32"/>
      <c r="C22" s="47"/>
      <c r="D22" s="47"/>
      <c r="E22" s="32"/>
      <c r="F22" s="32"/>
      <c r="G22" s="93"/>
      <c r="H22" s="32"/>
      <c r="I22" s="47"/>
      <c r="J22" s="47"/>
      <c r="K22" s="32"/>
      <c r="L22" s="32"/>
      <c r="M22" s="93"/>
      <c r="N22" s="32"/>
      <c r="O22" s="216"/>
      <c r="P22" s="216"/>
      <c r="Q22" s="216"/>
    </row>
    <row r="23" spans="2:17" x14ac:dyDescent="0.2">
      <c r="B23" s="32"/>
      <c r="C23" s="47"/>
      <c r="D23" s="47"/>
      <c r="E23" s="32"/>
      <c r="F23" s="32"/>
      <c r="G23" s="93"/>
      <c r="H23" s="32"/>
      <c r="I23" s="47"/>
      <c r="J23" s="47"/>
      <c r="K23" s="32"/>
      <c r="L23" s="32"/>
      <c r="M23" s="93"/>
      <c r="N23" s="32"/>
      <c r="O23" s="216"/>
      <c r="P23" s="216"/>
      <c r="Q23" s="216"/>
    </row>
    <row r="24" spans="2:17" x14ac:dyDescent="0.2">
      <c r="B24" s="32"/>
      <c r="C24" s="47"/>
      <c r="D24" s="47"/>
      <c r="E24" s="32"/>
      <c r="F24" s="32"/>
      <c r="G24" s="93"/>
      <c r="H24" s="32"/>
      <c r="I24" s="47"/>
      <c r="J24" s="47"/>
      <c r="K24" s="32"/>
      <c r="L24" s="32"/>
      <c r="M24" s="93"/>
      <c r="N24" s="32"/>
      <c r="O24" s="216"/>
      <c r="P24" s="216"/>
      <c r="Q24" s="216"/>
    </row>
    <row r="25" spans="2:17" x14ac:dyDescent="0.2">
      <c r="B25" s="32"/>
      <c r="C25" s="47"/>
      <c r="D25" s="47"/>
      <c r="E25" s="32"/>
      <c r="F25" s="32"/>
      <c r="G25" s="93"/>
      <c r="H25" s="32"/>
      <c r="I25" s="47"/>
      <c r="J25" s="47"/>
      <c r="K25" s="32"/>
      <c r="L25" s="32"/>
      <c r="M25" s="93"/>
      <c r="N25" s="32"/>
      <c r="O25" s="216"/>
      <c r="P25" s="216"/>
      <c r="Q25" s="216"/>
    </row>
    <row r="26" spans="2:17" x14ac:dyDescent="0.2">
      <c r="B26" s="32"/>
      <c r="C26" s="47"/>
      <c r="D26" s="47"/>
      <c r="E26" s="32"/>
      <c r="F26" s="32"/>
      <c r="G26" s="93"/>
      <c r="H26" s="32"/>
      <c r="I26" s="47"/>
      <c r="J26" s="47"/>
      <c r="K26" s="32"/>
      <c r="L26" s="32"/>
      <c r="M26" s="93"/>
      <c r="N26" s="32"/>
      <c r="O26" s="216"/>
      <c r="P26" s="216"/>
      <c r="Q26" s="216"/>
    </row>
    <row r="27" spans="2:17" x14ac:dyDescent="0.2">
      <c r="B27" s="32"/>
      <c r="C27" s="47"/>
      <c r="D27" s="47"/>
      <c r="E27" s="32"/>
      <c r="F27" s="32"/>
      <c r="G27" s="93"/>
      <c r="H27" s="32"/>
      <c r="I27" s="47"/>
      <c r="J27" s="47"/>
      <c r="K27" s="32"/>
      <c r="L27" s="32"/>
      <c r="M27" s="93"/>
      <c r="N27" s="32"/>
      <c r="O27" s="216"/>
      <c r="P27" s="216"/>
      <c r="Q27" s="216"/>
    </row>
    <row r="28" spans="2:17" x14ac:dyDescent="0.2">
      <c r="B28" s="32"/>
      <c r="C28" s="47"/>
      <c r="D28" s="47"/>
      <c r="E28" s="32"/>
      <c r="F28" s="32"/>
      <c r="G28" s="93"/>
      <c r="H28" s="32"/>
      <c r="I28" s="47"/>
      <c r="J28" s="47"/>
      <c r="K28" s="32"/>
      <c r="L28" s="32"/>
      <c r="M28" s="93"/>
      <c r="N28" s="32"/>
      <c r="O28" s="216"/>
      <c r="P28" s="216"/>
      <c r="Q28" s="216"/>
    </row>
    <row r="29" spans="2:17" x14ac:dyDescent="0.2">
      <c r="B29" s="32"/>
      <c r="C29" s="47"/>
      <c r="D29" s="47"/>
      <c r="E29" s="32"/>
      <c r="F29" s="32"/>
      <c r="G29" s="93"/>
      <c r="H29" s="32"/>
      <c r="I29" s="47"/>
      <c r="J29" s="47"/>
      <c r="K29" s="32"/>
      <c r="L29" s="32"/>
      <c r="M29" s="93"/>
      <c r="N29" s="32"/>
      <c r="O29" s="216"/>
      <c r="P29" s="216"/>
      <c r="Q29" s="216"/>
    </row>
    <row r="30" spans="2:17" x14ac:dyDescent="0.2">
      <c r="B30" s="32"/>
      <c r="C30" s="47"/>
      <c r="D30" s="47"/>
      <c r="E30" s="32"/>
      <c r="F30" s="32"/>
      <c r="G30" s="93"/>
      <c r="H30" s="32"/>
      <c r="I30" s="47"/>
      <c r="J30" s="47"/>
      <c r="K30" s="32"/>
      <c r="L30" s="32"/>
      <c r="M30" s="93"/>
      <c r="N30" s="32"/>
      <c r="O30" s="216"/>
      <c r="P30" s="216"/>
      <c r="Q30" s="216"/>
    </row>
    <row r="31" spans="2:17" x14ac:dyDescent="0.2">
      <c r="B31" s="32"/>
      <c r="C31" s="47"/>
      <c r="D31" s="47"/>
      <c r="E31" s="32"/>
      <c r="F31" s="32"/>
      <c r="G31" s="93"/>
      <c r="H31" s="32"/>
      <c r="I31" s="47"/>
      <c r="J31" s="47"/>
      <c r="K31" s="32"/>
      <c r="L31" s="32"/>
      <c r="M31" s="93"/>
      <c r="N31" s="32"/>
      <c r="O31" s="216"/>
      <c r="P31" s="216"/>
      <c r="Q31" s="216"/>
    </row>
    <row r="32" spans="2:17" x14ac:dyDescent="0.2">
      <c r="B32" s="32"/>
      <c r="C32" s="47"/>
      <c r="D32" s="47"/>
      <c r="E32" s="32"/>
      <c r="F32" s="32"/>
      <c r="G32" s="93"/>
      <c r="H32" s="32"/>
      <c r="I32" s="47"/>
      <c r="J32" s="47"/>
      <c r="K32" s="32"/>
      <c r="L32" s="32"/>
      <c r="M32" s="93"/>
      <c r="N32" s="32"/>
      <c r="O32" s="216"/>
      <c r="P32" s="216"/>
      <c r="Q32" s="216"/>
    </row>
    <row r="33" spans="2:17" x14ac:dyDescent="0.2">
      <c r="B33" s="32"/>
      <c r="C33" s="47"/>
      <c r="D33" s="47"/>
      <c r="E33" s="32"/>
      <c r="F33" s="32"/>
      <c r="G33" s="93"/>
      <c r="H33" s="32"/>
      <c r="I33" s="47"/>
      <c r="J33" s="47"/>
      <c r="K33" s="32"/>
      <c r="L33" s="32"/>
      <c r="M33" s="93"/>
      <c r="N33" s="32"/>
      <c r="O33" s="216"/>
      <c r="P33" s="216"/>
      <c r="Q33" s="216"/>
    </row>
    <row r="34" spans="2:17" x14ac:dyDescent="0.2">
      <c r="B34" s="32"/>
      <c r="C34" s="47"/>
      <c r="D34" s="47"/>
      <c r="E34" s="32"/>
      <c r="F34" s="32"/>
      <c r="G34" s="93"/>
      <c r="H34" s="32"/>
      <c r="I34" s="47"/>
      <c r="J34" s="47"/>
      <c r="K34" s="32"/>
      <c r="L34" s="32"/>
      <c r="M34" s="93"/>
      <c r="N34" s="32"/>
      <c r="O34" s="216"/>
      <c r="P34" s="216"/>
      <c r="Q34" s="216"/>
    </row>
    <row r="35" spans="2:17" x14ac:dyDescent="0.2">
      <c r="B35" s="32"/>
      <c r="C35" s="47"/>
      <c r="D35" s="47"/>
      <c r="E35" s="32"/>
      <c r="F35" s="32"/>
      <c r="G35" s="93"/>
      <c r="H35" s="32"/>
      <c r="I35" s="47"/>
      <c r="J35" s="47"/>
      <c r="K35" s="32"/>
      <c r="L35" s="32"/>
      <c r="M35" s="93"/>
      <c r="N35" s="32"/>
      <c r="O35" s="216"/>
      <c r="P35" s="216"/>
      <c r="Q35" s="216"/>
    </row>
    <row r="36" spans="2:17" x14ac:dyDescent="0.2">
      <c r="B36" s="32"/>
      <c r="C36" s="47"/>
      <c r="D36" s="47"/>
      <c r="E36" s="32"/>
      <c r="F36" s="32"/>
      <c r="G36" s="93"/>
      <c r="H36" s="32"/>
      <c r="I36" s="47"/>
      <c r="J36" s="47"/>
      <c r="K36" s="32"/>
      <c r="L36" s="32"/>
      <c r="M36" s="93"/>
      <c r="N36" s="32"/>
      <c r="O36" s="216"/>
      <c r="P36" s="216"/>
      <c r="Q36" s="216"/>
    </row>
    <row r="37" spans="2:17" x14ac:dyDescent="0.2">
      <c r="B37" s="32"/>
      <c r="C37" s="47"/>
      <c r="D37" s="47"/>
      <c r="E37" s="32"/>
      <c r="F37" s="32"/>
      <c r="G37" s="93"/>
      <c r="H37" s="32"/>
      <c r="I37" s="47"/>
      <c r="J37" s="47"/>
      <c r="K37" s="32"/>
      <c r="L37" s="32"/>
      <c r="M37" s="93"/>
      <c r="N37" s="32"/>
      <c r="O37" s="216"/>
      <c r="P37" s="216"/>
      <c r="Q37" s="216"/>
    </row>
    <row r="38" spans="2:17" x14ac:dyDescent="0.2">
      <c r="B38" s="32"/>
      <c r="C38" s="47"/>
      <c r="D38" s="47"/>
      <c r="E38" s="32"/>
      <c r="F38" s="32"/>
      <c r="G38" s="93"/>
      <c r="H38" s="32"/>
      <c r="I38" s="47"/>
      <c r="J38" s="47"/>
      <c r="K38" s="32"/>
      <c r="L38" s="32"/>
      <c r="M38" s="93"/>
      <c r="N38" s="32"/>
      <c r="O38" s="216"/>
      <c r="P38" s="216"/>
      <c r="Q38" s="216"/>
    </row>
    <row r="39" spans="2:17" x14ac:dyDescent="0.2">
      <c r="B39" s="32"/>
      <c r="C39" s="47"/>
      <c r="D39" s="47"/>
      <c r="E39" s="32"/>
      <c r="F39" s="32"/>
      <c r="G39" s="93"/>
      <c r="H39" s="32"/>
      <c r="I39" s="47"/>
      <c r="J39" s="47"/>
      <c r="K39" s="32"/>
      <c r="L39" s="32"/>
      <c r="M39" s="93"/>
      <c r="N39" s="32"/>
      <c r="O39" s="216"/>
      <c r="P39" s="216"/>
      <c r="Q39" s="216"/>
    </row>
    <row r="40" spans="2:17" x14ac:dyDescent="0.2">
      <c r="B40" s="32"/>
      <c r="C40" s="47"/>
      <c r="D40" s="47"/>
      <c r="E40" s="32"/>
      <c r="F40" s="32"/>
      <c r="G40" s="93"/>
      <c r="H40" s="32"/>
      <c r="I40" s="47"/>
      <c r="J40" s="47"/>
      <c r="K40" s="32"/>
      <c r="L40" s="32"/>
      <c r="M40" s="93"/>
      <c r="N40" s="32"/>
      <c r="O40" s="216"/>
      <c r="P40" s="216"/>
      <c r="Q40" s="216"/>
    </row>
    <row r="41" spans="2:17" x14ac:dyDescent="0.2">
      <c r="B41" s="32"/>
      <c r="C41" s="47"/>
      <c r="D41" s="47"/>
      <c r="E41" s="32"/>
      <c r="F41" s="32"/>
      <c r="G41" s="93"/>
      <c r="H41" s="32"/>
      <c r="I41" s="47"/>
      <c r="J41" s="47"/>
      <c r="K41" s="32"/>
      <c r="L41" s="32"/>
      <c r="M41" s="93"/>
      <c r="N41" s="32"/>
      <c r="O41" s="216"/>
      <c r="P41" s="216"/>
      <c r="Q41" s="216"/>
    </row>
    <row r="42" spans="2:17" x14ac:dyDescent="0.2">
      <c r="B42" s="32"/>
      <c r="C42" s="47"/>
      <c r="D42" s="47"/>
      <c r="E42" s="32"/>
      <c r="F42" s="32"/>
      <c r="G42" s="93"/>
      <c r="H42" s="32"/>
      <c r="I42" s="47"/>
      <c r="J42" s="47"/>
      <c r="K42" s="32"/>
      <c r="L42" s="32"/>
      <c r="M42" s="93"/>
      <c r="N42" s="32"/>
      <c r="O42" s="216"/>
      <c r="P42" s="216"/>
      <c r="Q42" s="216"/>
    </row>
    <row r="43" spans="2:17" x14ac:dyDescent="0.2">
      <c r="B43" s="32"/>
      <c r="C43" s="47"/>
      <c r="D43" s="47"/>
      <c r="E43" s="32"/>
      <c r="F43" s="32"/>
      <c r="G43" s="93"/>
      <c r="H43" s="32"/>
      <c r="I43" s="47"/>
      <c r="J43" s="47"/>
      <c r="K43" s="32"/>
      <c r="L43" s="32"/>
      <c r="M43" s="93"/>
      <c r="N43" s="32"/>
      <c r="O43" s="216"/>
      <c r="P43" s="216"/>
      <c r="Q43" s="216"/>
    </row>
    <row r="44" spans="2:17" x14ac:dyDescent="0.2">
      <c r="B44" s="32"/>
      <c r="C44" s="47"/>
      <c r="D44" s="47"/>
      <c r="E44" s="32"/>
      <c r="F44" s="32"/>
      <c r="G44" s="93"/>
      <c r="H44" s="32"/>
      <c r="I44" s="47"/>
      <c r="J44" s="47"/>
      <c r="K44" s="32"/>
      <c r="L44" s="32"/>
      <c r="M44" s="93"/>
      <c r="N44" s="32"/>
      <c r="O44" s="216"/>
      <c r="P44" s="216"/>
      <c r="Q44" s="216"/>
    </row>
    <row r="45" spans="2:17" x14ac:dyDescent="0.2">
      <c r="B45" s="32"/>
      <c r="C45" s="47"/>
      <c r="D45" s="47"/>
      <c r="E45" s="32"/>
      <c r="F45" s="32"/>
      <c r="G45" s="93"/>
      <c r="H45" s="32"/>
      <c r="I45" s="47"/>
      <c r="J45" s="47"/>
      <c r="K45" s="32"/>
      <c r="L45" s="32"/>
      <c r="M45" s="93"/>
      <c r="N45" s="32"/>
      <c r="O45" s="216"/>
      <c r="P45" s="216"/>
      <c r="Q45" s="216"/>
    </row>
    <row r="46" spans="2:17" x14ac:dyDescent="0.2">
      <c r="B46" s="32"/>
      <c r="C46" s="47"/>
      <c r="D46" s="47"/>
      <c r="E46" s="32"/>
      <c r="F46" s="32"/>
      <c r="G46" s="93"/>
      <c r="H46" s="32"/>
      <c r="I46" s="47"/>
      <c r="J46" s="47"/>
      <c r="K46" s="32"/>
      <c r="L46" s="32"/>
      <c r="M46" s="93"/>
      <c r="N46" s="32"/>
      <c r="O46" s="216"/>
      <c r="P46" s="216"/>
      <c r="Q46" s="216"/>
    </row>
    <row r="47" spans="2:17" x14ac:dyDescent="0.2">
      <c r="B47" s="32"/>
      <c r="C47" s="47"/>
      <c r="D47" s="47"/>
      <c r="E47" s="32"/>
      <c r="F47" s="32"/>
      <c r="G47" s="93"/>
      <c r="H47" s="32"/>
      <c r="I47" s="47"/>
      <c r="J47" s="47"/>
      <c r="K47" s="32"/>
      <c r="L47" s="32"/>
      <c r="M47" s="93"/>
      <c r="N47" s="32"/>
      <c r="O47" s="216"/>
      <c r="P47" s="216"/>
      <c r="Q47" s="216"/>
    </row>
    <row r="48" spans="2:17" x14ac:dyDescent="0.2">
      <c r="B48" s="32"/>
      <c r="C48" s="47"/>
      <c r="D48" s="47"/>
      <c r="E48" s="32"/>
      <c r="F48" s="32"/>
      <c r="G48" s="93"/>
      <c r="H48" s="32"/>
      <c r="I48" s="47"/>
      <c r="J48" s="47"/>
      <c r="K48" s="32"/>
      <c r="L48" s="32"/>
      <c r="M48" s="93"/>
      <c r="N48" s="32"/>
      <c r="O48" s="216"/>
      <c r="P48" s="216"/>
      <c r="Q48" s="216"/>
    </row>
    <row r="49" spans="2:17" x14ac:dyDescent="0.2">
      <c r="B49" s="32"/>
      <c r="C49" s="47"/>
      <c r="D49" s="47"/>
      <c r="E49" s="32"/>
      <c r="F49" s="32"/>
      <c r="G49" s="93"/>
      <c r="H49" s="32"/>
      <c r="I49" s="47"/>
      <c r="J49" s="47"/>
      <c r="K49" s="32"/>
      <c r="L49" s="32"/>
      <c r="M49" s="93"/>
      <c r="N49" s="32"/>
      <c r="O49" s="216"/>
      <c r="P49" s="216"/>
      <c r="Q49" s="216"/>
    </row>
    <row r="50" spans="2:17" x14ac:dyDescent="0.2">
      <c r="B50" s="32"/>
      <c r="C50" s="47"/>
      <c r="D50" s="47"/>
      <c r="E50" s="32"/>
      <c r="F50" s="32"/>
      <c r="G50" s="93"/>
      <c r="H50" s="32"/>
      <c r="I50" s="47"/>
      <c r="J50" s="47"/>
      <c r="K50" s="32"/>
      <c r="L50" s="32"/>
      <c r="M50" s="93"/>
      <c r="N50" s="32"/>
      <c r="O50" s="216"/>
      <c r="P50" s="216"/>
      <c r="Q50" s="216"/>
    </row>
    <row r="51" spans="2:17" x14ac:dyDescent="0.2">
      <c r="B51" s="32"/>
      <c r="C51" s="47"/>
      <c r="D51" s="47"/>
      <c r="E51" s="32"/>
      <c r="F51" s="32"/>
      <c r="G51" s="93"/>
      <c r="H51" s="32"/>
      <c r="I51" s="47"/>
      <c r="J51" s="47"/>
      <c r="K51" s="32"/>
      <c r="L51" s="32"/>
      <c r="M51" s="93"/>
      <c r="N51" s="32"/>
      <c r="O51" s="216"/>
      <c r="P51" s="216"/>
      <c r="Q51" s="216"/>
    </row>
    <row r="52" spans="2:17" x14ac:dyDescent="0.2">
      <c r="B52" s="32"/>
      <c r="C52" s="47"/>
      <c r="D52" s="47"/>
      <c r="E52" s="32"/>
      <c r="F52" s="32"/>
      <c r="G52" s="93"/>
      <c r="H52" s="32"/>
      <c r="I52" s="47"/>
      <c r="J52" s="47"/>
      <c r="K52" s="32"/>
      <c r="L52" s="32"/>
      <c r="M52" s="93"/>
      <c r="N52" s="32"/>
      <c r="O52" s="216"/>
      <c r="P52" s="216"/>
      <c r="Q52" s="216"/>
    </row>
    <row r="53" spans="2:17" x14ac:dyDescent="0.2">
      <c r="B53" s="32"/>
      <c r="C53" s="47"/>
      <c r="D53" s="47"/>
      <c r="E53" s="32"/>
      <c r="F53" s="32"/>
      <c r="G53" s="93"/>
      <c r="H53" s="32"/>
      <c r="I53" s="47"/>
      <c r="J53" s="47"/>
      <c r="K53" s="32"/>
      <c r="L53" s="32"/>
      <c r="M53" s="93"/>
      <c r="N53" s="32"/>
      <c r="O53" s="216"/>
      <c r="P53" s="216"/>
      <c r="Q53" s="216"/>
    </row>
    <row r="54" spans="2:17" x14ac:dyDescent="0.2">
      <c r="B54" s="32"/>
      <c r="C54" s="47"/>
      <c r="D54" s="47"/>
      <c r="E54" s="32"/>
      <c r="F54" s="32"/>
      <c r="G54" s="93"/>
      <c r="H54" s="32"/>
      <c r="I54" s="47"/>
      <c r="J54" s="47"/>
      <c r="K54" s="32"/>
      <c r="L54" s="32"/>
      <c r="M54" s="93"/>
      <c r="N54" s="32"/>
      <c r="O54" s="216"/>
      <c r="P54" s="216"/>
      <c r="Q54" s="216"/>
    </row>
    <row r="55" spans="2:17" x14ac:dyDescent="0.2">
      <c r="B55" s="32"/>
      <c r="C55" s="47"/>
      <c r="D55" s="47"/>
      <c r="E55" s="32"/>
      <c r="F55" s="32"/>
      <c r="G55" s="93"/>
      <c r="H55" s="32"/>
      <c r="I55" s="47"/>
      <c r="J55" s="47"/>
      <c r="K55" s="32"/>
      <c r="L55" s="32"/>
      <c r="M55" s="93"/>
      <c r="N55" s="32"/>
      <c r="O55" s="216"/>
      <c r="P55" s="216"/>
      <c r="Q55" s="216"/>
    </row>
    <row r="56" spans="2:17" x14ac:dyDescent="0.2">
      <c r="B56" s="32"/>
      <c r="C56" s="47"/>
      <c r="D56" s="47"/>
      <c r="E56" s="32"/>
      <c r="F56" s="32"/>
      <c r="G56" s="93"/>
      <c r="H56" s="32"/>
      <c r="I56" s="47"/>
      <c r="J56" s="47"/>
      <c r="K56" s="32"/>
      <c r="L56" s="32"/>
      <c r="M56" s="93"/>
      <c r="N56" s="32"/>
      <c r="O56" s="216"/>
      <c r="P56" s="216"/>
      <c r="Q56" s="216"/>
    </row>
    <row r="57" spans="2:17" x14ac:dyDescent="0.2">
      <c r="B57" s="32"/>
      <c r="C57" s="47"/>
      <c r="D57" s="47"/>
      <c r="E57" s="32"/>
      <c r="F57" s="32"/>
      <c r="G57" s="93"/>
      <c r="H57" s="32"/>
      <c r="I57" s="47"/>
      <c r="J57" s="47"/>
      <c r="K57" s="32"/>
      <c r="L57" s="32"/>
      <c r="M57" s="93"/>
      <c r="N57" s="32"/>
      <c r="O57" s="216"/>
      <c r="P57" s="216"/>
      <c r="Q57" s="216"/>
    </row>
    <row r="58" spans="2:17" x14ac:dyDescent="0.2">
      <c r="B58" s="32"/>
      <c r="C58" s="47"/>
      <c r="D58" s="47"/>
      <c r="E58" s="32"/>
      <c r="F58" s="32"/>
      <c r="G58" s="93"/>
      <c r="H58" s="32"/>
      <c r="I58" s="47"/>
      <c r="J58" s="47"/>
      <c r="K58" s="32"/>
      <c r="L58" s="32"/>
      <c r="M58" s="93"/>
      <c r="N58" s="32"/>
      <c r="O58" s="216"/>
      <c r="P58" s="216"/>
      <c r="Q58" s="216"/>
    </row>
    <row r="59" spans="2:17" x14ac:dyDescent="0.2">
      <c r="B59" s="32"/>
      <c r="C59" s="47"/>
      <c r="D59" s="47"/>
      <c r="E59" s="32"/>
      <c r="F59" s="32"/>
      <c r="G59" s="93"/>
      <c r="H59" s="32"/>
      <c r="I59" s="47"/>
      <c r="J59" s="47"/>
      <c r="K59" s="32"/>
      <c r="L59" s="32"/>
      <c r="M59" s="93"/>
      <c r="N59" s="32"/>
      <c r="O59" s="216"/>
      <c r="P59" s="216"/>
      <c r="Q59" s="216"/>
    </row>
    <row r="60" spans="2:17" x14ac:dyDescent="0.2">
      <c r="B60" s="32"/>
      <c r="C60" s="47"/>
      <c r="D60" s="47"/>
      <c r="E60" s="32"/>
      <c r="F60" s="32"/>
      <c r="G60" s="93"/>
      <c r="H60" s="32"/>
      <c r="I60" s="47"/>
      <c r="J60" s="47"/>
      <c r="K60" s="32"/>
      <c r="L60" s="32"/>
      <c r="M60" s="93"/>
      <c r="N60" s="32"/>
      <c r="O60" s="216"/>
      <c r="P60" s="216"/>
      <c r="Q60" s="216"/>
    </row>
    <row r="61" spans="2:17" x14ac:dyDescent="0.2">
      <c r="B61" s="32"/>
      <c r="C61" s="47"/>
      <c r="D61" s="47"/>
      <c r="E61" s="32"/>
      <c r="F61" s="32"/>
      <c r="G61" s="93"/>
      <c r="H61" s="32"/>
      <c r="I61" s="47"/>
      <c r="J61" s="47"/>
      <c r="K61" s="32"/>
      <c r="L61" s="32"/>
      <c r="M61" s="93"/>
      <c r="N61" s="32"/>
      <c r="O61" s="216"/>
      <c r="P61" s="216"/>
      <c r="Q61" s="216"/>
    </row>
    <row r="62" spans="2:17" x14ac:dyDescent="0.2">
      <c r="B62" s="32"/>
      <c r="C62" s="47"/>
      <c r="D62" s="47"/>
      <c r="E62" s="32"/>
      <c r="F62" s="32"/>
      <c r="G62" s="93"/>
      <c r="H62" s="32"/>
      <c r="I62" s="47"/>
      <c r="J62" s="47"/>
      <c r="K62" s="32"/>
      <c r="L62" s="32"/>
      <c r="M62" s="93"/>
      <c r="N62" s="32"/>
      <c r="O62" s="216"/>
      <c r="P62" s="216"/>
      <c r="Q62" s="216"/>
    </row>
    <row r="63" spans="2:17" x14ac:dyDescent="0.2">
      <c r="B63" s="32"/>
      <c r="C63" s="47"/>
      <c r="D63" s="47"/>
      <c r="E63" s="32"/>
      <c r="F63" s="32"/>
      <c r="G63" s="93"/>
      <c r="H63" s="32"/>
      <c r="I63" s="47"/>
      <c r="J63" s="47"/>
      <c r="K63" s="32"/>
      <c r="L63" s="32"/>
      <c r="M63" s="93"/>
      <c r="N63" s="32"/>
      <c r="O63" s="216"/>
      <c r="P63" s="216"/>
      <c r="Q63" s="216"/>
    </row>
    <row r="64" spans="2:17" x14ac:dyDescent="0.2">
      <c r="B64" s="32"/>
      <c r="C64" s="47"/>
      <c r="D64" s="47"/>
      <c r="E64" s="32"/>
      <c r="F64" s="32"/>
      <c r="G64" s="93"/>
      <c r="H64" s="32"/>
      <c r="I64" s="47"/>
      <c r="J64" s="47"/>
      <c r="K64" s="32"/>
      <c r="L64" s="32"/>
      <c r="M64" s="93"/>
      <c r="N64" s="32"/>
      <c r="O64" s="216"/>
      <c r="P64" s="216"/>
      <c r="Q64" s="216"/>
    </row>
    <row r="65" spans="2:17" x14ac:dyDescent="0.2">
      <c r="B65" s="32"/>
      <c r="C65" s="47"/>
      <c r="D65" s="47"/>
      <c r="E65" s="32"/>
      <c r="F65" s="32"/>
      <c r="G65" s="93"/>
      <c r="H65" s="32"/>
      <c r="I65" s="47"/>
      <c r="J65" s="47"/>
      <c r="K65" s="32"/>
      <c r="L65" s="32"/>
      <c r="M65" s="93"/>
      <c r="N65" s="32"/>
      <c r="O65" s="216"/>
      <c r="P65" s="216"/>
      <c r="Q65" s="216"/>
    </row>
    <row r="66" spans="2:17" x14ac:dyDescent="0.2">
      <c r="B66" s="32"/>
      <c r="C66" s="47"/>
      <c r="D66" s="47"/>
      <c r="E66" s="32"/>
      <c r="F66" s="32"/>
      <c r="G66" s="93"/>
      <c r="H66" s="32"/>
      <c r="I66" s="47"/>
      <c r="J66" s="47"/>
      <c r="K66" s="32"/>
      <c r="L66" s="32"/>
      <c r="M66" s="93"/>
      <c r="N66" s="32"/>
      <c r="O66" s="216"/>
      <c r="P66" s="216"/>
      <c r="Q66" s="216"/>
    </row>
    <row r="67" spans="2:17" x14ac:dyDescent="0.2">
      <c r="B67" s="32"/>
      <c r="C67" s="47"/>
      <c r="D67" s="47"/>
      <c r="E67" s="32"/>
      <c r="F67" s="32"/>
      <c r="G67" s="93"/>
      <c r="H67" s="32"/>
      <c r="I67" s="47"/>
      <c r="J67" s="47"/>
      <c r="K67" s="32"/>
      <c r="L67" s="32"/>
      <c r="M67" s="93"/>
      <c r="N67" s="32"/>
      <c r="O67" s="216"/>
      <c r="P67" s="216"/>
      <c r="Q67" s="216"/>
    </row>
    <row r="68" spans="2:17" x14ac:dyDescent="0.2">
      <c r="B68" s="32"/>
      <c r="C68" s="47"/>
      <c r="D68" s="47"/>
      <c r="E68" s="32"/>
      <c r="F68" s="32"/>
      <c r="G68" s="93"/>
      <c r="H68" s="32"/>
      <c r="I68" s="47"/>
      <c r="J68" s="47"/>
      <c r="K68" s="32"/>
      <c r="L68" s="32"/>
      <c r="M68" s="93"/>
      <c r="N68" s="32"/>
      <c r="O68" s="216"/>
      <c r="P68" s="216"/>
      <c r="Q68" s="216"/>
    </row>
    <row r="69" spans="2:17" x14ac:dyDescent="0.2">
      <c r="B69" s="32"/>
      <c r="C69" s="47"/>
      <c r="D69" s="47"/>
      <c r="E69" s="32"/>
      <c r="F69" s="32"/>
      <c r="G69" s="93"/>
      <c r="H69" s="32"/>
      <c r="I69" s="47"/>
      <c r="J69" s="47"/>
      <c r="K69" s="32"/>
      <c r="L69" s="32"/>
      <c r="M69" s="93"/>
      <c r="N69" s="32"/>
      <c r="O69" s="216"/>
      <c r="P69" s="216"/>
      <c r="Q69" s="216"/>
    </row>
    <row r="70" spans="2:17" x14ac:dyDescent="0.2">
      <c r="B70" s="32"/>
      <c r="C70" s="47"/>
      <c r="D70" s="47"/>
      <c r="E70" s="32"/>
      <c r="F70" s="32"/>
      <c r="G70" s="93"/>
      <c r="H70" s="32"/>
      <c r="I70" s="47"/>
      <c r="J70" s="47"/>
      <c r="K70" s="32"/>
      <c r="L70" s="32"/>
      <c r="M70" s="93"/>
      <c r="N70" s="32"/>
      <c r="O70" s="216"/>
      <c r="P70" s="216"/>
      <c r="Q70" s="216"/>
    </row>
    <row r="71" spans="2:17" x14ac:dyDescent="0.2">
      <c r="B71" s="32"/>
      <c r="C71" s="47"/>
      <c r="D71" s="47"/>
      <c r="E71" s="32"/>
      <c r="F71" s="32"/>
      <c r="G71" s="93"/>
      <c r="H71" s="32"/>
      <c r="I71" s="47"/>
      <c r="J71" s="47"/>
      <c r="K71" s="32"/>
      <c r="L71" s="32"/>
      <c r="M71" s="93"/>
      <c r="N71" s="32"/>
      <c r="O71" s="216"/>
      <c r="P71" s="216"/>
      <c r="Q71" s="216"/>
    </row>
    <row r="72" spans="2:17" x14ac:dyDescent="0.2">
      <c r="B72" s="32"/>
      <c r="C72" s="47"/>
      <c r="D72" s="47"/>
      <c r="E72" s="32"/>
      <c r="F72" s="32"/>
      <c r="G72" s="93"/>
      <c r="H72" s="32"/>
      <c r="I72" s="47"/>
      <c r="J72" s="47"/>
      <c r="K72" s="32"/>
      <c r="L72" s="32"/>
      <c r="M72" s="93"/>
      <c r="N72" s="32"/>
      <c r="O72" s="216"/>
      <c r="P72" s="216"/>
      <c r="Q72" s="216"/>
    </row>
    <row r="73" spans="2:17" x14ac:dyDescent="0.2">
      <c r="B73" s="32"/>
      <c r="C73" s="47"/>
      <c r="D73" s="47"/>
      <c r="E73" s="32"/>
      <c r="F73" s="32"/>
      <c r="G73" s="93"/>
      <c r="H73" s="32"/>
      <c r="I73" s="47"/>
      <c r="J73" s="47"/>
      <c r="K73" s="32"/>
      <c r="L73" s="32"/>
      <c r="M73" s="93"/>
      <c r="N73" s="32"/>
      <c r="O73" s="216"/>
      <c r="P73" s="216"/>
      <c r="Q73" s="216"/>
    </row>
    <row r="74" spans="2:17" x14ac:dyDescent="0.2">
      <c r="B74" s="32"/>
      <c r="C74" s="47"/>
      <c r="D74" s="47"/>
      <c r="E74" s="32"/>
      <c r="F74" s="32"/>
      <c r="G74" s="93"/>
      <c r="H74" s="32"/>
      <c r="I74" s="47"/>
      <c r="J74" s="47"/>
      <c r="K74" s="32"/>
      <c r="L74" s="32"/>
      <c r="M74" s="93"/>
      <c r="N74" s="32"/>
      <c r="O74" s="216"/>
      <c r="P74" s="216"/>
      <c r="Q74" s="216"/>
    </row>
    <row r="75" spans="2:17" x14ac:dyDescent="0.2">
      <c r="B75" s="32"/>
      <c r="C75" s="47"/>
      <c r="D75" s="47"/>
      <c r="E75" s="32"/>
      <c r="F75" s="32"/>
      <c r="G75" s="93"/>
      <c r="H75" s="32"/>
      <c r="I75" s="47"/>
      <c r="J75" s="47"/>
      <c r="K75" s="32"/>
      <c r="L75" s="32"/>
      <c r="M75" s="93"/>
      <c r="N75" s="32"/>
      <c r="O75" s="216"/>
      <c r="P75" s="216"/>
      <c r="Q75" s="216"/>
    </row>
    <row r="76" spans="2:17" x14ac:dyDescent="0.2">
      <c r="B76" s="32"/>
      <c r="C76" s="47"/>
      <c r="D76" s="47"/>
      <c r="E76" s="32"/>
      <c r="F76" s="32"/>
      <c r="G76" s="93"/>
      <c r="H76" s="32"/>
      <c r="I76" s="47"/>
      <c r="J76" s="47"/>
      <c r="K76" s="32"/>
      <c r="L76" s="32"/>
      <c r="M76" s="93"/>
      <c r="N76" s="32"/>
      <c r="O76" s="216"/>
      <c r="P76" s="216"/>
      <c r="Q76" s="216"/>
    </row>
    <row r="77" spans="2:17" x14ac:dyDescent="0.2">
      <c r="B77" s="32"/>
      <c r="C77" s="47"/>
      <c r="D77" s="47"/>
      <c r="E77" s="32"/>
      <c r="F77" s="32"/>
      <c r="G77" s="93"/>
      <c r="H77" s="32"/>
      <c r="I77" s="47"/>
      <c r="J77" s="47"/>
      <c r="K77" s="32"/>
      <c r="L77" s="32"/>
      <c r="M77" s="93"/>
      <c r="N77" s="32"/>
      <c r="O77" s="216"/>
      <c r="P77" s="216"/>
      <c r="Q77" s="216"/>
    </row>
    <row r="78" spans="2:17" x14ac:dyDescent="0.2">
      <c r="B78" s="32"/>
      <c r="C78" s="47"/>
      <c r="D78" s="47"/>
      <c r="E78" s="32"/>
      <c r="F78" s="32"/>
      <c r="G78" s="93"/>
      <c r="H78" s="32"/>
      <c r="I78" s="47"/>
      <c r="J78" s="47"/>
      <c r="K78" s="32"/>
      <c r="L78" s="32"/>
      <c r="M78" s="93"/>
      <c r="N78" s="32"/>
      <c r="O78" s="216"/>
      <c r="P78" s="216"/>
      <c r="Q78" s="216"/>
    </row>
    <row r="79" spans="2:17" x14ac:dyDescent="0.2">
      <c r="B79" s="32"/>
      <c r="C79" s="47"/>
      <c r="D79" s="47"/>
      <c r="E79" s="32"/>
      <c r="F79" s="32"/>
      <c r="G79" s="93"/>
      <c r="H79" s="32"/>
      <c r="I79" s="47"/>
      <c r="J79" s="47"/>
      <c r="K79" s="32"/>
      <c r="L79" s="32"/>
      <c r="M79" s="93"/>
      <c r="N79" s="32"/>
      <c r="O79" s="216"/>
      <c r="P79" s="216"/>
      <c r="Q79" s="216"/>
    </row>
    <row r="80" spans="2:17" x14ac:dyDescent="0.2">
      <c r="B80" s="32"/>
      <c r="C80" s="47"/>
      <c r="D80" s="47"/>
      <c r="E80" s="32"/>
      <c r="F80" s="32"/>
      <c r="G80" s="93"/>
      <c r="H80" s="32"/>
      <c r="I80" s="47"/>
      <c r="J80" s="47"/>
      <c r="K80" s="32"/>
      <c r="L80" s="32"/>
      <c r="M80" s="93"/>
      <c r="N80" s="32"/>
      <c r="O80" s="216"/>
      <c r="P80" s="216"/>
      <c r="Q80" s="216"/>
    </row>
    <row r="81" spans="2:17" x14ac:dyDescent="0.2">
      <c r="B81" s="32"/>
      <c r="C81" s="47"/>
      <c r="D81" s="47"/>
      <c r="E81" s="32"/>
      <c r="F81" s="32"/>
      <c r="G81" s="93"/>
      <c r="H81" s="32"/>
      <c r="I81" s="47"/>
      <c r="J81" s="47"/>
      <c r="K81" s="32"/>
      <c r="L81" s="32"/>
      <c r="M81" s="93"/>
      <c r="N81" s="32"/>
      <c r="O81" s="216"/>
      <c r="P81" s="216"/>
      <c r="Q81" s="216"/>
    </row>
    <row r="82" spans="2:17" x14ac:dyDescent="0.2">
      <c r="B82" s="32"/>
      <c r="C82" s="47"/>
      <c r="D82" s="47"/>
      <c r="E82" s="32"/>
      <c r="F82" s="32"/>
      <c r="G82" s="93"/>
      <c r="H82" s="32"/>
      <c r="I82" s="47"/>
      <c r="J82" s="47"/>
      <c r="K82" s="32"/>
      <c r="L82" s="32"/>
      <c r="M82" s="93"/>
      <c r="N82" s="32"/>
      <c r="O82" s="216"/>
      <c r="P82" s="216"/>
      <c r="Q82" s="216"/>
    </row>
    <row r="83" spans="2:17" x14ac:dyDescent="0.2">
      <c r="B83" s="32"/>
      <c r="C83" s="47"/>
      <c r="D83" s="47"/>
      <c r="E83" s="32"/>
      <c r="F83" s="32"/>
      <c r="G83" s="93"/>
      <c r="H83" s="32"/>
      <c r="I83" s="47"/>
      <c r="J83" s="47"/>
      <c r="K83" s="32"/>
      <c r="L83" s="32"/>
      <c r="M83" s="93"/>
      <c r="N83" s="32"/>
      <c r="O83" s="216"/>
      <c r="P83" s="216"/>
      <c r="Q83" s="216"/>
    </row>
    <row r="84" spans="2:17" x14ac:dyDescent="0.2">
      <c r="B84" s="32"/>
      <c r="C84" s="47"/>
      <c r="D84" s="47"/>
      <c r="E84" s="32"/>
      <c r="F84" s="32"/>
      <c r="G84" s="93"/>
      <c r="H84" s="32"/>
      <c r="I84" s="47"/>
      <c r="J84" s="47"/>
      <c r="K84" s="32"/>
      <c r="L84" s="32"/>
      <c r="M84" s="93"/>
      <c r="N84" s="32"/>
      <c r="O84" s="216"/>
      <c r="P84" s="216"/>
      <c r="Q84" s="216"/>
    </row>
    <row r="85" spans="2:17" x14ac:dyDescent="0.2">
      <c r="B85" s="32"/>
      <c r="C85" s="47"/>
      <c r="D85" s="47"/>
      <c r="E85" s="32"/>
      <c r="F85" s="32"/>
      <c r="G85" s="93"/>
      <c r="H85" s="32"/>
      <c r="I85" s="47"/>
      <c r="J85" s="47"/>
      <c r="K85" s="32"/>
      <c r="L85" s="32"/>
      <c r="M85" s="93"/>
      <c r="N85" s="32"/>
      <c r="O85" s="216"/>
      <c r="P85" s="216"/>
      <c r="Q85" s="216"/>
    </row>
    <row r="86" spans="2:17" x14ac:dyDescent="0.2">
      <c r="B86" s="32"/>
      <c r="C86" s="47"/>
      <c r="D86" s="47"/>
      <c r="E86" s="32"/>
      <c r="F86" s="32"/>
      <c r="G86" s="93"/>
      <c r="H86" s="32"/>
      <c r="I86" s="47"/>
      <c r="J86" s="47"/>
      <c r="K86" s="32"/>
      <c r="L86" s="32"/>
      <c r="M86" s="93"/>
      <c r="N86" s="32"/>
      <c r="O86" s="216"/>
      <c r="P86" s="216"/>
      <c r="Q86" s="216"/>
    </row>
    <row r="87" spans="2:17" x14ac:dyDescent="0.2">
      <c r="B87" s="32"/>
      <c r="C87" s="47"/>
      <c r="D87" s="47"/>
      <c r="E87" s="32"/>
      <c r="F87" s="32"/>
      <c r="G87" s="93"/>
      <c r="H87" s="32"/>
      <c r="I87" s="47"/>
      <c r="J87" s="47"/>
      <c r="K87" s="32"/>
      <c r="L87" s="32"/>
      <c r="M87" s="93"/>
      <c r="N87" s="32"/>
      <c r="O87" s="216"/>
      <c r="P87" s="216"/>
      <c r="Q87" s="216"/>
    </row>
    <row r="88" spans="2:17" x14ac:dyDescent="0.2">
      <c r="B88" s="32"/>
      <c r="C88" s="47"/>
      <c r="D88" s="47"/>
      <c r="E88" s="32"/>
      <c r="F88" s="32"/>
      <c r="G88" s="93"/>
      <c r="H88" s="32"/>
      <c r="I88" s="47"/>
      <c r="J88" s="47"/>
      <c r="K88" s="32"/>
      <c r="L88" s="32"/>
      <c r="M88" s="93"/>
      <c r="N88" s="32"/>
      <c r="O88" s="216"/>
      <c r="P88" s="216"/>
      <c r="Q88" s="216"/>
    </row>
    <row r="89" spans="2:17" x14ac:dyDescent="0.2">
      <c r="B89" s="32"/>
      <c r="C89" s="47"/>
      <c r="D89" s="47"/>
      <c r="E89" s="32"/>
      <c r="F89" s="32"/>
      <c r="G89" s="93"/>
      <c r="H89" s="32"/>
      <c r="I89" s="47"/>
      <c r="J89" s="47"/>
      <c r="K89" s="32"/>
      <c r="L89" s="32"/>
      <c r="M89" s="93"/>
      <c r="N89" s="32"/>
      <c r="O89" s="216"/>
      <c r="P89" s="216"/>
      <c r="Q89" s="216"/>
    </row>
    <row r="90" spans="2:17" x14ac:dyDescent="0.2">
      <c r="B90" s="32"/>
      <c r="C90" s="47"/>
      <c r="D90" s="47"/>
      <c r="E90" s="32"/>
      <c r="F90" s="32"/>
      <c r="G90" s="93"/>
      <c r="H90" s="32"/>
      <c r="I90" s="47"/>
      <c r="J90" s="47"/>
      <c r="K90" s="32"/>
      <c r="L90" s="32"/>
      <c r="M90" s="93"/>
      <c r="N90" s="32"/>
      <c r="O90" s="216"/>
      <c r="P90" s="216"/>
      <c r="Q90" s="216"/>
    </row>
    <row r="91" spans="2:17" x14ac:dyDescent="0.2">
      <c r="B91" s="32"/>
      <c r="C91" s="47"/>
      <c r="D91" s="47"/>
      <c r="E91" s="32"/>
      <c r="F91" s="32"/>
      <c r="G91" s="93"/>
      <c r="H91" s="32"/>
      <c r="I91" s="47"/>
      <c r="J91" s="47"/>
      <c r="K91" s="32"/>
      <c r="L91" s="32"/>
      <c r="M91" s="93"/>
      <c r="N91" s="32"/>
      <c r="O91" s="216"/>
      <c r="P91" s="216"/>
      <c r="Q91" s="216"/>
    </row>
    <row r="92" spans="2:17" x14ac:dyDescent="0.2">
      <c r="B92" s="32"/>
      <c r="C92" s="47"/>
      <c r="D92" s="47"/>
      <c r="E92" s="32"/>
      <c r="F92" s="32"/>
      <c r="G92" s="93"/>
      <c r="H92" s="32"/>
      <c r="I92" s="47"/>
      <c r="J92" s="47"/>
      <c r="K92" s="32"/>
      <c r="L92" s="32"/>
      <c r="M92" s="93"/>
      <c r="N92" s="32"/>
      <c r="O92" s="216"/>
      <c r="P92" s="216"/>
      <c r="Q92" s="216"/>
    </row>
    <row r="93" spans="2:17" x14ac:dyDescent="0.2">
      <c r="B93" s="32"/>
      <c r="C93" s="47"/>
      <c r="D93" s="47"/>
      <c r="E93" s="32"/>
      <c r="F93" s="32"/>
      <c r="G93" s="93"/>
      <c r="H93" s="32"/>
      <c r="I93" s="47"/>
      <c r="J93" s="47"/>
      <c r="K93" s="32"/>
      <c r="L93" s="32"/>
      <c r="M93" s="93"/>
      <c r="N93" s="32"/>
      <c r="O93" s="216"/>
      <c r="P93" s="216"/>
      <c r="Q93" s="216"/>
    </row>
    <row r="94" spans="2:17" x14ac:dyDescent="0.2">
      <c r="B94" s="32"/>
      <c r="C94" s="47"/>
      <c r="D94" s="47"/>
      <c r="E94" s="32"/>
      <c r="F94" s="32"/>
      <c r="G94" s="93"/>
      <c r="H94" s="32"/>
      <c r="I94" s="47"/>
      <c r="J94" s="47"/>
      <c r="K94" s="32"/>
      <c r="L94" s="32"/>
      <c r="M94" s="93"/>
      <c r="N94" s="32"/>
      <c r="O94" s="216"/>
      <c r="P94" s="216"/>
      <c r="Q94" s="216"/>
    </row>
    <row r="95" spans="2:17" x14ac:dyDescent="0.2">
      <c r="B95" s="32"/>
      <c r="C95" s="47"/>
      <c r="D95" s="47"/>
      <c r="E95" s="32"/>
      <c r="F95" s="32"/>
      <c r="G95" s="93"/>
      <c r="H95" s="32"/>
      <c r="I95" s="47"/>
      <c r="J95" s="47"/>
      <c r="K95" s="32"/>
      <c r="L95" s="32"/>
      <c r="M95" s="93"/>
      <c r="N95" s="32"/>
      <c r="O95" s="216"/>
      <c r="P95" s="216"/>
      <c r="Q95" s="216"/>
    </row>
    <row r="96" spans="2:17" x14ac:dyDescent="0.2">
      <c r="B96" s="32"/>
      <c r="C96" s="47"/>
      <c r="D96" s="47"/>
      <c r="E96" s="32"/>
      <c r="F96" s="32"/>
      <c r="G96" s="93"/>
      <c r="H96" s="32"/>
      <c r="I96" s="47"/>
      <c r="J96" s="47"/>
      <c r="K96" s="32"/>
      <c r="L96" s="32"/>
      <c r="M96" s="93"/>
      <c r="N96" s="32"/>
      <c r="O96" s="216"/>
      <c r="P96" s="216"/>
      <c r="Q96" s="216"/>
    </row>
    <row r="97" spans="2:17" x14ac:dyDescent="0.2">
      <c r="B97" s="32"/>
      <c r="C97" s="47"/>
      <c r="D97" s="47"/>
      <c r="E97" s="32"/>
      <c r="F97" s="32"/>
      <c r="G97" s="93"/>
      <c r="H97" s="32"/>
      <c r="I97" s="47"/>
      <c r="J97" s="47"/>
      <c r="K97" s="32"/>
      <c r="L97" s="32"/>
      <c r="M97" s="93"/>
      <c r="N97" s="32"/>
      <c r="O97" s="216"/>
      <c r="P97" s="216"/>
      <c r="Q97" s="216"/>
    </row>
    <row r="98" spans="2:17" x14ac:dyDescent="0.2">
      <c r="B98" s="32"/>
      <c r="C98" s="47"/>
      <c r="D98" s="47"/>
      <c r="E98" s="32"/>
      <c r="F98" s="32"/>
      <c r="G98" s="93"/>
      <c r="H98" s="32"/>
      <c r="I98" s="47"/>
      <c r="J98" s="47"/>
      <c r="K98" s="32"/>
      <c r="L98" s="32"/>
      <c r="M98" s="93"/>
      <c r="N98" s="32"/>
      <c r="O98" s="216"/>
      <c r="P98" s="216"/>
      <c r="Q98" s="216"/>
    </row>
    <row r="99" spans="2:17" x14ac:dyDescent="0.2">
      <c r="B99" s="32"/>
      <c r="C99" s="47"/>
      <c r="D99" s="47"/>
      <c r="E99" s="32"/>
      <c r="F99" s="32"/>
      <c r="G99" s="93"/>
      <c r="H99" s="32"/>
      <c r="I99" s="47"/>
      <c r="J99" s="47"/>
      <c r="K99" s="32"/>
      <c r="L99" s="32"/>
      <c r="M99" s="93"/>
      <c r="N99" s="32"/>
      <c r="O99" s="216"/>
      <c r="P99" s="216"/>
      <c r="Q99" s="216"/>
    </row>
    <row r="100" spans="2:17" x14ac:dyDescent="0.2">
      <c r="B100" s="32"/>
      <c r="C100" s="47"/>
      <c r="D100" s="47"/>
      <c r="E100" s="32"/>
      <c r="F100" s="32"/>
      <c r="G100" s="93"/>
      <c r="H100" s="32"/>
      <c r="I100" s="47"/>
      <c r="J100" s="47"/>
      <c r="K100" s="32"/>
      <c r="L100" s="32"/>
      <c r="M100" s="93"/>
      <c r="N100" s="32"/>
      <c r="O100" s="216"/>
      <c r="P100" s="216"/>
      <c r="Q100" s="216"/>
    </row>
    <row r="101" spans="2:17" x14ac:dyDescent="0.2">
      <c r="B101" s="32"/>
      <c r="C101" s="47"/>
      <c r="D101" s="47"/>
      <c r="E101" s="32"/>
      <c r="F101" s="32"/>
      <c r="G101" s="93"/>
      <c r="H101" s="32"/>
      <c r="I101" s="47"/>
      <c r="J101" s="47"/>
      <c r="K101" s="32"/>
      <c r="L101" s="32"/>
      <c r="M101" s="93"/>
      <c r="N101" s="32"/>
      <c r="O101" s="216"/>
      <c r="P101" s="216"/>
      <c r="Q101" s="216"/>
    </row>
    <row r="102" spans="2:17" x14ac:dyDescent="0.2">
      <c r="B102" s="32"/>
      <c r="C102" s="47"/>
      <c r="D102" s="47"/>
      <c r="E102" s="32"/>
      <c r="F102" s="32"/>
      <c r="G102" s="93"/>
      <c r="H102" s="32"/>
      <c r="I102" s="47"/>
      <c r="J102" s="47"/>
      <c r="K102" s="32"/>
      <c r="L102" s="32"/>
      <c r="M102" s="93"/>
      <c r="N102" s="32"/>
      <c r="O102" s="216"/>
      <c r="P102" s="216"/>
      <c r="Q102" s="216"/>
    </row>
    <row r="103" spans="2:17" x14ac:dyDescent="0.2">
      <c r="B103" s="32"/>
      <c r="C103" s="47"/>
      <c r="D103" s="47"/>
      <c r="E103" s="32"/>
      <c r="F103" s="32"/>
      <c r="G103" s="93"/>
      <c r="H103" s="32"/>
      <c r="I103" s="47"/>
      <c r="J103" s="47"/>
      <c r="K103" s="32"/>
      <c r="L103" s="32"/>
      <c r="M103" s="93"/>
      <c r="N103" s="32"/>
      <c r="O103" s="216"/>
      <c r="P103" s="216"/>
      <c r="Q103" s="216"/>
    </row>
    <row r="104" spans="2:17" x14ac:dyDescent="0.2">
      <c r="B104" s="32"/>
      <c r="C104" s="47"/>
      <c r="D104" s="47"/>
      <c r="E104" s="32"/>
      <c r="F104" s="32"/>
      <c r="G104" s="93"/>
      <c r="H104" s="32"/>
      <c r="I104" s="47"/>
      <c r="J104" s="47"/>
      <c r="K104" s="32"/>
      <c r="L104" s="32"/>
      <c r="M104" s="93"/>
      <c r="N104" s="32"/>
      <c r="O104" s="216"/>
      <c r="P104" s="216"/>
      <c r="Q104" s="216"/>
    </row>
    <row r="105" spans="2:17" x14ac:dyDescent="0.2">
      <c r="B105" s="32"/>
      <c r="C105" s="47"/>
      <c r="D105" s="47"/>
      <c r="E105" s="32"/>
      <c r="F105" s="32"/>
      <c r="G105" s="93"/>
      <c r="H105" s="32"/>
      <c r="I105" s="47"/>
      <c r="J105" s="47"/>
      <c r="K105" s="32"/>
      <c r="L105" s="32"/>
      <c r="M105" s="93"/>
      <c r="N105" s="32"/>
      <c r="O105" s="216"/>
      <c r="P105" s="216"/>
      <c r="Q105" s="216"/>
    </row>
    <row r="106" spans="2:17" x14ac:dyDescent="0.2">
      <c r="B106" s="32"/>
      <c r="C106" s="47"/>
      <c r="D106" s="47"/>
      <c r="E106" s="32"/>
      <c r="F106" s="32"/>
      <c r="G106" s="93"/>
      <c r="H106" s="32"/>
      <c r="I106" s="47"/>
      <c r="J106" s="47"/>
      <c r="K106" s="32"/>
      <c r="L106" s="32"/>
      <c r="M106" s="93"/>
      <c r="N106" s="32"/>
      <c r="O106" s="216"/>
      <c r="P106" s="216"/>
      <c r="Q106" s="216"/>
    </row>
    <row r="107" spans="2:17" x14ac:dyDescent="0.2">
      <c r="B107" s="32"/>
      <c r="C107" s="47"/>
      <c r="D107" s="47"/>
      <c r="E107" s="32"/>
      <c r="F107" s="32"/>
      <c r="G107" s="93"/>
      <c r="H107" s="32"/>
      <c r="I107" s="47"/>
      <c r="J107" s="47"/>
      <c r="K107" s="32"/>
      <c r="L107" s="32"/>
      <c r="M107" s="93"/>
      <c r="N107" s="32"/>
      <c r="O107" s="216"/>
      <c r="P107" s="216"/>
      <c r="Q107" s="216"/>
    </row>
    <row r="108" spans="2:17" x14ac:dyDescent="0.2">
      <c r="B108" s="32"/>
      <c r="C108" s="47"/>
      <c r="D108" s="47"/>
      <c r="E108" s="32"/>
      <c r="F108" s="32"/>
      <c r="G108" s="93"/>
      <c r="H108" s="32"/>
      <c r="I108" s="47"/>
      <c r="J108" s="47"/>
      <c r="K108" s="32"/>
      <c r="L108" s="32"/>
      <c r="M108" s="93"/>
      <c r="N108" s="32"/>
      <c r="O108" s="216"/>
      <c r="P108" s="216"/>
      <c r="Q108" s="216"/>
    </row>
    <row r="109" spans="2:17" x14ac:dyDescent="0.2">
      <c r="B109" s="32"/>
      <c r="C109" s="47"/>
      <c r="D109" s="47"/>
      <c r="E109" s="32"/>
      <c r="F109" s="32"/>
      <c r="G109" s="93"/>
      <c r="H109" s="32"/>
      <c r="I109" s="47"/>
      <c r="J109" s="47"/>
      <c r="K109" s="32"/>
      <c r="L109" s="32"/>
      <c r="M109" s="93"/>
      <c r="N109" s="32"/>
      <c r="O109" s="216"/>
      <c r="P109" s="216"/>
      <c r="Q109" s="216"/>
    </row>
    <row r="110" spans="2:17" x14ac:dyDescent="0.2">
      <c r="B110" s="32"/>
      <c r="C110" s="47"/>
      <c r="D110" s="47"/>
      <c r="E110" s="32"/>
      <c r="F110" s="32"/>
      <c r="G110" s="93"/>
      <c r="H110" s="32"/>
      <c r="I110" s="47"/>
      <c r="J110" s="47"/>
      <c r="K110" s="32"/>
      <c r="L110" s="32"/>
      <c r="M110" s="93"/>
      <c r="N110" s="32"/>
      <c r="O110" s="216"/>
      <c r="P110" s="216"/>
      <c r="Q110" s="216"/>
    </row>
    <row r="111" spans="2:17" x14ac:dyDescent="0.2">
      <c r="B111" s="32"/>
      <c r="C111" s="47"/>
      <c r="D111" s="47"/>
      <c r="E111" s="32"/>
      <c r="F111" s="32"/>
      <c r="G111" s="93"/>
      <c r="H111" s="32"/>
      <c r="I111" s="47"/>
      <c r="J111" s="47"/>
      <c r="K111" s="32"/>
      <c r="L111" s="32"/>
      <c r="M111" s="93"/>
      <c r="N111" s="32"/>
      <c r="O111" s="216"/>
      <c r="P111" s="216"/>
      <c r="Q111" s="216"/>
    </row>
    <row r="112" spans="2:17" x14ac:dyDescent="0.2">
      <c r="B112" s="32"/>
      <c r="C112" s="47"/>
      <c r="D112" s="47"/>
      <c r="E112" s="32"/>
      <c r="F112" s="32"/>
      <c r="G112" s="93"/>
      <c r="H112" s="32"/>
      <c r="I112" s="47"/>
      <c r="J112" s="47"/>
      <c r="K112" s="32"/>
      <c r="L112" s="32"/>
      <c r="M112" s="93"/>
      <c r="N112" s="32"/>
      <c r="O112" s="216"/>
      <c r="P112" s="216"/>
      <c r="Q112" s="216"/>
    </row>
    <row r="113" spans="2:17" x14ac:dyDescent="0.2">
      <c r="B113" s="32"/>
      <c r="C113" s="47"/>
      <c r="D113" s="47"/>
      <c r="E113" s="32"/>
      <c r="F113" s="32"/>
      <c r="G113" s="93"/>
      <c r="H113" s="32"/>
      <c r="I113" s="47"/>
      <c r="J113" s="47"/>
      <c r="K113" s="32"/>
      <c r="L113" s="32"/>
      <c r="M113" s="93"/>
      <c r="N113" s="32"/>
      <c r="O113" s="216"/>
      <c r="P113" s="216"/>
      <c r="Q113" s="216"/>
    </row>
    <row r="114" spans="2:17" x14ac:dyDescent="0.2">
      <c r="B114" s="32"/>
      <c r="C114" s="47"/>
      <c r="D114" s="47"/>
      <c r="E114" s="32"/>
      <c r="F114" s="32"/>
      <c r="G114" s="93"/>
      <c r="H114" s="32"/>
      <c r="I114" s="47"/>
      <c r="J114" s="47"/>
      <c r="K114" s="32"/>
      <c r="L114" s="32"/>
      <c r="M114" s="93"/>
      <c r="N114" s="32"/>
      <c r="O114" s="216"/>
      <c r="P114" s="216"/>
      <c r="Q114" s="216"/>
    </row>
    <row r="115" spans="2:17" x14ac:dyDescent="0.2">
      <c r="B115" s="32"/>
      <c r="C115" s="47"/>
      <c r="D115" s="47"/>
      <c r="E115" s="32"/>
      <c r="F115" s="32"/>
      <c r="G115" s="93"/>
      <c r="H115" s="32"/>
      <c r="I115" s="47"/>
      <c r="J115" s="47"/>
      <c r="K115" s="32"/>
      <c r="L115" s="32"/>
      <c r="M115" s="93"/>
      <c r="N115" s="32"/>
      <c r="O115" s="216"/>
      <c r="P115" s="216"/>
      <c r="Q115" s="216"/>
    </row>
    <row r="116" spans="2:17" x14ac:dyDescent="0.2">
      <c r="B116" s="32"/>
      <c r="C116" s="47"/>
      <c r="D116" s="47"/>
      <c r="E116" s="32"/>
      <c r="F116" s="32"/>
      <c r="G116" s="93"/>
      <c r="H116" s="32"/>
      <c r="I116" s="47"/>
      <c r="J116" s="47"/>
      <c r="K116" s="32"/>
      <c r="L116" s="32"/>
      <c r="M116" s="93"/>
      <c r="N116" s="32"/>
      <c r="O116" s="216"/>
      <c r="P116" s="216"/>
      <c r="Q116" s="216"/>
    </row>
    <row r="117" spans="2:17" x14ac:dyDescent="0.2">
      <c r="B117" s="32"/>
      <c r="C117" s="47"/>
      <c r="D117" s="47"/>
      <c r="E117" s="32"/>
      <c r="F117" s="32"/>
      <c r="G117" s="93"/>
      <c r="H117" s="32"/>
      <c r="I117" s="47"/>
      <c r="J117" s="47"/>
      <c r="K117" s="32"/>
      <c r="L117" s="32"/>
      <c r="M117" s="93"/>
      <c r="N117" s="32"/>
      <c r="O117" s="216"/>
      <c r="P117" s="216"/>
      <c r="Q117" s="216"/>
    </row>
    <row r="118" spans="2:17" x14ac:dyDescent="0.2">
      <c r="B118" s="32"/>
      <c r="C118" s="47"/>
      <c r="D118" s="47"/>
      <c r="E118" s="32"/>
      <c r="F118" s="32"/>
      <c r="G118" s="93"/>
      <c r="H118" s="32"/>
      <c r="I118" s="47"/>
      <c r="J118" s="47"/>
      <c r="K118" s="32"/>
      <c r="L118" s="32"/>
      <c r="M118" s="93"/>
      <c r="N118" s="32"/>
      <c r="O118" s="216"/>
      <c r="P118" s="216"/>
      <c r="Q118" s="216"/>
    </row>
    <row r="119" spans="2:17" x14ac:dyDescent="0.2">
      <c r="B119" s="32"/>
      <c r="C119" s="47"/>
      <c r="D119" s="47"/>
      <c r="E119" s="32"/>
      <c r="F119" s="32"/>
      <c r="G119" s="93"/>
      <c r="H119" s="32"/>
      <c r="I119" s="47"/>
      <c r="J119" s="47"/>
      <c r="K119" s="32"/>
      <c r="L119" s="32"/>
      <c r="M119" s="93"/>
      <c r="N119" s="32"/>
      <c r="O119" s="216"/>
      <c r="P119" s="216"/>
      <c r="Q119" s="216"/>
    </row>
    <row r="120" spans="2:17" x14ac:dyDescent="0.2">
      <c r="B120" s="32"/>
      <c r="C120" s="47"/>
      <c r="D120" s="47"/>
      <c r="E120" s="32"/>
      <c r="F120" s="32"/>
      <c r="G120" s="93"/>
      <c r="H120" s="32"/>
      <c r="I120" s="47"/>
      <c r="J120" s="47"/>
      <c r="K120" s="32"/>
      <c r="L120" s="32"/>
      <c r="M120" s="93"/>
      <c r="N120" s="32"/>
      <c r="O120" s="216"/>
      <c r="P120" s="216"/>
      <c r="Q120" s="216"/>
    </row>
    <row r="121" spans="2:17" x14ac:dyDescent="0.2">
      <c r="B121" s="32"/>
      <c r="C121" s="47"/>
      <c r="D121" s="47"/>
      <c r="E121" s="32"/>
      <c r="F121" s="32"/>
      <c r="G121" s="93"/>
      <c r="H121" s="32"/>
      <c r="I121" s="47"/>
      <c r="J121" s="47"/>
      <c r="K121" s="32"/>
      <c r="L121" s="32"/>
      <c r="M121" s="93"/>
      <c r="N121" s="32"/>
      <c r="O121" s="216"/>
      <c r="P121" s="216"/>
      <c r="Q121" s="216"/>
    </row>
    <row r="122" spans="2:17" x14ac:dyDescent="0.2">
      <c r="B122" s="32"/>
      <c r="C122" s="47"/>
      <c r="D122" s="47"/>
      <c r="E122" s="32"/>
      <c r="F122" s="32"/>
      <c r="G122" s="93"/>
      <c r="H122" s="32"/>
      <c r="I122" s="47"/>
      <c r="J122" s="47"/>
      <c r="K122" s="32"/>
      <c r="L122" s="32"/>
      <c r="M122" s="93"/>
      <c r="N122" s="32"/>
      <c r="O122" s="216"/>
      <c r="P122" s="216"/>
      <c r="Q122" s="216"/>
    </row>
    <row r="123" spans="2:17" x14ac:dyDescent="0.2">
      <c r="B123" s="32"/>
      <c r="C123" s="47"/>
      <c r="D123" s="47"/>
      <c r="E123" s="32"/>
      <c r="F123" s="32"/>
      <c r="G123" s="93"/>
      <c r="H123" s="32"/>
      <c r="I123" s="47"/>
      <c r="J123" s="47"/>
      <c r="K123" s="32"/>
      <c r="L123" s="32"/>
      <c r="M123" s="93"/>
      <c r="N123" s="32"/>
      <c r="O123" s="216"/>
      <c r="P123" s="216"/>
      <c r="Q123" s="216"/>
    </row>
    <row r="124" spans="2:17" x14ac:dyDescent="0.2">
      <c r="B124" s="32"/>
      <c r="C124" s="47"/>
      <c r="D124" s="47"/>
      <c r="E124" s="32"/>
      <c r="F124" s="32"/>
      <c r="G124" s="93"/>
      <c r="H124" s="32"/>
      <c r="I124" s="47"/>
      <c r="J124" s="47"/>
      <c r="K124" s="32"/>
      <c r="L124" s="32"/>
      <c r="M124" s="93"/>
      <c r="N124" s="32"/>
      <c r="O124" s="216"/>
      <c r="P124" s="216"/>
      <c r="Q124" s="216"/>
    </row>
    <row r="125" spans="2:17" x14ac:dyDescent="0.2">
      <c r="B125" s="32"/>
      <c r="C125" s="47"/>
      <c r="D125" s="47"/>
      <c r="E125" s="32"/>
      <c r="F125" s="32"/>
      <c r="G125" s="93"/>
      <c r="H125" s="32"/>
      <c r="I125" s="47"/>
      <c r="J125" s="47"/>
      <c r="K125" s="32"/>
      <c r="L125" s="32"/>
      <c r="M125" s="93"/>
      <c r="N125" s="32"/>
      <c r="O125" s="216"/>
      <c r="P125" s="216"/>
      <c r="Q125" s="216"/>
    </row>
    <row r="126" spans="2:17" x14ac:dyDescent="0.2">
      <c r="B126" s="32"/>
      <c r="C126" s="47"/>
      <c r="D126" s="47"/>
      <c r="E126" s="32"/>
      <c r="F126" s="32"/>
      <c r="G126" s="93"/>
      <c r="H126" s="32"/>
      <c r="I126" s="47"/>
      <c r="J126" s="47"/>
      <c r="K126" s="32"/>
      <c r="L126" s="32"/>
      <c r="M126" s="93"/>
      <c r="N126" s="32"/>
      <c r="O126" s="216"/>
      <c r="P126" s="216"/>
      <c r="Q126" s="216"/>
    </row>
    <row r="127" spans="2:17" x14ac:dyDescent="0.2">
      <c r="B127" s="32"/>
      <c r="C127" s="47"/>
      <c r="D127" s="47"/>
      <c r="E127" s="32"/>
      <c r="F127" s="32"/>
      <c r="G127" s="93"/>
      <c r="H127" s="32"/>
      <c r="I127" s="47"/>
      <c r="J127" s="47"/>
      <c r="K127" s="32"/>
      <c r="L127" s="32"/>
      <c r="M127" s="93"/>
      <c r="N127" s="32"/>
      <c r="O127" s="216"/>
      <c r="P127" s="216"/>
      <c r="Q127" s="216"/>
    </row>
    <row r="128" spans="2:17" x14ac:dyDescent="0.2">
      <c r="B128" s="32"/>
      <c r="C128" s="47"/>
      <c r="D128" s="47"/>
      <c r="E128" s="32"/>
      <c r="F128" s="32"/>
      <c r="G128" s="93"/>
      <c r="H128" s="32"/>
      <c r="I128" s="47"/>
      <c r="J128" s="47"/>
      <c r="K128" s="32"/>
      <c r="L128" s="32"/>
      <c r="M128" s="93"/>
      <c r="N128" s="32"/>
      <c r="O128" s="216"/>
      <c r="P128" s="216"/>
      <c r="Q128" s="216"/>
    </row>
    <row r="129" spans="2:17" x14ac:dyDescent="0.2">
      <c r="B129" s="32"/>
      <c r="C129" s="47"/>
      <c r="D129" s="47"/>
      <c r="E129" s="32"/>
      <c r="F129" s="32"/>
      <c r="G129" s="93"/>
      <c r="H129" s="32"/>
      <c r="I129" s="47"/>
      <c r="J129" s="47"/>
      <c r="K129" s="32"/>
      <c r="L129" s="32"/>
      <c r="M129" s="93"/>
      <c r="N129" s="32"/>
      <c r="O129" s="216"/>
      <c r="P129" s="216"/>
      <c r="Q129" s="216"/>
    </row>
    <row r="130" spans="2:17" x14ac:dyDescent="0.2">
      <c r="B130" s="32"/>
      <c r="C130" s="47"/>
      <c r="D130" s="47"/>
      <c r="E130" s="32"/>
      <c r="F130" s="32"/>
      <c r="G130" s="93"/>
      <c r="H130" s="32"/>
      <c r="I130" s="47"/>
      <c r="J130" s="47"/>
      <c r="K130" s="32"/>
      <c r="L130" s="32"/>
      <c r="M130" s="93"/>
      <c r="N130" s="32"/>
      <c r="O130" s="216"/>
      <c r="P130" s="216"/>
      <c r="Q130" s="216"/>
    </row>
    <row r="131" spans="2:17" x14ac:dyDescent="0.2">
      <c r="B131" s="32"/>
      <c r="C131" s="47"/>
      <c r="D131" s="47"/>
      <c r="E131" s="32"/>
      <c r="F131" s="32"/>
      <c r="G131" s="93"/>
      <c r="H131" s="32"/>
      <c r="I131" s="47"/>
      <c r="J131" s="47"/>
      <c r="K131" s="32"/>
      <c r="L131" s="32"/>
      <c r="M131" s="93"/>
      <c r="N131" s="32"/>
      <c r="O131" s="216"/>
      <c r="P131" s="216"/>
      <c r="Q131" s="216"/>
    </row>
    <row r="132" spans="2:17" x14ac:dyDescent="0.2">
      <c r="B132" s="32"/>
      <c r="C132" s="47"/>
      <c r="D132" s="47"/>
      <c r="E132" s="32"/>
      <c r="F132" s="32"/>
      <c r="G132" s="93"/>
      <c r="H132" s="32"/>
      <c r="I132" s="47"/>
      <c r="J132" s="47"/>
      <c r="K132" s="32"/>
      <c r="L132" s="32"/>
      <c r="M132" s="93"/>
      <c r="N132" s="32"/>
      <c r="O132" s="216"/>
      <c r="P132" s="216"/>
      <c r="Q132" s="216"/>
    </row>
    <row r="133" spans="2:17" x14ac:dyDescent="0.2">
      <c r="B133" s="32"/>
      <c r="C133" s="47"/>
      <c r="D133" s="47"/>
      <c r="E133" s="32"/>
      <c r="F133" s="32"/>
      <c r="G133" s="93"/>
      <c r="H133" s="32"/>
      <c r="I133" s="47"/>
      <c r="J133" s="47"/>
      <c r="K133" s="32"/>
      <c r="L133" s="32"/>
      <c r="M133" s="93"/>
      <c r="N133" s="32"/>
      <c r="O133" s="216"/>
      <c r="P133" s="216"/>
      <c r="Q133" s="216"/>
    </row>
    <row r="134" spans="2:17" x14ac:dyDescent="0.2">
      <c r="B134" s="32"/>
      <c r="C134" s="47"/>
      <c r="D134" s="47"/>
      <c r="E134" s="32"/>
      <c r="F134" s="32"/>
      <c r="G134" s="93"/>
      <c r="H134" s="32"/>
      <c r="I134" s="47"/>
      <c r="J134" s="47"/>
      <c r="K134" s="32"/>
      <c r="L134" s="32"/>
      <c r="M134" s="93"/>
      <c r="N134" s="32"/>
      <c r="O134" s="216"/>
      <c r="P134" s="216"/>
      <c r="Q134" s="216"/>
    </row>
    <row r="135" spans="2:17" x14ac:dyDescent="0.2">
      <c r="B135" s="32"/>
      <c r="C135" s="47"/>
      <c r="D135" s="47"/>
      <c r="E135" s="32"/>
      <c r="F135" s="32"/>
      <c r="G135" s="93"/>
      <c r="H135" s="32"/>
      <c r="I135" s="47"/>
      <c r="J135" s="47"/>
      <c r="K135" s="32"/>
      <c r="L135" s="32"/>
      <c r="M135" s="93"/>
      <c r="N135" s="32"/>
      <c r="O135" s="216"/>
      <c r="P135" s="216"/>
      <c r="Q135" s="216"/>
    </row>
    <row r="136" spans="2:17" x14ac:dyDescent="0.2">
      <c r="B136" s="32"/>
      <c r="C136" s="47"/>
      <c r="D136" s="47"/>
      <c r="E136" s="32"/>
      <c r="F136" s="32"/>
      <c r="G136" s="93"/>
      <c r="H136" s="32"/>
      <c r="I136" s="47"/>
      <c r="J136" s="47"/>
      <c r="K136" s="32"/>
      <c r="L136" s="32"/>
      <c r="M136" s="93"/>
      <c r="N136" s="32"/>
      <c r="O136" s="216"/>
      <c r="P136" s="216"/>
      <c r="Q136" s="216"/>
    </row>
    <row r="137" spans="2:17" x14ac:dyDescent="0.2">
      <c r="B137" s="32"/>
      <c r="C137" s="47"/>
      <c r="D137" s="47"/>
      <c r="E137" s="32"/>
      <c r="F137" s="32"/>
      <c r="G137" s="93"/>
      <c r="H137" s="32"/>
      <c r="I137" s="47"/>
      <c r="J137" s="47"/>
      <c r="K137" s="32"/>
      <c r="L137" s="32"/>
      <c r="M137" s="93"/>
      <c r="N137" s="32"/>
      <c r="O137" s="216"/>
      <c r="P137" s="216"/>
      <c r="Q137" s="216"/>
    </row>
    <row r="138" spans="2:17" x14ac:dyDescent="0.2">
      <c r="B138" s="32"/>
      <c r="C138" s="47"/>
      <c r="D138" s="47"/>
      <c r="E138" s="32"/>
      <c r="F138" s="32"/>
      <c r="G138" s="93"/>
      <c r="H138" s="32"/>
      <c r="I138" s="47"/>
      <c r="J138" s="47"/>
      <c r="K138" s="32"/>
      <c r="L138" s="32"/>
      <c r="M138" s="93"/>
      <c r="N138" s="32"/>
      <c r="O138" s="216"/>
      <c r="P138" s="216"/>
      <c r="Q138" s="216"/>
    </row>
    <row r="139" spans="2:17" x14ac:dyDescent="0.2">
      <c r="B139" s="32"/>
      <c r="C139" s="47"/>
      <c r="D139" s="47"/>
      <c r="E139" s="32"/>
      <c r="F139" s="32"/>
      <c r="G139" s="93"/>
      <c r="H139" s="32"/>
      <c r="I139" s="47"/>
      <c r="J139" s="47"/>
      <c r="K139" s="32"/>
      <c r="L139" s="32"/>
      <c r="M139" s="93"/>
      <c r="N139" s="32"/>
      <c r="O139" s="216"/>
      <c r="P139" s="216"/>
      <c r="Q139" s="216"/>
    </row>
    <row r="140" spans="2:17" x14ac:dyDescent="0.2">
      <c r="B140" s="32"/>
      <c r="C140" s="47"/>
      <c r="D140" s="47"/>
      <c r="E140" s="32"/>
      <c r="F140" s="32"/>
      <c r="G140" s="93"/>
      <c r="H140" s="32"/>
      <c r="I140" s="47"/>
      <c r="J140" s="47"/>
      <c r="K140" s="32"/>
      <c r="L140" s="32"/>
      <c r="M140" s="93"/>
      <c r="N140" s="32"/>
      <c r="O140" s="216"/>
      <c r="P140" s="216"/>
      <c r="Q140" s="216"/>
    </row>
    <row r="141" spans="2:17" x14ac:dyDescent="0.2">
      <c r="B141" s="32"/>
      <c r="C141" s="47"/>
      <c r="D141" s="47"/>
      <c r="E141" s="32"/>
      <c r="F141" s="32"/>
      <c r="G141" s="93"/>
      <c r="H141" s="32"/>
      <c r="I141" s="47"/>
      <c r="J141" s="47"/>
      <c r="K141" s="32"/>
      <c r="L141" s="32"/>
      <c r="M141" s="93"/>
      <c r="N141" s="32"/>
      <c r="O141" s="216"/>
      <c r="P141" s="216"/>
      <c r="Q141" s="216"/>
    </row>
    <row r="142" spans="2:17" x14ac:dyDescent="0.2">
      <c r="B142" s="32"/>
      <c r="C142" s="47"/>
      <c r="D142" s="47"/>
      <c r="E142" s="32"/>
      <c r="F142" s="32"/>
      <c r="G142" s="93"/>
      <c r="H142" s="32"/>
      <c r="I142" s="47"/>
      <c r="J142" s="47"/>
      <c r="K142" s="32"/>
      <c r="L142" s="32"/>
      <c r="M142" s="93"/>
      <c r="N142" s="32"/>
      <c r="O142" s="216"/>
      <c r="P142" s="216"/>
      <c r="Q142" s="216"/>
    </row>
    <row r="143" spans="2:17" x14ac:dyDescent="0.2">
      <c r="B143" s="32"/>
      <c r="C143" s="47"/>
      <c r="D143" s="47"/>
      <c r="E143" s="32"/>
      <c r="F143" s="32"/>
      <c r="G143" s="93"/>
      <c r="H143" s="32"/>
      <c r="I143" s="47"/>
      <c r="J143" s="47"/>
      <c r="K143" s="32"/>
      <c r="L143" s="32"/>
      <c r="M143" s="93"/>
      <c r="N143" s="32"/>
      <c r="O143" s="216"/>
      <c r="P143" s="216"/>
      <c r="Q143" s="216"/>
    </row>
    <row r="144" spans="2:17" x14ac:dyDescent="0.2">
      <c r="B144" s="32"/>
      <c r="C144" s="47"/>
      <c r="D144" s="47"/>
      <c r="E144" s="32"/>
      <c r="F144" s="32"/>
      <c r="G144" s="93"/>
      <c r="H144" s="32"/>
      <c r="I144" s="47"/>
      <c r="J144" s="47"/>
      <c r="K144" s="32"/>
      <c r="L144" s="32"/>
      <c r="M144" s="93"/>
      <c r="N144" s="32"/>
      <c r="O144" s="216"/>
      <c r="P144" s="216"/>
      <c r="Q144" s="216"/>
    </row>
    <row r="145" spans="2:17" x14ac:dyDescent="0.2">
      <c r="B145" s="32"/>
      <c r="C145" s="47"/>
      <c r="D145" s="47"/>
      <c r="E145" s="32"/>
      <c r="F145" s="32"/>
      <c r="G145" s="93"/>
      <c r="H145" s="32"/>
      <c r="I145" s="47"/>
      <c r="J145" s="47"/>
      <c r="K145" s="32"/>
      <c r="L145" s="32"/>
      <c r="M145" s="93"/>
      <c r="N145" s="32"/>
      <c r="O145" s="216"/>
      <c r="P145" s="216"/>
      <c r="Q145" s="216"/>
    </row>
    <row r="146" spans="2:17" x14ac:dyDescent="0.2">
      <c r="B146" s="32"/>
      <c r="C146" s="47"/>
      <c r="D146" s="47"/>
      <c r="E146" s="32"/>
      <c r="F146" s="32"/>
      <c r="G146" s="93"/>
      <c r="H146" s="32"/>
      <c r="I146" s="47"/>
      <c r="J146" s="47"/>
      <c r="K146" s="32"/>
      <c r="L146" s="32"/>
      <c r="M146" s="93"/>
      <c r="N146" s="32"/>
      <c r="O146" s="216"/>
      <c r="P146" s="216"/>
      <c r="Q146" s="216"/>
    </row>
    <row r="147" spans="2:17" x14ac:dyDescent="0.2">
      <c r="B147" s="32"/>
      <c r="C147" s="47"/>
      <c r="D147" s="47"/>
      <c r="E147" s="32"/>
      <c r="F147" s="32"/>
      <c r="G147" s="93"/>
      <c r="H147" s="32"/>
      <c r="I147" s="47"/>
      <c r="J147" s="47"/>
      <c r="K147" s="32"/>
      <c r="L147" s="32"/>
      <c r="M147" s="93"/>
      <c r="N147" s="32"/>
      <c r="O147" s="216"/>
      <c r="P147" s="216"/>
      <c r="Q147" s="216"/>
    </row>
    <row r="148" spans="2:17" x14ac:dyDescent="0.2">
      <c r="B148" s="32"/>
      <c r="C148" s="47"/>
      <c r="D148" s="47"/>
      <c r="E148" s="32"/>
      <c r="F148" s="32"/>
      <c r="G148" s="93"/>
      <c r="H148" s="32"/>
      <c r="I148" s="47"/>
      <c r="J148" s="47"/>
      <c r="K148" s="32"/>
      <c r="L148" s="32"/>
      <c r="M148" s="93"/>
      <c r="N148" s="32"/>
      <c r="O148" s="216"/>
      <c r="P148" s="216"/>
      <c r="Q148" s="216"/>
    </row>
    <row r="149" spans="2:17" x14ac:dyDescent="0.2">
      <c r="B149" s="32"/>
      <c r="C149" s="47"/>
      <c r="D149" s="47"/>
      <c r="E149" s="32"/>
      <c r="F149" s="32"/>
      <c r="G149" s="93"/>
      <c r="H149" s="32"/>
      <c r="I149" s="47"/>
      <c r="J149" s="47"/>
      <c r="K149" s="32"/>
      <c r="L149" s="32"/>
      <c r="M149" s="93"/>
      <c r="N149" s="32"/>
      <c r="O149" s="216"/>
      <c r="P149" s="216"/>
      <c r="Q149" s="216"/>
    </row>
    <row r="150" spans="2:17" x14ac:dyDescent="0.2">
      <c r="B150" s="32"/>
      <c r="C150" s="47"/>
      <c r="D150" s="47"/>
      <c r="E150" s="32"/>
      <c r="F150" s="32"/>
      <c r="G150" s="93"/>
      <c r="H150" s="32"/>
      <c r="I150" s="47"/>
      <c r="J150" s="47"/>
      <c r="K150" s="32"/>
      <c r="L150" s="32"/>
      <c r="M150" s="93"/>
      <c r="N150" s="32"/>
      <c r="O150" s="216"/>
      <c r="P150" s="216"/>
      <c r="Q150" s="216"/>
    </row>
    <row r="151" spans="2:17" x14ac:dyDescent="0.2">
      <c r="B151" s="32"/>
      <c r="C151" s="47"/>
      <c r="D151" s="47"/>
      <c r="E151" s="32"/>
      <c r="F151" s="32"/>
      <c r="G151" s="93"/>
      <c r="H151" s="32"/>
      <c r="I151" s="47"/>
      <c r="J151" s="47"/>
      <c r="K151" s="32"/>
      <c r="L151" s="32"/>
      <c r="M151" s="93"/>
      <c r="N151" s="32"/>
      <c r="O151" s="216"/>
      <c r="P151" s="216"/>
      <c r="Q151" s="216"/>
    </row>
    <row r="152" spans="2:17" x14ac:dyDescent="0.2">
      <c r="B152" s="32"/>
      <c r="C152" s="47"/>
      <c r="D152" s="47"/>
      <c r="E152" s="32"/>
      <c r="F152" s="32"/>
      <c r="G152" s="93"/>
      <c r="H152" s="32"/>
      <c r="I152" s="47"/>
      <c r="J152" s="47"/>
      <c r="K152" s="32"/>
      <c r="L152" s="32"/>
      <c r="M152" s="93"/>
      <c r="N152" s="32"/>
      <c r="O152" s="216"/>
      <c r="P152" s="216"/>
      <c r="Q152" s="216"/>
    </row>
    <row r="153" spans="2:17" x14ac:dyDescent="0.2">
      <c r="B153" s="32"/>
      <c r="C153" s="47"/>
      <c r="D153" s="47"/>
      <c r="E153" s="32"/>
      <c r="F153" s="32"/>
      <c r="G153" s="93"/>
      <c r="H153" s="32"/>
      <c r="I153" s="47"/>
      <c r="J153" s="47"/>
      <c r="K153" s="32"/>
      <c r="L153" s="32"/>
      <c r="M153" s="93"/>
      <c r="N153" s="32"/>
      <c r="O153" s="216"/>
      <c r="P153" s="216"/>
      <c r="Q153" s="216"/>
    </row>
    <row r="154" spans="2:17" x14ac:dyDescent="0.2">
      <c r="B154" s="32"/>
      <c r="C154" s="47"/>
      <c r="D154" s="47"/>
      <c r="E154" s="32"/>
      <c r="F154" s="32"/>
      <c r="G154" s="93"/>
      <c r="H154" s="32"/>
      <c r="I154" s="47"/>
      <c r="J154" s="47"/>
      <c r="K154" s="32"/>
      <c r="L154" s="32"/>
      <c r="M154" s="93"/>
      <c r="N154" s="32"/>
      <c r="O154" s="216"/>
      <c r="P154" s="216"/>
      <c r="Q154" s="216"/>
    </row>
    <row r="155" spans="2:17" x14ac:dyDescent="0.2">
      <c r="B155" s="32"/>
      <c r="C155" s="47"/>
      <c r="D155" s="47"/>
      <c r="E155" s="32"/>
      <c r="F155" s="32"/>
      <c r="G155" s="93"/>
      <c r="H155" s="32"/>
      <c r="I155" s="47"/>
      <c r="J155" s="47"/>
      <c r="K155" s="32"/>
      <c r="L155" s="32"/>
      <c r="M155" s="93"/>
      <c r="N155" s="32"/>
      <c r="O155" s="216"/>
      <c r="P155" s="216"/>
      <c r="Q155" s="216"/>
    </row>
    <row r="156" spans="2:17" x14ac:dyDescent="0.2">
      <c r="B156" s="32"/>
      <c r="C156" s="47"/>
      <c r="D156" s="47"/>
      <c r="E156" s="32"/>
      <c r="F156" s="32"/>
      <c r="G156" s="93"/>
      <c r="H156" s="32"/>
      <c r="I156" s="47"/>
      <c r="J156" s="47"/>
      <c r="K156" s="32"/>
      <c r="L156" s="32"/>
      <c r="M156" s="93"/>
      <c r="N156" s="32"/>
      <c r="O156" s="216"/>
      <c r="P156" s="216"/>
      <c r="Q156" s="216"/>
    </row>
    <row r="157" spans="2:17" x14ac:dyDescent="0.2">
      <c r="B157" s="32"/>
      <c r="C157" s="47"/>
      <c r="D157" s="47"/>
      <c r="E157" s="32"/>
      <c r="F157" s="32"/>
      <c r="G157" s="93"/>
      <c r="H157" s="32"/>
      <c r="I157" s="47"/>
      <c r="J157" s="47"/>
      <c r="K157" s="32"/>
      <c r="L157" s="32"/>
      <c r="M157" s="93"/>
      <c r="N157" s="32"/>
      <c r="O157" s="216"/>
      <c r="P157" s="216"/>
      <c r="Q157" s="216"/>
    </row>
    <row r="158" spans="2:17" x14ac:dyDescent="0.2">
      <c r="B158" s="32"/>
      <c r="C158" s="47"/>
      <c r="D158" s="47"/>
      <c r="E158" s="32"/>
      <c r="F158" s="32"/>
      <c r="G158" s="93"/>
      <c r="H158" s="32"/>
      <c r="I158" s="47"/>
      <c r="J158" s="47"/>
      <c r="K158" s="32"/>
      <c r="L158" s="32"/>
      <c r="M158" s="93"/>
      <c r="N158" s="32"/>
      <c r="O158" s="216"/>
      <c r="P158" s="216"/>
      <c r="Q158" s="216"/>
    </row>
    <row r="159" spans="2:17" x14ac:dyDescent="0.2">
      <c r="B159" s="32"/>
      <c r="C159" s="47"/>
      <c r="D159" s="47"/>
      <c r="E159" s="32"/>
      <c r="F159" s="32"/>
      <c r="G159" s="93"/>
      <c r="H159" s="32"/>
      <c r="I159" s="47"/>
      <c r="J159" s="47"/>
      <c r="K159" s="32"/>
      <c r="L159" s="32"/>
      <c r="M159" s="93"/>
      <c r="N159" s="32"/>
      <c r="O159" s="216"/>
      <c r="P159" s="216"/>
      <c r="Q159" s="216"/>
    </row>
    <row r="160" spans="2:17" x14ac:dyDescent="0.2">
      <c r="B160" s="32"/>
      <c r="C160" s="47"/>
      <c r="D160" s="47"/>
      <c r="E160" s="32"/>
      <c r="F160" s="32"/>
      <c r="G160" s="93"/>
      <c r="H160" s="32"/>
      <c r="I160" s="47"/>
      <c r="J160" s="47"/>
      <c r="K160" s="32"/>
      <c r="L160" s="32"/>
      <c r="M160" s="93"/>
      <c r="N160" s="32"/>
      <c r="O160" s="216"/>
      <c r="P160" s="216"/>
      <c r="Q160" s="216"/>
    </row>
    <row r="161" spans="2:17" x14ac:dyDescent="0.2">
      <c r="B161" s="32"/>
      <c r="C161" s="47"/>
      <c r="D161" s="47"/>
      <c r="E161" s="32"/>
      <c r="F161" s="32"/>
      <c r="G161" s="93"/>
      <c r="H161" s="32"/>
      <c r="I161" s="47"/>
      <c r="J161" s="47"/>
      <c r="K161" s="32"/>
      <c r="L161" s="32"/>
      <c r="M161" s="93"/>
      <c r="N161" s="32"/>
      <c r="O161" s="216"/>
      <c r="P161" s="216"/>
      <c r="Q161" s="216"/>
    </row>
    <row r="162" spans="2:17" x14ac:dyDescent="0.2">
      <c r="B162" s="32"/>
      <c r="C162" s="47"/>
      <c r="D162" s="47"/>
      <c r="E162" s="32"/>
      <c r="F162" s="32"/>
      <c r="G162" s="93"/>
      <c r="H162" s="32"/>
      <c r="I162" s="47"/>
      <c r="J162" s="47"/>
      <c r="K162" s="32"/>
      <c r="L162" s="32"/>
      <c r="M162" s="93"/>
      <c r="N162" s="32"/>
      <c r="O162" s="216"/>
      <c r="P162" s="216"/>
      <c r="Q162" s="216"/>
    </row>
    <row r="163" spans="2:17" x14ac:dyDescent="0.2">
      <c r="B163" s="32"/>
      <c r="C163" s="47"/>
      <c r="D163" s="47"/>
      <c r="E163" s="32"/>
      <c r="F163" s="32"/>
      <c r="G163" s="93"/>
      <c r="H163" s="32"/>
      <c r="I163" s="47"/>
      <c r="J163" s="47"/>
      <c r="K163" s="32"/>
      <c r="L163" s="32"/>
      <c r="M163" s="93"/>
      <c r="N163" s="32"/>
      <c r="O163" s="216"/>
      <c r="P163" s="216"/>
      <c r="Q163" s="216"/>
    </row>
    <row r="164" spans="2:17" x14ac:dyDescent="0.2">
      <c r="B164" s="32"/>
      <c r="C164" s="47"/>
      <c r="D164" s="47"/>
      <c r="E164" s="32"/>
      <c r="F164" s="32"/>
      <c r="G164" s="93"/>
      <c r="H164" s="32"/>
      <c r="I164" s="47"/>
      <c r="J164" s="47"/>
      <c r="K164" s="32"/>
      <c r="L164" s="32"/>
      <c r="M164" s="93"/>
      <c r="N164" s="32"/>
      <c r="O164" s="216"/>
      <c r="P164" s="216"/>
      <c r="Q164" s="216"/>
    </row>
    <row r="165" spans="2:17" x14ac:dyDescent="0.2">
      <c r="B165" s="32"/>
      <c r="C165" s="47"/>
      <c r="D165" s="47"/>
      <c r="E165" s="32"/>
      <c r="F165" s="32"/>
      <c r="G165" s="93"/>
      <c r="H165" s="32"/>
      <c r="I165" s="47"/>
      <c r="J165" s="47"/>
      <c r="K165" s="32"/>
      <c r="L165" s="32"/>
      <c r="M165" s="93"/>
      <c r="N165" s="32"/>
      <c r="O165" s="216"/>
      <c r="P165" s="216"/>
      <c r="Q165" s="216"/>
    </row>
    <row r="166" spans="2:17" x14ac:dyDescent="0.2">
      <c r="B166" s="32"/>
      <c r="C166" s="47"/>
      <c r="D166" s="47"/>
      <c r="E166" s="32"/>
      <c r="F166" s="32"/>
      <c r="G166" s="93"/>
      <c r="H166" s="32"/>
      <c r="I166" s="47"/>
      <c r="J166" s="47"/>
      <c r="K166" s="32"/>
      <c r="L166" s="32"/>
      <c r="M166" s="93"/>
      <c r="N166" s="32"/>
      <c r="O166" s="216"/>
      <c r="P166" s="216"/>
      <c r="Q166" s="216"/>
    </row>
    <row r="167" spans="2:17" x14ac:dyDescent="0.2">
      <c r="B167" s="32"/>
      <c r="C167" s="47"/>
      <c r="D167" s="47"/>
      <c r="E167" s="32"/>
      <c r="F167" s="32"/>
      <c r="G167" s="93"/>
      <c r="H167" s="32"/>
      <c r="I167" s="47"/>
      <c r="J167" s="47"/>
      <c r="K167" s="32"/>
      <c r="L167" s="32"/>
      <c r="M167" s="93"/>
      <c r="N167" s="32"/>
      <c r="O167" s="216"/>
      <c r="P167" s="216"/>
      <c r="Q167" s="216"/>
    </row>
    <row r="168" spans="2:17" x14ac:dyDescent="0.2">
      <c r="B168" s="32"/>
      <c r="C168" s="47"/>
      <c r="D168" s="47"/>
      <c r="E168" s="32"/>
      <c r="F168" s="32"/>
      <c r="G168" s="93"/>
      <c r="H168" s="32"/>
      <c r="I168" s="47"/>
      <c r="J168" s="47"/>
      <c r="K168" s="32"/>
      <c r="L168" s="32"/>
      <c r="M168" s="93"/>
      <c r="N168" s="32"/>
      <c r="O168" s="216"/>
      <c r="P168" s="216"/>
      <c r="Q168" s="216"/>
    </row>
    <row r="169" spans="2:17" x14ac:dyDescent="0.2">
      <c r="B169" s="32"/>
      <c r="C169" s="47"/>
      <c r="D169" s="47"/>
      <c r="E169" s="32"/>
      <c r="F169" s="32"/>
      <c r="G169" s="93"/>
      <c r="H169" s="32"/>
      <c r="I169" s="47"/>
      <c r="J169" s="47"/>
      <c r="K169" s="32"/>
      <c r="L169" s="32"/>
      <c r="M169" s="93"/>
      <c r="N169" s="32"/>
      <c r="O169" s="216"/>
      <c r="P169" s="216"/>
      <c r="Q169" s="216"/>
    </row>
    <row r="170" spans="2:17" x14ac:dyDescent="0.2">
      <c r="B170" s="32"/>
      <c r="C170" s="47"/>
      <c r="D170" s="47"/>
      <c r="E170" s="32"/>
      <c r="F170" s="32"/>
      <c r="G170" s="93"/>
      <c r="H170" s="32"/>
      <c r="I170" s="47"/>
      <c r="J170" s="47"/>
      <c r="K170" s="32"/>
      <c r="L170" s="32"/>
      <c r="M170" s="93"/>
      <c r="N170" s="32"/>
      <c r="O170" s="216"/>
      <c r="P170" s="216"/>
      <c r="Q170" s="216"/>
    </row>
    <row r="171" spans="2:17" x14ac:dyDescent="0.2">
      <c r="B171" s="32"/>
      <c r="C171" s="47"/>
      <c r="D171" s="47"/>
      <c r="E171" s="32"/>
      <c r="F171" s="32"/>
      <c r="G171" s="93"/>
      <c r="H171" s="32"/>
      <c r="I171" s="47"/>
      <c r="J171" s="47"/>
      <c r="K171" s="32"/>
      <c r="L171" s="32"/>
      <c r="M171" s="93"/>
      <c r="N171" s="32"/>
      <c r="O171" s="216"/>
      <c r="P171" s="216"/>
      <c r="Q171" s="216"/>
    </row>
    <row r="172" spans="2:17" x14ac:dyDescent="0.2">
      <c r="B172" s="32"/>
      <c r="C172" s="47"/>
      <c r="D172" s="47"/>
      <c r="E172" s="32"/>
      <c r="F172" s="32"/>
      <c r="G172" s="93"/>
      <c r="H172" s="32"/>
      <c r="I172" s="47"/>
      <c r="J172" s="47"/>
      <c r="K172" s="32"/>
      <c r="L172" s="32"/>
      <c r="M172" s="93"/>
      <c r="N172" s="32"/>
      <c r="O172" s="216"/>
      <c r="P172" s="216"/>
      <c r="Q172" s="216"/>
    </row>
    <row r="173" spans="2:17" x14ac:dyDescent="0.2">
      <c r="B173" s="32"/>
      <c r="C173" s="47"/>
      <c r="D173" s="47"/>
      <c r="E173" s="32"/>
      <c r="F173" s="32"/>
      <c r="G173" s="93"/>
      <c r="H173" s="32"/>
      <c r="I173" s="47"/>
      <c r="J173" s="47"/>
      <c r="K173" s="32"/>
      <c r="L173" s="32"/>
      <c r="M173" s="93"/>
      <c r="N173" s="32"/>
      <c r="O173" s="216"/>
      <c r="P173" s="216"/>
      <c r="Q173" s="216"/>
    </row>
    <row r="174" spans="2:17" x14ac:dyDescent="0.2">
      <c r="B174" s="32"/>
      <c r="C174" s="47"/>
      <c r="D174" s="47"/>
      <c r="E174" s="32"/>
      <c r="F174" s="32"/>
      <c r="G174" s="93"/>
      <c r="H174" s="32"/>
      <c r="I174" s="47"/>
      <c r="J174" s="47"/>
      <c r="K174" s="32"/>
      <c r="L174" s="32"/>
      <c r="M174" s="93"/>
      <c r="N174" s="32"/>
      <c r="O174" s="216"/>
      <c r="P174" s="216"/>
      <c r="Q174" s="216"/>
    </row>
    <row r="175" spans="2:17" x14ac:dyDescent="0.2">
      <c r="B175" s="32"/>
      <c r="C175" s="47"/>
      <c r="D175" s="47"/>
      <c r="E175" s="32"/>
      <c r="F175" s="32"/>
      <c r="G175" s="93"/>
      <c r="H175" s="32"/>
      <c r="I175" s="47"/>
      <c r="J175" s="47"/>
      <c r="K175" s="32"/>
      <c r="L175" s="32"/>
      <c r="M175" s="93"/>
      <c r="N175" s="32"/>
      <c r="O175" s="216"/>
      <c r="P175" s="216"/>
      <c r="Q175" s="216"/>
    </row>
    <row r="176" spans="2:17" x14ac:dyDescent="0.2">
      <c r="B176" s="32"/>
      <c r="C176" s="47"/>
      <c r="D176" s="47"/>
      <c r="E176" s="32"/>
      <c r="F176" s="32"/>
      <c r="G176" s="93"/>
      <c r="H176" s="32"/>
      <c r="I176" s="47"/>
      <c r="J176" s="47"/>
      <c r="K176" s="32"/>
      <c r="L176" s="32"/>
      <c r="M176" s="93"/>
      <c r="N176" s="32"/>
      <c r="O176" s="216"/>
      <c r="P176" s="216"/>
      <c r="Q176" s="216"/>
    </row>
    <row r="177" spans="2:17" x14ac:dyDescent="0.2">
      <c r="B177" s="32"/>
      <c r="C177" s="47"/>
      <c r="D177" s="47"/>
      <c r="E177" s="32"/>
      <c r="F177" s="32"/>
      <c r="G177" s="93"/>
      <c r="H177" s="32"/>
      <c r="I177" s="47"/>
      <c r="J177" s="47"/>
      <c r="K177" s="32"/>
      <c r="L177" s="32"/>
      <c r="M177" s="93"/>
      <c r="N177" s="32"/>
      <c r="O177" s="216"/>
      <c r="P177" s="216"/>
      <c r="Q177" s="216"/>
    </row>
    <row r="178" spans="2:17" x14ac:dyDescent="0.2">
      <c r="B178" s="32"/>
      <c r="C178" s="47"/>
      <c r="D178" s="47"/>
      <c r="E178" s="32"/>
      <c r="F178" s="32"/>
      <c r="G178" s="93"/>
      <c r="H178" s="32"/>
      <c r="I178" s="47"/>
      <c r="J178" s="47"/>
      <c r="K178" s="32"/>
      <c r="L178" s="32"/>
      <c r="M178" s="93"/>
      <c r="N178" s="32"/>
      <c r="O178" s="216"/>
      <c r="P178" s="216"/>
      <c r="Q178" s="216"/>
    </row>
    <row r="179" spans="2:17" x14ac:dyDescent="0.2">
      <c r="B179" s="32"/>
      <c r="C179" s="47"/>
      <c r="D179" s="47"/>
      <c r="E179" s="32"/>
      <c r="F179" s="32"/>
      <c r="G179" s="93"/>
      <c r="H179" s="32"/>
      <c r="I179" s="47"/>
      <c r="J179" s="47"/>
      <c r="K179" s="32"/>
      <c r="L179" s="32"/>
      <c r="M179" s="93"/>
      <c r="N179" s="32"/>
      <c r="O179" s="216"/>
      <c r="P179" s="216"/>
      <c r="Q179" s="216"/>
    </row>
    <row r="180" spans="2:17" x14ac:dyDescent="0.2">
      <c r="B180" s="32"/>
      <c r="C180" s="47"/>
      <c r="D180" s="47"/>
      <c r="E180" s="32"/>
      <c r="F180" s="32"/>
      <c r="G180" s="93"/>
      <c r="H180" s="32"/>
      <c r="I180" s="47"/>
      <c r="J180" s="47"/>
      <c r="K180" s="32"/>
      <c r="L180" s="32"/>
      <c r="M180" s="93"/>
      <c r="N180" s="32"/>
      <c r="O180" s="216"/>
      <c r="P180" s="216"/>
      <c r="Q180" s="216"/>
    </row>
    <row r="181" spans="2:17" x14ac:dyDescent="0.2">
      <c r="B181" s="32"/>
      <c r="C181" s="47"/>
      <c r="D181" s="47"/>
      <c r="E181" s="32"/>
      <c r="F181" s="32"/>
      <c r="G181" s="93"/>
      <c r="H181" s="32"/>
      <c r="I181" s="47"/>
      <c r="J181" s="47"/>
      <c r="K181" s="32"/>
      <c r="L181" s="32"/>
      <c r="M181" s="93"/>
      <c r="N181" s="32"/>
      <c r="O181" s="216"/>
      <c r="P181" s="216"/>
      <c r="Q181" s="216"/>
    </row>
    <row r="182" spans="2:17" x14ac:dyDescent="0.2">
      <c r="B182" s="32"/>
      <c r="C182" s="47"/>
      <c r="D182" s="47"/>
      <c r="E182" s="32"/>
      <c r="F182" s="32"/>
      <c r="G182" s="93"/>
      <c r="H182" s="32"/>
      <c r="I182" s="47"/>
      <c r="J182" s="47"/>
      <c r="K182" s="32"/>
      <c r="L182" s="32"/>
      <c r="M182" s="93"/>
      <c r="N182" s="32"/>
      <c r="O182" s="216"/>
      <c r="P182" s="216"/>
      <c r="Q182" s="216"/>
    </row>
    <row r="183" spans="2:17" x14ac:dyDescent="0.2">
      <c r="B183" s="32"/>
      <c r="C183" s="47"/>
      <c r="D183" s="47"/>
      <c r="E183" s="32"/>
      <c r="F183" s="32"/>
      <c r="G183" s="93"/>
      <c r="H183" s="32"/>
      <c r="I183" s="47"/>
      <c r="J183" s="47"/>
      <c r="K183" s="32"/>
      <c r="L183" s="32"/>
      <c r="M183" s="93"/>
      <c r="N183" s="32"/>
      <c r="O183" s="216"/>
      <c r="P183" s="216"/>
      <c r="Q183" s="216"/>
    </row>
    <row r="184" spans="2:17" x14ac:dyDescent="0.2">
      <c r="B184" s="32"/>
      <c r="C184" s="47"/>
      <c r="D184" s="47"/>
      <c r="E184" s="32"/>
      <c r="F184" s="32"/>
      <c r="G184" s="93"/>
      <c r="H184" s="32"/>
      <c r="I184" s="47"/>
      <c r="J184" s="47"/>
      <c r="K184" s="32"/>
      <c r="L184" s="32"/>
      <c r="M184" s="93"/>
      <c r="N184" s="32"/>
      <c r="O184" s="216"/>
      <c r="P184" s="216"/>
      <c r="Q184" s="216"/>
    </row>
    <row r="185" spans="2:17" x14ac:dyDescent="0.2">
      <c r="B185" s="32"/>
      <c r="C185" s="47"/>
      <c r="D185" s="47"/>
      <c r="E185" s="32"/>
      <c r="F185" s="32"/>
      <c r="G185" s="93"/>
      <c r="H185" s="32"/>
      <c r="I185" s="47"/>
      <c r="J185" s="47"/>
      <c r="K185" s="32"/>
      <c r="L185" s="32"/>
      <c r="M185" s="93"/>
      <c r="N185" s="32"/>
      <c r="O185" s="216"/>
      <c r="P185" s="216"/>
      <c r="Q185" s="216"/>
    </row>
    <row r="186" spans="2:17" x14ac:dyDescent="0.2">
      <c r="B186" s="32"/>
      <c r="C186" s="47"/>
      <c r="D186" s="47"/>
      <c r="E186" s="32"/>
      <c r="F186" s="32"/>
      <c r="G186" s="93"/>
      <c r="H186" s="32"/>
      <c r="I186" s="47"/>
      <c r="J186" s="47"/>
      <c r="K186" s="32"/>
      <c r="L186" s="32"/>
      <c r="M186" s="93"/>
      <c r="N186" s="32"/>
      <c r="O186" s="216"/>
      <c r="P186" s="216"/>
      <c r="Q186" s="216"/>
    </row>
    <row r="187" spans="2:17" x14ac:dyDescent="0.2">
      <c r="B187" s="32"/>
      <c r="C187" s="47"/>
      <c r="D187" s="47"/>
      <c r="E187" s="32"/>
      <c r="F187" s="32"/>
      <c r="G187" s="93"/>
      <c r="H187" s="32"/>
      <c r="I187" s="47"/>
      <c r="J187" s="47"/>
      <c r="K187" s="32"/>
      <c r="L187" s="32"/>
      <c r="M187" s="93"/>
      <c r="N187" s="32"/>
      <c r="O187" s="216"/>
      <c r="P187" s="216"/>
      <c r="Q187" s="216"/>
    </row>
    <row r="188" spans="2:17" x14ac:dyDescent="0.2">
      <c r="B188" s="32"/>
      <c r="C188" s="47"/>
      <c r="D188" s="47"/>
      <c r="E188" s="32"/>
      <c r="F188" s="32"/>
      <c r="G188" s="93"/>
      <c r="H188" s="32"/>
      <c r="I188" s="47"/>
      <c r="J188" s="47"/>
      <c r="K188" s="32"/>
      <c r="L188" s="32"/>
      <c r="M188" s="93"/>
      <c r="N188" s="32"/>
      <c r="O188" s="216"/>
      <c r="P188" s="216"/>
      <c r="Q188" s="216"/>
    </row>
    <row r="189" spans="2:17" x14ac:dyDescent="0.2">
      <c r="B189" s="32"/>
      <c r="C189" s="47"/>
      <c r="D189" s="47"/>
      <c r="E189" s="32"/>
      <c r="F189" s="32"/>
      <c r="G189" s="93"/>
      <c r="H189" s="32"/>
      <c r="I189" s="47"/>
      <c r="J189" s="47"/>
      <c r="K189" s="32"/>
      <c r="L189" s="32"/>
      <c r="M189" s="93"/>
      <c r="N189" s="32"/>
      <c r="O189" s="216"/>
      <c r="P189" s="216"/>
      <c r="Q189" s="216"/>
    </row>
    <row r="190" spans="2:17" x14ac:dyDescent="0.2">
      <c r="B190" s="32"/>
      <c r="C190" s="47"/>
      <c r="D190" s="47"/>
      <c r="E190" s="32"/>
      <c r="F190" s="32"/>
      <c r="G190" s="93"/>
      <c r="H190" s="32"/>
      <c r="I190" s="47"/>
      <c r="J190" s="47"/>
      <c r="K190" s="32"/>
      <c r="L190" s="32"/>
      <c r="M190" s="93"/>
      <c r="N190" s="32"/>
      <c r="O190" s="216"/>
      <c r="P190" s="216"/>
      <c r="Q190" s="216"/>
    </row>
    <row r="191" spans="2:17" x14ac:dyDescent="0.2">
      <c r="B191" s="32"/>
      <c r="C191" s="47"/>
      <c r="D191" s="47"/>
      <c r="E191" s="32"/>
      <c r="F191" s="32"/>
      <c r="G191" s="93"/>
      <c r="H191" s="32"/>
      <c r="I191" s="47"/>
      <c r="J191" s="47"/>
      <c r="K191" s="32"/>
      <c r="L191" s="32"/>
      <c r="M191" s="93"/>
      <c r="N191" s="32"/>
      <c r="O191" s="216"/>
      <c r="P191" s="216"/>
      <c r="Q191" s="216"/>
    </row>
    <row r="192" spans="2:17" x14ac:dyDescent="0.2">
      <c r="B192" s="32"/>
      <c r="C192" s="47"/>
      <c r="D192" s="47"/>
      <c r="E192" s="32"/>
      <c r="F192" s="32"/>
      <c r="G192" s="93"/>
      <c r="H192" s="32"/>
      <c r="I192" s="47"/>
      <c r="J192" s="47"/>
      <c r="K192" s="32"/>
      <c r="L192" s="32"/>
      <c r="M192" s="93"/>
      <c r="N192" s="32"/>
      <c r="O192" s="216"/>
      <c r="P192" s="216"/>
      <c r="Q192" s="216"/>
    </row>
    <row r="193" spans="2:17" x14ac:dyDescent="0.2">
      <c r="B193" s="32"/>
      <c r="C193" s="47"/>
      <c r="D193" s="47"/>
      <c r="E193" s="32"/>
      <c r="F193" s="32"/>
      <c r="G193" s="93"/>
      <c r="H193" s="32"/>
      <c r="I193" s="47"/>
      <c r="J193" s="47"/>
      <c r="K193" s="32"/>
      <c r="L193" s="32"/>
      <c r="M193" s="93"/>
      <c r="N193" s="32"/>
      <c r="O193" s="216"/>
      <c r="P193" s="216"/>
      <c r="Q193" s="216"/>
    </row>
    <row r="194" spans="2:17" x14ac:dyDescent="0.2">
      <c r="B194" s="32"/>
      <c r="C194" s="47"/>
      <c r="D194" s="47"/>
      <c r="E194" s="32"/>
      <c r="F194" s="32"/>
      <c r="G194" s="93"/>
      <c r="H194" s="32"/>
      <c r="I194" s="47"/>
      <c r="J194" s="47"/>
      <c r="K194" s="32"/>
      <c r="L194" s="32"/>
      <c r="M194" s="93"/>
      <c r="N194" s="32"/>
      <c r="O194" s="216"/>
      <c r="P194" s="216"/>
      <c r="Q194" s="216"/>
    </row>
    <row r="195" spans="2:17" x14ac:dyDescent="0.2">
      <c r="B195" s="32"/>
      <c r="C195" s="47"/>
      <c r="D195" s="47"/>
      <c r="E195" s="32"/>
      <c r="F195" s="32"/>
      <c r="G195" s="93"/>
      <c r="H195" s="32"/>
      <c r="I195" s="47"/>
      <c r="J195" s="47"/>
      <c r="K195" s="32"/>
      <c r="L195" s="32"/>
      <c r="M195" s="93"/>
      <c r="N195" s="32"/>
      <c r="O195" s="216"/>
      <c r="P195" s="216"/>
      <c r="Q195" s="216"/>
    </row>
    <row r="196" spans="2:17" x14ac:dyDescent="0.2">
      <c r="B196" s="32"/>
      <c r="C196" s="47"/>
      <c r="D196" s="47"/>
      <c r="E196" s="32"/>
      <c r="F196" s="32"/>
      <c r="G196" s="93"/>
      <c r="H196" s="32"/>
      <c r="I196" s="47"/>
      <c r="J196" s="47"/>
      <c r="K196" s="32"/>
      <c r="L196" s="32"/>
      <c r="M196" s="93"/>
      <c r="N196" s="32"/>
      <c r="O196" s="216"/>
      <c r="P196" s="216"/>
      <c r="Q196" s="216"/>
    </row>
    <row r="197" spans="2:17" x14ac:dyDescent="0.2">
      <c r="B197" s="32"/>
      <c r="C197" s="47"/>
      <c r="D197" s="47"/>
      <c r="E197" s="32"/>
      <c r="F197" s="32"/>
      <c r="G197" s="93"/>
      <c r="H197" s="32"/>
      <c r="I197" s="47"/>
      <c r="J197" s="47"/>
      <c r="K197" s="32"/>
      <c r="L197" s="32"/>
      <c r="M197" s="93"/>
      <c r="N197" s="32"/>
      <c r="O197" s="216"/>
      <c r="P197" s="216"/>
      <c r="Q197" s="216"/>
    </row>
    <row r="198" spans="2:17" x14ac:dyDescent="0.2">
      <c r="B198" s="32"/>
      <c r="C198" s="47"/>
      <c r="D198" s="47"/>
      <c r="E198" s="32"/>
      <c r="F198" s="32"/>
      <c r="G198" s="93"/>
      <c r="H198" s="32"/>
      <c r="I198" s="47"/>
      <c r="J198" s="47"/>
      <c r="K198" s="32"/>
      <c r="L198" s="32"/>
      <c r="M198" s="93"/>
      <c r="N198" s="32"/>
      <c r="O198" s="216"/>
      <c r="P198" s="216"/>
      <c r="Q198" s="216"/>
    </row>
    <row r="199" spans="2:17" x14ac:dyDescent="0.2">
      <c r="B199" s="32"/>
      <c r="C199" s="47"/>
      <c r="D199" s="47"/>
      <c r="E199" s="32"/>
      <c r="F199" s="32"/>
      <c r="G199" s="93"/>
      <c r="H199" s="32"/>
      <c r="I199" s="47"/>
      <c r="J199" s="47"/>
      <c r="K199" s="32"/>
      <c r="L199" s="32"/>
      <c r="M199" s="93"/>
      <c r="N199" s="32"/>
      <c r="O199" s="216"/>
      <c r="P199" s="216"/>
      <c r="Q199" s="216"/>
    </row>
    <row r="200" spans="2:17" x14ac:dyDescent="0.2">
      <c r="B200" s="32"/>
      <c r="C200" s="47"/>
      <c r="D200" s="47"/>
      <c r="E200" s="32"/>
      <c r="F200" s="32"/>
      <c r="G200" s="93"/>
      <c r="H200" s="32"/>
      <c r="I200" s="47"/>
      <c r="J200" s="47"/>
      <c r="K200" s="32"/>
      <c r="L200" s="32"/>
      <c r="M200" s="93"/>
      <c r="N200" s="32"/>
      <c r="O200" s="216"/>
      <c r="P200" s="216"/>
      <c r="Q200" s="216"/>
    </row>
    <row r="201" spans="2:17" x14ac:dyDescent="0.2">
      <c r="B201" s="32"/>
      <c r="C201" s="47"/>
      <c r="D201" s="47"/>
      <c r="E201" s="32"/>
      <c r="F201" s="32"/>
      <c r="G201" s="93"/>
      <c r="H201" s="32"/>
      <c r="I201" s="47"/>
      <c r="J201" s="47"/>
      <c r="K201" s="32"/>
      <c r="L201" s="32"/>
      <c r="M201" s="93"/>
      <c r="N201" s="32"/>
      <c r="O201" s="216"/>
      <c r="P201" s="216"/>
      <c r="Q201" s="216"/>
    </row>
    <row r="202" spans="2:17" x14ac:dyDescent="0.2">
      <c r="B202" s="32"/>
      <c r="C202" s="47"/>
      <c r="D202" s="47"/>
      <c r="E202" s="32"/>
      <c r="F202" s="32"/>
      <c r="G202" s="93"/>
      <c r="H202" s="32"/>
      <c r="I202" s="47"/>
      <c r="J202" s="47"/>
      <c r="K202" s="32"/>
      <c r="L202" s="32"/>
      <c r="M202" s="93"/>
      <c r="N202" s="32"/>
      <c r="O202" s="216"/>
      <c r="P202" s="216"/>
      <c r="Q202" s="216"/>
    </row>
    <row r="203" spans="2:17" x14ac:dyDescent="0.2">
      <c r="B203" s="32"/>
      <c r="C203" s="47"/>
      <c r="D203" s="47"/>
      <c r="E203" s="32"/>
      <c r="F203" s="32"/>
      <c r="G203" s="93"/>
      <c r="H203" s="32"/>
      <c r="I203" s="47"/>
      <c r="J203" s="47"/>
      <c r="K203" s="32"/>
      <c r="L203" s="32"/>
      <c r="M203" s="93"/>
      <c r="N203" s="32"/>
      <c r="O203" s="216"/>
      <c r="P203" s="216"/>
      <c r="Q203" s="216"/>
    </row>
    <row r="204" spans="2:17" x14ac:dyDescent="0.2">
      <c r="B204" s="32"/>
      <c r="C204" s="47"/>
      <c r="D204" s="47"/>
      <c r="E204" s="32"/>
      <c r="F204" s="32"/>
      <c r="G204" s="93"/>
      <c r="H204" s="32"/>
      <c r="I204" s="47"/>
      <c r="J204" s="47"/>
      <c r="K204" s="32"/>
      <c r="L204" s="32"/>
      <c r="M204" s="93"/>
      <c r="N204" s="32"/>
      <c r="O204" s="216"/>
      <c r="P204" s="216"/>
      <c r="Q204" s="216"/>
    </row>
    <row r="205" spans="2:17" x14ac:dyDescent="0.2">
      <c r="B205" s="32"/>
      <c r="C205" s="47"/>
      <c r="D205" s="47"/>
      <c r="E205" s="32"/>
      <c r="F205" s="32"/>
      <c r="G205" s="93"/>
      <c r="H205" s="32"/>
      <c r="I205" s="47"/>
      <c r="J205" s="47"/>
      <c r="K205" s="32"/>
      <c r="L205" s="32"/>
      <c r="M205" s="93"/>
      <c r="N205" s="32"/>
      <c r="O205" s="216"/>
      <c r="P205" s="216"/>
      <c r="Q205" s="216"/>
    </row>
    <row r="206" spans="2:17" x14ac:dyDescent="0.2">
      <c r="B206" s="32"/>
      <c r="C206" s="47"/>
      <c r="D206" s="47"/>
      <c r="E206" s="32"/>
      <c r="F206" s="32"/>
      <c r="G206" s="93"/>
      <c r="H206" s="32"/>
      <c r="I206" s="47"/>
      <c r="J206" s="47"/>
      <c r="K206" s="32"/>
      <c r="L206" s="32"/>
      <c r="M206" s="93"/>
      <c r="N206" s="32"/>
      <c r="O206" s="216"/>
      <c r="P206" s="216"/>
      <c r="Q206" s="216"/>
    </row>
    <row r="207" spans="2:17" x14ac:dyDescent="0.2">
      <c r="B207" s="32"/>
      <c r="C207" s="47"/>
      <c r="D207" s="47"/>
      <c r="E207" s="32"/>
      <c r="F207" s="32"/>
      <c r="G207" s="93"/>
      <c r="H207" s="32"/>
      <c r="I207" s="47"/>
      <c r="J207" s="47"/>
      <c r="K207" s="32"/>
      <c r="L207" s="32"/>
      <c r="M207" s="93"/>
      <c r="N207" s="32"/>
      <c r="O207" s="216"/>
      <c r="P207" s="216"/>
      <c r="Q207" s="216"/>
    </row>
    <row r="208" spans="2:17" x14ac:dyDescent="0.2">
      <c r="B208" s="32"/>
      <c r="C208" s="47"/>
      <c r="D208" s="47"/>
      <c r="E208" s="32"/>
      <c r="F208" s="32"/>
      <c r="G208" s="93"/>
      <c r="H208" s="32"/>
      <c r="I208" s="47"/>
      <c r="J208" s="47"/>
      <c r="K208" s="32"/>
      <c r="L208" s="32"/>
      <c r="M208" s="93"/>
      <c r="N208" s="32"/>
      <c r="O208" s="216"/>
      <c r="P208" s="216"/>
      <c r="Q208" s="216"/>
    </row>
    <row r="209" spans="2:17" x14ac:dyDescent="0.2">
      <c r="B209" s="32"/>
      <c r="C209" s="47"/>
      <c r="D209" s="47"/>
      <c r="E209" s="32"/>
      <c r="F209" s="32"/>
      <c r="G209" s="93"/>
      <c r="H209" s="32"/>
      <c r="I209" s="47"/>
      <c r="J209" s="47"/>
      <c r="K209" s="32"/>
      <c r="L209" s="32"/>
      <c r="M209" s="93"/>
      <c r="N209" s="32"/>
      <c r="O209" s="216"/>
      <c r="P209" s="216"/>
      <c r="Q209" s="216"/>
    </row>
    <row r="210" spans="2:17" x14ac:dyDescent="0.2">
      <c r="B210" s="32"/>
      <c r="C210" s="47"/>
      <c r="D210" s="47"/>
      <c r="E210" s="32"/>
      <c r="F210" s="32"/>
      <c r="G210" s="93"/>
      <c r="H210" s="32"/>
      <c r="I210" s="47"/>
      <c r="J210" s="47"/>
      <c r="K210" s="32"/>
      <c r="L210" s="32"/>
      <c r="M210" s="93"/>
      <c r="N210" s="32"/>
      <c r="O210" s="216"/>
      <c r="P210" s="216"/>
      <c r="Q210" s="216"/>
    </row>
    <row r="211" spans="2:17" x14ac:dyDescent="0.2">
      <c r="B211" s="32"/>
      <c r="C211" s="47"/>
      <c r="D211" s="47"/>
      <c r="E211" s="32"/>
      <c r="F211" s="32"/>
      <c r="G211" s="93"/>
      <c r="H211" s="32"/>
      <c r="I211" s="47"/>
      <c r="J211" s="47"/>
      <c r="K211" s="32"/>
      <c r="L211" s="32"/>
      <c r="M211" s="93"/>
      <c r="N211" s="32"/>
      <c r="O211" s="216"/>
      <c r="P211" s="216"/>
      <c r="Q211" s="216"/>
    </row>
    <row r="212" spans="2:17" x14ac:dyDescent="0.2">
      <c r="B212" s="32"/>
      <c r="C212" s="47"/>
      <c r="D212" s="47"/>
      <c r="E212" s="32"/>
      <c r="F212" s="32"/>
      <c r="G212" s="93"/>
      <c r="H212" s="32"/>
      <c r="I212" s="47"/>
      <c r="J212" s="47"/>
      <c r="K212" s="32"/>
      <c r="L212" s="32"/>
      <c r="M212" s="93"/>
      <c r="N212" s="32"/>
      <c r="O212" s="216"/>
      <c r="P212" s="216"/>
      <c r="Q212" s="216"/>
    </row>
    <row r="213" spans="2:17" x14ac:dyDescent="0.2">
      <c r="B213" s="32"/>
      <c r="C213" s="47"/>
      <c r="D213" s="47"/>
      <c r="E213" s="32"/>
      <c r="F213" s="32"/>
      <c r="G213" s="93"/>
      <c r="H213" s="32"/>
      <c r="I213" s="47"/>
      <c r="J213" s="47"/>
      <c r="K213" s="32"/>
      <c r="L213" s="32"/>
      <c r="M213" s="93"/>
      <c r="N213" s="32"/>
      <c r="O213" s="216"/>
      <c r="P213" s="216"/>
      <c r="Q213" s="216"/>
    </row>
    <row r="214" spans="2:17" x14ac:dyDescent="0.2">
      <c r="B214" s="32"/>
      <c r="C214" s="47"/>
      <c r="D214" s="47"/>
      <c r="E214" s="32"/>
      <c r="F214" s="32"/>
      <c r="G214" s="93"/>
      <c r="H214" s="32"/>
      <c r="I214" s="47"/>
      <c r="J214" s="47"/>
      <c r="K214" s="32"/>
      <c r="L214" s="32"/>
      <c r="M214" s="93"/>
      <c r="N214" s="32"/>
      <c r="O214" s="216"/>
      <c r="P214" s="216"/>
      <c r="Q214" s="216"/>
    </row>
    <row r="215" spans="2:17" x14ac:dyDescent="0.2">
      <c r="B215" s="32"/>
      <c r="C215" s="47"/>
      <c r="D215" s="47"/>
      <c r="E215" s="32"/>
      <c r="F215" s="32"/>
      <c r="G215" s="93"/>
      <c r="H215" s="32"/>
      <c r="I215" s="47"/>
      <c r="J215" s="47"/>
      <c r="K215" s="32"/>
      <c r="L215" s="32"/>
      <c r="M215" s="93"/>
      <c r="N215" s="32"/>
      <c r="O215" s="216"/>
      <c r="P215" s="216"/>
      <c r="Q215" s="216"/>
    </row>
    <row r="216" spans="2:17" x14ac:dyDescent="0.2">
      <c r="B216" s="32"/>
      <c r="C216" s="47"/>
      <c r="D216" s="47"/>
      <c r="E216" s="32"/>
      <c r="F216" s="32"/>
      <c r="G216" s="93"/>
      <c r="H216" s="32"/>
      <c r="I216" s="47"/>
      <c r="J216" s="47"/>
      <c r="K216" s="32"/>
      <c r="L216" s="32"/>
      <c r="M216" s="93"/>
      <c r="N216" s="32"/>
      <c r="O216" s="216"/>
      <c r="P216" s="216"/>
      <c r="Q216" s="216"/>
    </row>
    <row r="217" spans="2:17" x14ac:dyDescent="0.2">
      <c r="B217" s="32"/>
      <c r="C217" s="47"/>
      <c r="D217" s="47"/>
      <c r="E217" s="32"/>
      <c r="F217" s="32"/>
      <c r="G217" s="93"/>
      <c r="H217" s="32"/>
      <c r="I217" s="47"/>
      <c r="J217" s="47"/>
      <c r="K217" s="32"/>
      <c r="L217" s="32"/>
      <c r="M217" s="93"/>
      <c r="N217" s="32"/>
      <c r="O217" s="216"/>
      <c r="P217" s="216"/>
      <c r="Q217" s="216"/>
    </row>
    <row r="218" spans="2:17" x14ac:dyDescent="0.2">
      <c r="B218" s="32"/>
      <c r="C218" s="47"/>
      <c r="D218" s="47"/>
      <c r="E218" s="32"/>
      <c r="F218" s="32"/>
      <c r="G218" s="93"/>
      <c r="H218" s="32"/>
      <c r="I218" s="47"/>
      <c r="J218" s="47"/>
      <c r="K218" s="32"/>
      <c r="L218" s="32"/>
      <c r="M218" s="93"/>
      <c r="N218" s="32"/>
      <c r="O218" s="216"/>
      <c r="P218" s="216"/>
      <c r="Q218" s="216"/>
    </row>
    <row r="219" spans="2:17" x14ac:dyDescent="0.2">
      <c r="B219" s="32"/>
      <c r="C219" s="47"/>
      <c r="D219" s="47"/>
      <c r="E219" s="32"/>
      <c r="F219" s="32"/>
      <c r="G219" s="93"/>
      <c r="H219" s="32"/>
      <c r="I219" s="47"/>
      <c r="J219" s="47"/>
      <c r="K219" s="32"/>
      <c r="L219" s="32"/>
      <c r="M219" s="93"/>
      <c r="N219" s="32"/>
      <c r="O219" s="216"/>
      <c r="P219" s="216"/>
      <c r="Q219" s="216"/>
    </row>
    <row r="220" spans="2:17" x14ac:dyDescent="0.2">
      <c r="B220" s="32"/>
      <c r="C220" s="47"/>
      <c r="D220" s="47"/>
      <c r="E220" s="32"/>
      <c r="F220" s="32"/>
      <c r="G220" s="93"/>
      <c r="H220" s="32"/>
      <c r="I220" s="47"/>
      <c r="J220" s="47"/>
      <c r="K220" s="32"/>
      <c r="L220" s="32"/>
      <c r="M220" s="93"/>
      <c r="N220" s="32"/>
      <c r="O220" s="216"/>
      <c r="P220" s="216"/>
      <c r="Q220" s="216"/>
    </row>
    <row r="221" spans="2:17" x14ac:dyDescent="0.2">
      <c r="B221" s="32"/>
      <c r="C221" s="47"/>
      <c r="D221" s="47"/>
      <c r="E221" s="32"/>
      <c r="F221" s="32"/>
      <c r="G221" s="93"/>
      <c r="H221" s="32"/>
      <c r="I221" s="47"/>
      <c r="J221" s="47"/>
      <c r="K221" s="32"/>
      <c r="L221" s="32"/>
      <c r="M221" s="93"/>
      <c r="N221" s="32"/>
      <c r="O221" s="216"/>
      <c r="P221" s="216"/>
      <c r="Q221" s="216"/>
    </row>
    <row r="222" spans="2:17" x14ac:dyDescent="0.2">
      <c r="B222" s="32"/>
      <c r="C222" s="47"/>
      <c r="D222" s="47"/>
      <c r="E222" s="32"/>
      <c r="F222" s="32"/>
      <c r="G222" s="93"/>
      <c r="H222" s="32"/>
      <c r="I222" s="47"/>
      <c r="J222" s="47"/>
      <c r="K222" s="32"/>
      <c r="L222" s="32"/>
      <c r="M222" s="93"/>
      <c r="N222" s="32"/>
      <c r="O222" s="216"/>
      <c r="P222" s="216"/>
      <c r="Q222" s="216"/>
    </row>
    <row r="223" spans="2:17" x14ac:dyDescent="0.2">
      <c r="B223" s="32"/>
      <c r="C223" s="47"/>
      <c r="D223" s="47"/>
      <c r="E223" s="32"/>
      <c r="F223" s="32"/>
      <c r="G223" s="93"/>
      <c r="H223" s="32"/>
      <c r="I223" s="47"/>
      <c r="J223" s="47"/>
      <c r="K223" s="32"/>
      <c r="L223" s="32"/>
      <c r="M223" s="93"/>
      <c r="N223" s="32"/>
      <c r="O223" s="216"/>
      <c r="P223" s="216"/>
      <c r="Q223" s="216"/>
    </row>
    <row r="224" spans="2:17" x14ac:dyDescent="0.2">
      <c r="B224" s="32"/>
      <c r="C224" s="47"/>
      <c r="D224" s="47"/>
      <c r="E224" s="32"/>
      <c r="F224" s="32"/>
      <c r="G224" s="93"/>
      <c r="H224" s="32"/>
      <c r="I224" s="47"/>
      <c r="J224" s="47"/>
      <c r="K224" s="32"/>
      <c r="L224" s="32"/>
      <c r="M224" s="93"/>
      <c r="N224" s="32"/>
      <c r="O224" s="216"/>
      <c r="P224" s="216"/>
      <c r="Q224" s="216"/>
    </row>
    <row r="225" spans="2:17" x14ac:dyDescent="0.2">
      <c r="B225" s="32"/>
      <c r="C225" s="47"/>
      <c r="D225" s="47"/>
      <c r="E225" s="32"/>
      <c r="F225" s="32"/>
      <c r="G225" s="93"/>
      <c r="H225" s="32"/>
      <c r="I225" s="47"/>
      <c r="J225" s="47"/>
      <c r="K225" s="32"/>
      <c r="L225" s="32"/>
      <c r="M225" s="93"/>
      <c r="N225" s="32"/>
      <c r="O225" s="216"/>
      <c r="P225" s="216"/>
      <c r="Q225" s="216"/>
    </row>
    <row r="226" spans="2:17" x14ac:dyDescent="0.2">
      <c r="B226" s="32"/>
      <c r="C226" s="47"/>
      <c r="D226" s="47"/>
      <c r="E226" s="32"/>
      <c r="F226" s="32"/>
      <c r="G226" s="93"/>
      <c r="H226" s="32"/>
      <c r="I226" s="47"/>
      <c r="J226" s="47"/>
      <c r="K226" s="32"/>
      <c r="L226" s="32"/>
      <c r="M226" s="93"/>
      <c r="N226" s="32"/>
      <c r="O226" s="216"/>
      <c r="P226" s="216"/>
      <c r="Q226" s="216"/>
    </row>
    <row r="227" spans="2:17" x14ac:dyDescent="0.2">
      <c r="B227" s="32"/>
      <c r="C227" s="47"/>
      <c r="D227" s="47"/>
      <c r="E227" s="32"/>
      <c r="F227" s="32"/>
      <c r="G227" s="93"/>
      <c r="H227" s="32"/>
      <c r="I227" s="47"/>
      <c r="J227" s="47"/>
      <c r="K227" s="32"/>
      <c r="L227" s="32"/>
      <c r="M227" s="93"/>
      <c r="N227" s="32"/>
      <c r="O227" s="216"/>
      <c r="P227" s="216"/>
      <c r="Q227" s="216"/>
    </row>
    <row r="228" spans="2:17" x14ac:dyDescent="0.2">
      <c r="B228" s="32"/>
      <c r="C228" s="47"/>
      <c r="D228" s="47"/>
      <c r="E228" s="32"/>
      <c r="F228" s="32"/>
      <c r="G228" s="93"/>
      <c r="H228" s="32"/>
      <c r="I228" s="47"/>
      <c r="J228" s="47"/>
      <c r="K228" s="32"/>
      <c r="L228" s="32"/>
      <c r="M228" s="93"/>
      <c r="N228" s="32"/>
      <c r="O228" s="216"/>
      <c r="P228" s="216"/>
      <c r="Q228" s="216"/>
    </row>
    <row r="229" spans="2:17" x14ac:dyDescent="0.2">
      <c r="B229" s="32"/>
      <c r="C229" s="47"/>
      <c r="D229" s="47"/>
      <c r="E229" s="32"/>
      <c r="F229" s="32"/>
      <c r="G229" s="93"/>
      <c r="H229" s="32"/>
      <c r="I229" s="47"/>
      <c r="J229" s="47"/>
      <c r="K229" s="32"/>
      <c r="L229" s="32"/>
      <c r="M229" s="93"/>
      <c r="N229" s="32"/>
      <c r="O229" s="216"/>
      <c r="P229" s="216"/>
      <c r="Q229" s="216"/>
    </row>
    <row r="230" spans="2:17" x14ac:dyDescent="0.2">
      <c r="B230" s="32"/>
      <c r="C230" s="47"/>
      <c r="D230" s="47"/>
      <c r="E230" s="32"/>
      <c r="F230" s="32"/>
      <c r="G230" s="93"/>
      <c r="H230" s="32"/>
      <c r="I230" s="47"/>
      <c r="J230" s="47"/>
      <c r="K230" s="32"/>
      <c r="L230" s="32"/>
      <c r="M230" s="93"/>
      <c r="N230" s="32"/>
      <c r="O230" s="216"/>
      <c r="P230" s="216"/>
      <c r="Q230" s="216"/>
    </row>
    <row r="231" spans="2:17" x14ac:dyDescent="0.2">
      <c r="B231" s="32"/>
      <c r="C231" s="47"/>
      <c r="D231" s="47"/>
      <c r="E231" s="32"/>
      <c r="F231" s="32"/>
      <c r="G231" s="93"/>
      <c r="H231" s="32"/>
      <c r="I231" s="47"/>
      <c r="J231" s="47"/>
      <c r="K231" s="32"/>
      <c r="L231" s="32"/>
      <c r="M231" s="93"/>
      <c r="N231" s="32"/>
      <c r="O231" s="216"/>
      <c r="P231" s="216"/>
      <c r="Q231" s="216"/>
    </row>
    <row r="232" spans="2:17" x14ac:dyDescent="0.2">
      <c r="B232" s="32"/>
      <c r="C232" s="47"/>
      <c r="D232" s="47"/>
      <c r="E232" s="32"/>
      <c r="F232" s="32"/>
      <c r="G232" s="93"/>
      <c r="H232" s="32"/>
      <c r="I232" s="47"/>
      <c r="J232" s="47"/>
      <c r="K232" s="32"/>
      <c r="L232" s="32"/>
      <c r="M232" s="93"/>
      <c r="N232" s="32"/>
      <c r="O232" s="216"/>
      <c r="P232" s="216"/>
      <c r="Q232" s="216"/>
    </row>
    <row r="233" spans="2:17" x14ac:dyDescent="0.2">
      <c r="B233" s="32"/>
      <c r="C233" s="47"/>
      <c r="D233" s="47"/>
      <c r="E233" s="32"/>
      <c r="F233" s="32"/>
      <c r="G233" s="93"/>
      <c r="H233" s="32"/>
      <c r="I233" s="47"/>
      <c r="J233" s="47"/>
      <c r="K233" s="32"/>
      <c r="L233" s="32"/>
      <c r="M233" s="93"/>
      <c r="N233" s="32"/>
      <c r="O233" s="216"/>
      <c r="P233" s="216"/>
      <c r="Q233" s="216"/>
    </row>
    <row r="234" spans="2:17" x14ac:dyDescent="0.2">
      <c r="B234" s="32"/>
      <c r="C234" s="47"/>
      <c r="D234" s="47"/>
      <c r="E234" s="32"/>
      <c r="F234" s="32"/>
      <c r="G234" s="93"/>
      <c r="H234" s="32"/>
      <c r="I234" s="47"/>
      <c r="J234" s="47"/>
      <c r="K234" s="32"/>
      <c r="L234" s="32"/>
      <c r="M234" s="93"/>
      <c r="N234" s="32"/>
      <c r="O234" s="216"/>
      <c r="P234" s="216"/>
      <c r="Q234" s="216"/>
    </row>
    <row r="235" spans="2:17" x14ac:dyDescent="0.2">
      <c r="B235" s="32"/>
      <c r="C235" s="47"/>
      <c r="D235" s="47"/>
      <c r="E235" s="32"/>
      <c r="F235" s="32"/>
      <c r="G235" s="93"/>
      <c r="H235" s="32"/>
      <c r="I235" s="47"/>
      <c r="J235" s="47"/>
      <c r="K235" s="32"/>
      <c r="L235" s="32"/>
      <c r="M235" s="93"/>
      <c r="N235" s="32"/>
      <c r="O235" s="216"/>
      <c r="P235" s="216"/>
      <c r="Q235" s="216"/>
    </row>
    <row r="236" spans="2:17" x14ac:dyDescent="0.2">
      <c r="B236" s="32"/>
      <c r="C236" s="47"/>
      <c r="D236" s="47"/>
      <c r="E236" s="32"/>
      <c r="F236" s="32"/>
      <c r="G236" s="93"/>
      <c r="H236" s="32"/>
      <c r="I236" s="47"/>
      <c r="J236" s="47"/>
      <c r="K236" s="32"/>
      <c r="L236" s="32"/>
      <c r="M236" s="93"/>
      <c r="N236" s="32"/>
      <c r="O236" s="216"/>
      <c r="P236" s="216"/>
      <c r="Q236" s="216"/>
    </row>
    <row r="237" spans="2:17" x14ac:dyDescent="0.2">
      <c r="B237" s="32"/>
      <c r="C237" s="47"/>
      <c r="D237" s="47"/>
      <c r="E237" s="32"/>
      <c r="F237" s="32"/>
      <c r="G237" s="93"/>
      <c r="H237" s="32"/>
      <c r="I237" s="47"/>
      <c r="J237" s="47"/>
      <c r="K237" s="32"/>
      <c r="L237" s="32"/>
      <c r="M237" s="93"/>
      <c r="N237" s="32"/>
      <c r="O237" s="216"/>
      <c r="P237" s="216"/>
      <c r="Q237" s="216"/>
    </row>
    <row r="238" spans="2:17" x14ac:dyDescent="0.2">
      <c r="B238" s="32"/>
      <c r="C238" s="47"/>
      <c r="D238" s="47"/>
      <c r="E238" s="32"/>
      <c r="F238" s="32"/>
      <c r="G238" s="93"/>
      <c r="H238" s="32"/>
      <c r="I238" s="47"/>
      <c r="J238" s="47"/>
      <c r="K238" s="32"/>
      <c r="L238" s="32"/>
      <c r="M238" s="93"/>
      <c r="N238" s="32"/>
      <c r="O238" s="216"/>
      <c r="P238" s="216"/>
      <c r="Q238" s="216"/>
    </row>
    <row r="239" spans="2:17" x14ac:dyDescent="0.2">
      <c r="B239" s="32"/>
      <c r="C239" s="47"/>
      <c r="D239" s="47"/>
      <c r="E239" s="32"/>
      <c r="F239" s="32"/>
      <c r="G239" s="93"/>
      <c r="H239" s="32"/>
      <c r="I239" s="47"/>
      <c r="J239" s="47"/>
      <c r="K239" s="32"/>
      <c r="L239" s="32"/>
      <c r="M239" s="93"/>
      <c r="N239" s="32"/>
      <c r="O239" s="216"/>
      <c r="P239" s="216"/>
      <c r="Q239" s="216"/>
    </row>
    <row r="240" spans="2:17" x14ac:dyDescent="0.2">
      <c r="B240" s="32"/>
      <c r="C240" s="47"/>
      <c r="D240" s="47"/>
      <c r="E240" s="32"/>
      <c r="F240" s="32"/>
      <c r="G240" s="93"/>
      <c r="H240" s="32"/>
      <c r="I240" s="47"/>
      <c r="J240" s="47"/>
      <c r="K240" s="32"/>
      <c r="L240" s="32"/>
      <c r="M240" s="93"/>
      <c r="N240" s="32"/>
      <c r="O240" s="216"/>
      <c r="P240" s="216"/>
      <c r="Q240" s="216"/>
    </row>
    <row r="241" spans="2:17" x14ac:dyDescent="0.2">
      <c r="B241" s="32"/>
      <c r="C241" s="47"/>
      <c r="D241" s="47"/>
      <c r="E241" s="32"/>
      <c r="F241" s="32"/>
      <c r="G241" s="93"/>
      <c r="H241" s="32"/>
      <c r="I241" s="47"/>
      <c r="J241" s="47"/>
      <c r="K241" s="32"/>
      <c r="L241" s="32"/>
      <c r="M241" s="93"/>
      <c r="N241" s="32"/>
      <c r="O241" s="216"/>
      <c r="P241" s="216"/>
      <c r="Q241" s="216"/>
    </row>
    <row r="242" spans="2:17" x14ac:dyDescent="0.2">
      <c r="B242" s="32"/>
      <c r="C242" s="47"/>
      <c r="D242" s="47"/>
      <c r="E242" s="32"/>
      <c r="F242" s="32"/>
      <c r="G242" s="93"/>
      <c r="H242" s="32"/>
      <c r="I242" s="47"/>
      <c r="J242" s="47"/>
      <c r="K242" s="32"/>
      <c r="L242" s="32"/>
      <c r="M242" s="93"/>
      <c r="N242" s="32"/>
      <c r="O242" s="216"/>
      <c r="P242" s="216"/>
      <c r="Q242" s="216"/>
    </row>
    <row r="243" spans="2:17" x14ac:dyDescent="0.2">
      <c r="B243" s="32"/>
      <c r="C243" s="47"/>
      <c r="D243" s="47"/>
      <c r="E243" s="32"/>
      <c r="F243" s="32"/>
      <c r="G243" s="93"/>
      <c r="H243" s="32"/>
      <c r="I243" s="47"/>
      <c r="J243" s="47"/>
      <c r="K243" s="32"/>
      <c r="L243" s="32"/>
      <c r="M243" s="93"/>
      <c r="N243" s="32"/>
      <c r="O243" s="216"/>
      <c r="P243" s="216"/>
      <c r="Q243" s="21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226" bestFit="1" customWidth="1"/>
    <col min="2" max="2" width="12.7109375" style="50" bestFit="1" customWidth="1"/>
    <col min="3" max="4" width="12.42578125" style="73" bestFit="1" customWidth="1"/>
    <col min="5" max="5" width="13.42578125" style="50" bestFit="1" customWidth="1"/>
    <col min="6" max="6" width="14.42578125" style="50" bestFit="1" customWidth="1"/>
    <col min="7" max="7" width="10.7109375" style="109" bestFit="1" customWidth="1"/>
    <col min="8" max="8" width="12.7109375" style="50" bestFit="1" customWidth="1"/>
    <col min="9" max="10" width="12.42578125" style="73" bestFit="1" customWidth="1"/>
    <col min="11" max="12" width="14.42578125" style="50" bestFit="1" customWidth="1"/>
    <col min="13" max="13" width="10.7109375" style="109" bestFit="1" customWidth="1"/>
    <col min="14" max="14" width="16.140625" style="50" bestFit="1" customWidth="1"/>
    <col min="15" max="16384" width="9.140625" style="226"/>
  </cols>
  <sheetData>
    <row r="2" spans="1:19" ht="18.75" x14ac:dyDescent="0.3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B4" s="95"/>
      <c r="C4" s="110"/>
      <c r="D4" s="110"/>
      <c r="E4" s="95"/>
      <c r="F4" s="95"/>
      <c r="G4" s="164"/>
      <c r="H4" s="95"/>
      <c r="I4" s="110"/>
      <c r="J4" s="110"/>
      <c r="K4" s="95"/>
      <c r="L4" s="95"/>
      <c r="M4" s="164"/>
      <c r="N4" s="7" t="str">
        <f>VALVAL</f>
        <v>млрд. одиниць</v>
      </c>
    </row>
    <row r="5" spans="1:19" s="96" customFormat="1" x14ac:dyDescent="0.2">
      <c r="A5" s="103"/>
      <c r="B5" s="270">
        <v>43465</v>
      </c>
      <c r="C5" s="271"/>
      <c r="D5" s="271"/>
      <c r="E5" s="271"/>
      <c r="F5" s="271"/>
      <c r="G5" s="272"/>
      <c r="H5" s="270">
        <v>43830</v>
      </c>
      <c r="I5" s="271"/>
      <c r="J5" s="271"/>
      <c r="K5" s="271"/>
      <c r="L5" s="271"/>
      <c r="M5" s="272"/>
      <c r="N5" s="34"/>
    </row>
    <row r="6" spans="1:19" s="177" customFormat="1" x14ac:dyDescent="0.2">
      <c r="A6" s="152"/>
      <c r="B6" s="235" t="s">
        <v>6</v>
      </c>
      <c r="C6" s="242" t="s">
        <v>185</v>
      </c>
      <c r="D6" s="242" t="s">
        <v>209</v>
      </c>
      <c r="E6" s="235" t="s">
        <v>173</v>
      </c>
      <c r="F6" s="235" t="s">
        <v>176</v>
      </c>
      <c r="G6" s="26" t="s">
        <v>195</v>
      </c>
      <c r="H6" s="235" t="s">
        <v>6</v>
      </c>
      <c r="I6" s="242" t="s">
        <v>185</v>
      </c>
      <c r="J6" s="242" t="s">
        <v>209</v>
      </c>
      <c r="K6" s="235" t="s">
        <v>173</v>
      </c>
      <c r="L6" s="235" t="s">
        <v>176</v>
      </c>
      <c r="M6" s="26" t="s">
        <v>195</v>
      </c>
      <c r="N6" s="235" t="s">
        <v>67</v>
      </c>
    </row>
    <row r="7" spans="1:19" s="210" customFormat="1" ht="15" x14ac:dyDescent="0.2">
      <c r="A7" s="56" t="s">
        <v>155</v>
      </c>
      <c r="B7" s="35"/>
      <c r="C7" s="66"/>
      <c r="D7" s="66"/>
      <c r="E7" s="35">
        <f t="shared" ref="E7:G7" si="0">SUM(E8:E24)</f>
        <v>78.316490487460001</v>
      </c>
      <c r="F7" s="35">
        <f t="shared" si="0"/>
        <v>2168.44766417245</v>
      </c>
      <c r="G7" s="119">
        <f t="shared" si="0"/>
        <v>1.0000009999999999</v>
      </c>
      <c r="H7" s="35"/>
      <c r="I7" s="66"/>
      <c r="J7" s="66"/>
      <c r="K7" s="35">
        <f t="shared" ref="K7:N7" si="1">SUM(K8:K24)</f>
        <v>84.364540828580004</v>
      </c>
      <c r="L7" s="35">
        <f t="shared" si="1"/>
        <v>1998.2753869748399</v>
      </c>
      <c r="M7" s="119">
        <f t="shared" si="1"/>
        <v>1</v>
      </c>
      <c r="N7" s="35">
        <f t="shared" si="1"/>
        <v>-1.0000000000139021E-6</v>
      </c>
    </row>
    <row r="8" spans="1:19" s="239" customFormat="1" x14ac:dyDescent="0.2">
      <c r="A8" s="149" t="s">
        <v>122</v>
      </c>
      <c r="B8" s="173">
        <v>34.420927978359998</v>
      </c>
      <c r="C8" s="193">
        <v>1</v>
      </c>
      <c r="D8" s="193">
        <v>27.688264</v>
      </c>
      <c r="E8" s="173">
        <v>34.420927978359998</v>
      </c>
      <c r="F8" s="173">
        <v>953.05574098984005</v>
      </c>
      <c r="G8" s="240">
        <v>0.43951099999999999</v>
      </c>
      <c r="H8" s="173">
        <v>32.804553029879997</v>
      </c>
      <c r="I8" s="193">
        <v>1</v>
      </c>
      <c r="J8" s="193">
        <v>23.686199999999999</v>
      </c>
      <c r="K8" s="173">
        <v>32.804553029879997</v>
      </c>
      <c r="L8" s="173">
        <v>777.01520397633999</v>
      </c>
      <c r="M8" s="240">
        <v>0.38884299999999999</v>
      </c>
      <c r="N8" s="173">
        <v>-5.0667999999999998E-2</v>
      </c>
    </row>
    <row r="9" spans="1:19" x14ac:dyDescent="0.2">
      <c r="A9" s="170" t="s">
        <v>4</v>
      </c>
      <c r="B9" s="122">
        <v>6.3032656150999999</v>
      </c>
      <c r="C9" s="150">
        <v>1.1454</v>
      </c>
      <c r="D9" s="150">
        <v>31.714137999999998</v>
      </c>
      <c r="E9" s="122">
        <v>7.2197605298600003</v>
      </c>
      <c r="F9" s="122">
        <v>199.90263556795</v>
      </c>
      <c r="G9" s="197">
        <v>9.2187000000000005E-2</v>
      </c>
      <c r="H9" s="122">
        <v>7.7016550948300004</v>
      </c>
      <c r="I9" s="150">
        <v>1.115502</v>
      </c>
      <c r="J9" s="150">
        <v>26.422000000000001</v>
      </c>
      <c r="K9" s="122">
        <v>8.5912105325399999</v>
      </c>
      <c r="L9" s="122">
        <v>203.49313091561999</v>
      </c>
      <c r="M9" s="197">
        <v>0.10183399999999999</v>
      </c>
      <c r="N9" s="122">
        <v>9.6469999999999993E-3</v>
      </c>
      <c r="O9" s="216"/>
      <c r="P9" s="216"/>
      <c r="Q9" s="216"/>
    </row>
    <row r="10" spans="1:19" x14ac:dyDescent="0.2">
      <c r="A10" s="170" t="s">
        <v>165</v>
      </c>
      <c r="B10" s="122">
        <v>0.4</v>
      </c>
      <c r="C10" s="150">
        <v>0.73413700000000004</v>
      </c>
      <c r="D10" s="150">
        <v>20.326968999999998</v>
      </c>
      <c r="E10" s="122">
        <v>0.29365465454</v>
      </c>
      <c r="F10" s="122">
        <v>8.1307875999999997</v>
      </c>
      <c r="G10" s="197">
        <v>3.7499999999999999E-3</v>
      </c>
      <c r="H10" s="122">
        <v>0.2</v>
      </c>
      <c r="I10" s="150">
        <v>0.76420399999999999</v>
      </c>
      <c r="J10" s="150">
        <v>18.101099999999999</v>
      </c>
      <c r="K10" s="122">
        <v>0.15284089470000001</v>
      </c>
      <c r="L10" s="122">
        <v>3.6202200000000002</v>
      </c>
      <c r="M10" s="197">
        <v>1.812E-3</v>
      </c>
      <c r="N10" s="122">
        <v>-1.9380000000000001E-3</v>
      </c>
      <c r="O10" s="216"/>
      <c r="P10" s="216"/>
      <c r="Q10" s="216"/>
    </row>
    <row r="11" spans="1:19" x14ac:dyDescent="0.2">
      <c r="A11" s="170" t="s">
        <v>16</v>
      </c>
      <c r="B11" s="122">
        <v>9.345204657</v>
      </c>
      <c r="C11" s="150">
        <v>1.390792</v>
      </c>
      <c r="D11" s="150">
        <v>38.508603999999998</v>
      </c>
      <c r="E11" s="122">
        <v>12.997231803169999</v>
      </c>
      <c r="F11" s="122">
        <v>359.87078543537001</v>
      </c>
      <c r="G11" s="197">
        <v>0.16595799999999999</v>
      </c>
      <c r="H11" s="122">
        <v>8.1922034069999992</v>
      </c>
      <c r="I11" s="150">
        <v>1.3828260000000001</v>
      </c>
      <c r="J11" s="150">
        <v>32.753900000000002</v>
      </c>
      <c r="K11" s="122">
        <v>11.328394219950001</v>
      </c>
      <c r="L11" s="122">
        <v>268.32661117254003</v>
      </c>
      <c r="M11" s="197">
        <v>0.13427900000000001</v>
      </c>
      <c r="N11" s="122">
        <v>-3.1678999999999999E-2</v>
      </c>
      <c r="O11" s="216"/>
      <c r="P11" s="216"/>
      <c r="Q11" s="216"/>
    </row>
    <row r="12" spans="1:19" x14ac:dyDescent="0.2">
      <c r="A12" s="170" t="s">
        <v>17</v>
      </c>
      <c r="B12" s="122">
        <v>631.78012344385002</v>
      </c>
      <c r="C12" s="150">
        <v>3.6116000000000002E-2</v>
      </c>
      <c r="D12" s="150">
        <v>1</v>
      </c>
      <c r="E12" s="122">
        <v>22.81761411414</v>
      </c>
      <c r="F12" s="122">
        <v>631.78012344385002</v>
      </c>
      <c r="G12" s="197">
        <v>0.29135100000000003</v>
      </c>
      <c r="H12" s="122">
        <v>732.45589045203997</v>
      </c>
      <c r="I12" s="150">
        <v>4.2219E-2</v>
      </c>
      <c r="J12" s="150">
        <v>1</v>
      </c>
      <c r="K12" s="122">
        <v>30.923317815890002</v>
      </c>
      <c r="L12" s="122">
        <v>732.45589045203997</v>
      </c>
      <c r="M12" s="197">
        <v>0.36654399999999998</v>
      </c>
      <c r="N12" s="122">
        <v>7.5192999999999996E-2</v>
      </c>
      <c r="O12" s="216"/>
      <c r="P12" s="216"/>
      <c r="Q12" s="216"/>
    </row>
    <row r="13" spans="1:19" x14ac:dyDescent="0.2">
      <c r="A13" s="170" t="s">
        <v>100</v>
      </c>
      <c r="B13" s="122">
        <v>62.604238033999998</v>
      </c>
      <c r="C13" s="150">
        <v>9.0620000000000006E-3</v>
      </c>
      <c r="D13" s="150">
        <v>0.25090299999999999</v>
      </c>
      <c r="E13" s="122">
        <v>0.56730140739000001</v>
      </c>
      <c r="F13" s="122">
        <v>15.70759113544</v>
      </c>
      <c r="G13" s="197">
        <v>7.2439999999999996E-3</v>
      </c>
      <c r="H13" s="122">
        <v>61.797514372999998</v>
      </c>
      <c r="I13" s="150">
        <v>9.1299999999999992E-3</v>
      </c>
      <c r="J13" s="150">
        <v>0.21626000000000001</v>
      </c>
      <c r="K13" s="122">
        <v>0.56422433561999996</v>
      </c>
      <c r="L13" s="122">
        <v>13.3643304583</v>
      </c>
      <c r="M13" s="197">
        <v>6.6880000000000004E-3</v>
      </c>
      <c r="N13" s="122">
        <v>-5.5599999999999996E-4</v>
      </c>
      <c r="O13" s="216"/>
      <c r="P13" s="216"/>
      <c r="Q13" s="216"/>
    </row>
    <row r="14" spans="1:19" x14ac:dyDescent="0.2">
      <c r="B14" s="32"/>
      <c r="C14" s="47"/>
      <c r="D14" s="47"/>
      <c r="E14" s="32"/>
      <c r="F14" s="32"/>
      <c r="G14" s="93"/>
      <c r="H14" s="32"/>
      <c r="I14" s="47"/>
      <c r="J14" s="47"/>
      <c r="K14" s="32"/>
      <c r="L14" s="32"/>
      <c r="M14" s="93"/>
      <c r="N14" s="32"/>
      <c r="O14" s="216"/>
      <c r="P14" s="216"/>
      <c r="Q14" s="216"/>
    </row>
    <row r="15" spans="1:19" x14ac:dyDescent="0.2">
      <c r="B15" s="32"/>
      <c r="C15" s="47"/>
      <c r="D15" s="47"/>
      <c r="E15" s="32"/>
      <c r="F15" s="32"/>
      <c r="G15" s="93"/>
      <c r="H15" s="32"/>
      <c r="I15" s="47"/>
      <c r="J15" s="47"/>
      <c r="K15" s="32"/>
      <c r="L15" s="32"/>
      <c r="M15" s="93"/>
      <c r="N15" s="32"/>
      <c r="O15" s="216"/>
      <c r="P15" s="216"/>
      <c r="Q15" s="216"/>
    </row>
    <row r="16" spans="1:19" x14ac:dyDescent="0.2">
      <c r="B16" s="32"/>
      <c r="C16" s="47"/>
      <c r="D16" s="47"/>
      <c r="E16" s="32"/>
      <c r="F16" s="32"/>
      <c r="G16" s="93"/>
      <c r="H16" s="32"/>
      <c r="I16" s="47"/>
      <c r="J16" s="47"/>
      <c r="K16" s="32"/>
      <c r="L16" s="32"/>
      <c r="M16" s="93"/>
      <c r="N16" s="32"/>
      <c r="O16" s="216"/>
      <c r="P16" s="216"/>
      <c r="Q16" s="216"/>
    </row>
    <row r="17" spans="1:19" x14ac:dyDescent="0.2">
      <c r="B17" s="32"/>
      <c r="C17" s="47"/>
      <c r="D17" s="47"/>
      <c r="E17" s="32"/>
      <c r="F17" s="32"/>
      <c r="G17" s="93"/>
      <c r="H17" s="32"/>
      <c r="I17" s="47"/>
      <c r="J17" s="47"/>
      <c r="K17" s="32"/>
      <c r="L17" s="32"/>
      <c r="M17" s="93"/>
      <c r="N17" s="32"/>
      <c r="O17" s="216"/>
      <c r="P17" s="216"/>
      <c r="Q17" s="216"/>
    </row>
    <row r="18" spans="1:19" x14ac:dyDescent="0.2">
      <c r="B18" s="32"/>
      <c r="C18" s="47"/>
      <c r="D18" s="47"/>
      <c r="E18" s="32"/>
      <c r="F18" s="32"/>
      <c r="G18" s="93"/>
      <c r="H18" s="32"/>
      <c r="I18" s="47"/>
      <c r="J18" s="47"/>
      <c r="K18" s="32"/>
      <c r="L18" s="32"/>
      <c r="M18" s="93"/>
      <c r="N18" s="32"/>
      <c r="O18" s="216"/>
      <c r="P18" s="216"/>
      <c r="Q18" s="216"/>
    </row>
    <row r="19" spans="1:19" x14ac:dyDescent="0.2">
      <c r="B19" s="32"/>
      <c r="C19" s="47"/>
      <c r="D19" s="47"/>
      <c r="E19" s="32"/>
      <c r="F19" s="32"/>
      <c r="G19" s="93"/>
      <c r="H19" s="32"/>
      <c r="I19" s="47"/>
      <c r="J19" s="47"/>
      <c r="K19" s="32"/>
      <c r="L19" s="32"/>
      <c r="M19" s="93"/>
      <c r="N19" s="32"/>
      <c r="O19" s="216"/>
      <c r="P19" s="216"/>
      <c r="Q19" s="216"/>
    </row>
    <row r="20" spans="1:19" x14ac:dyDescent="0.2">
      <c r="B20" s="32"/>
      <c r="C20" s="47"/>
      <c r="D20" s="47"/>
      <c r="E20" s="32"/>
      <c r="F20" s="32"/>
      <c r="G20" s="93"/>
      <c r="H20" s="32"/>
      <c r="I20" s="47"/>
      <c r="J20" s="47"/>
      <c r="K20" s="32"/>
      <c r="L20" s="32"/>
      <c r="M20" s="93"/>
      <c r="N20" s="32"/>
      <c r="O20" s="216"/>
      <c r="P20" s="216"/>
      <c r="Q20" s="216"/>
    </row>
    <row r="21" spans="1:19" x14ac:dyDescent="0.2">
      <c r="B21" s="32"/>
      <c r="C21" s="47"/>
      <c r="D21" s="47"/>
      <c r="E21" s="32"/>
      <c r="F21" s="32"/>
      <c r="G21" s="93"/>
      <c r="H21" s="32"/>
      <c r="I21" s="47"/>
      <c r="J21" s="47"/>
      <c r="K21" s="32"/>
      <c r="L21" s="32"/>
      <c r="M21" s="93"/>
      <c r="N21" s="32"/>
      <c r="O21" s="216"/>
      <c r="P21" s="216"/>
      <c r="Q21" s="216"/>
    </row>
    <row r="22" spans="1:19" x14ac:dyDescent="0.2">
      <c r="B22" s="32"/>
      <c r="C22" s="47"/>
      <c r="D22" s="47"/>
      <c r="E22" s="32"/>
      <c r="F22" s="32"/>
      <c r="G22" s="93"/>
      <c r="H22" s="32"/>
      <c r="I22" s="47"/>
      <c r="J22" s="47"/>
      <c r="K22" s="32"/>
      <c r="L22" s="32"/>
      <c r="M22" s="93"/>
      <c r="N22" s="32"/>
      <c r="O22" s="216"/>
      <c r="P22" s="216"/>
      <c r="Q22" s="216"/>
    </row>
    <row r="23" spans="1:19" x14ac:dyDescent="0.2">
      <c r="B23" s="32"/>
      <c r="C23" s="47"/>
      <c r="D23" s="47"/>
      <c r="E23" s="32"/>
      <c r="F23" s="32"/>
      <c r="G23" s="93"/>
      <c r="H23" s="32"/>
      <c r="I23" s="47"/>
      <c r="J23" s="47"/>
      <c r="K23" s="32"/>
      <c r="L23" s="32"/>
      <c r="M23" s="93"/>
      <c r="N23" s="7" t="str">
        <f>VALVAL</f>
        <v>млрд. одиниць</v>
      </c>
      <c r="O23" s="216"/>
      <c r="P23" s="216"/>
      <c r="Q23" s="216"/>
    </row>
    <row r="24" spans="1:19" x14ac:dyDescent="0.2">
      <c r="A24" s="103"/>
      <c r="B24" s="267">
        <v>43465</v>
      </c>
      <c r="C24" s="268"/>
      <c r="D24" s="268"/>
      <c r="E24" s="268"/>
      <c r="F24" s="268"/>
      <c r="G24" s="269"/>
      <c r="H24" s="267">
        <v>43830</v>
      </c>
      <c r="I24" s="268"/>
      <c r="J24" s="268"/>
      <c r="K24" s="268"/>
      <c r="L24" s="268"/>
      <c r="M24" s="269"/>
      <c r="N24" s="34"/>
      <c r="O24" s="96"/>
      <c r="P24" s="96"/>
      <c r="Q24" s="96"/>
      <c r="R24" s="96"/>
      <c r="S24" s="96"/>
    </row>
    <row r="25" spans="1:19" s="33" customFormat="1" x14ac:dyDescent="0.2">
      <c r="A25" s="257"/>
      <c r="B25" s="67" t="s">
        <v>6</v>
      </c>
      <c r="C25" s="102" t="s">
        <v>185</v>
      </c>
      <c r="D25" s="102" t="s">
        <v>209</v>
      </c>
      <c r="E25" s="67" t="s">
        <v>173</v>
      </c>
      <c r="F25" s="67" t="s">
        <v>176</v>
      </c>
      <c r="G25" s="153" t="s">
        <v>195</v>
      </c>
      <c r="H25" s="67" t="s">
        <v>6</v>
      </c>
      <c r="I25" s="102" t="s">
        <v>185</v>
      </c>
      <c r="J25" s="102" t="s">
        <v>209</v>
      </c>
      <c r="K25" s="67" t="s">
        <v>173</v>
      </c>
      <c r="L25" s="67" t="s">
        <v>176</v>
      </c>
      <c r="M25" s="153" t="s">
        <v>195</v>
      </c>
      <c r="N25" s="67" t="s">
        <v>67</v>
      </c>
      <c r="O25" s="27"/>
      <c r="P25" s="27"/>
      <c r="Q25" s="27"/>
    </row>
    <row r="26" spans="1:19" s="52" customFormat="1" ht="15" x14ac:dyDescent="0.25">
      <c r="A26" s="220" t="s">
        <v>155</v>
      </c>
      <c r="B26" s="209">
        <f t="shared" ref="B26:M26" si="2">B$27+B$34</f>
        <v>744.85375972831002</v>
      </c>
      <c r="C26" s="215">
        <f t="shared" si="2"/>
        <v>7.8878149999999998</v>
      </c>
      <c r="D26" s="215">
        <f t="shared" si="2"/>
        <v>218.39988399999996</v>
      </c>
      <c r="E26" s="209">
        <f t="shared" si="2"/>
        <v>78.316490487460001</v>
      </c>
      <c r="F26" s="209">
        <f t="shared" si="2"/>
        <v>2168.4476641724495</v>
      </c>
      <c r="G26" s="252">
        <f t="shared" si="2"/>
        <v>1.0000009999999999</v>
      </c>
      <c r="H26" s="209">
        <f t="shared" si="2"/>
        <v>843.15181635674992</v>
      </c>
      <c r="I26" s="215">
        <f t="shared" si="2"/>
        <v>7.8544280000000004</v>
      </c>
      <c r="J26" s="215">
        <f t="shared" si="2"/>
        <v>186.04156</v>
      </c>
      <c r="K26" s="209">
        <f t="shared" si="2"/>
        <v>84.36454082857999</v>
      </c>
      <c r="L26" s="209">
        <f t="shared" si="2"/>
        <v>1998.2753869748399</v>
      </c>
      <c r="M26" s="252">
        <f t="shared" si="2"/>
        <v>1</v>
      </c>
      <c r="N26" s="209">
        <v>1.9999999999999999E-6</v>
      </c>
      <c r="O26" s="36"/>
      <c r="P26" s="36"/>
      <c r="Q26" s="36"/>
    </row>
    <row r="27" spans="1:19" s="48" customFormat="1" ht="15" x14ac:dyDescent="0.25">
      <c r="A27" s="91" t="s">
        <v>70</v>
      </c>
      <c r="B27" s="118">
        <f t="shared" ref="B27:M27" si="3">SUM(B$28:B$33)</f>
        <v>726.06365581878003</v>
      </c>
      <c r="C27" s="128">
        <f t="shared" si="3"/>
        <v>4.3155070000000002</v>
      </c>
      <c r="D27" s="128">
        <f t="shared" si="3"/>
        <v>119.48887799999997</v>
      </c>
      <c r="E27" s="118">
        <f t="shared" si="3"/>
        <v>67.186989245060005</v>
      </c>
      <c r="F27" s="118">
        <f t="shared" si="3"/>
        <v>1860.2910955850798</v>
      </c>
      <c r="G27" s="175">
        <f t="shared" si="3"/>
        <v>0.85789099999999996</v>
      </c>
      <c r="H27" s="118">
        <f t="shared" si="3"/>
        <v>826.04474703134997</v>
      </c>
      <c r="I27" s="128">
        <f t="shared" si="3"/>
        <v>4.3138810000000003</v>
      </c>
      <c r="J27" s="128">
        <f t="shared" si="3"/>
        <v>102.17946000000001</v>
      </c>
      <c r="K27" s="118">
        <f t="shared" si="3"/>
        <v>74.362672359849995</v>
      </c>
      <c r="L27" s="118">
        <f t="shared" si="3"/>
        <v>1761.3691300503899</v>
      </c>
      <c r="M27" s="175">
        <f t="shared" si="3"/>
        <v>0.88144599999999995</v>
      </c>
      <c r="N27" s="118">
        <v>2.3555E-2</v>
      </c>
      <c r="O27" s="31"/>
      <c r="P27" s="31"/>
      <c r="Q27" s="31"/>
    </row>
    <row r="28" spans="1:19" s="78" customFormat="1" outlineLevel="1" x14ac:dyDescent="0.2">
      <c r="A28" s="11" t="s">
        <v>122</v>
      </c>
      <c r="B28" s="64">
        <v>32.367414444620003</v>
      </c>
      <c r="C28" s="88">
        <v>1</v>
      </c>
      <c r="D28" s="88">
        <v>27.688264</v>
      </c>
      <c r="E28" s="64">
        <v>32.367414444620003</v>
      </c>
      <c r="F28" s="64">
        <v>896.19751614006998</v>
      </c>
      <c r="G28" s="127">
        <v>0.41328999999999999</v>
      </c>
      <c r="H28" s="64">
        <v>30.948249705870001</v>
      </c>
      <c r="I28" s="88">
        <v>1</v>
      </c>
      <c r="J28" s="88">
        <v>23.686199999999999</v>
      </c>
      <c r="K28" s="64">
        <v>30.948249705870001</v>
      </c>
      <c r="L28" s="64">
        <v>733.04643218316005</v>
      </c>
      <c r="M28" s="127">
        <v>0.36684</v>
      </c>
      <c r="N28" s="64">
        <v>-4.6449999999999998E-2</v>
      </c>
      <c r="O28" s="72"/>
      <c r="P28" s="72"/>
      <c r="Q28" s="72"/>
    </row>
    <row r="29" spans="1:19" outlineLevel="1" x14ac:dyDescent="0.2">
      <c r="A29" s="131" t="s">
        <v>4</v>
      </c>
      <c r="B29" s="122">
        <v>5.5491882575</v>
      </c>
      <c r="C29" s="150">
        <v>1.1454</v>
      </c>
      <c r="D29" s="150">
        <v>31.714137999999998</v>
      </c>
      <c r="E29" s="122">
        <v>6.3560403131800003</v>
      </c>
      <c r="F29" s="122">
        <v>175.98772218635</v>
      </c>
      <c r="G29" s="197">
        <v>8.1157999999999994E-2</v>
      </c>
      <c r="H29" s="122">
        <v>7.2184427593000002</v>
      </c>
      <c r="I29" s="150">
        <v>1.115502</v>
      </c>
      <c r="J29" s="150">
        <v>26.422000000000001</v>
      </c>
      <c r="K29" s="122">
        <v>8.0521862766800005</v>
      </c>
      <c r="L29" s="122">
        <v>190.72569458625</v>
      </c>
      <c r="M29" s="197">
        <v>9.5445000000000002E-2</v>
      </c>
      <c r="N29" s="122">
        <v>1.4286999999999999E-2</v>
      </c>
      <c r="O29" s="216"/>
      <c r="P29" s="216"/>
      <c r="Q29" s="216"/>
    </row>
    <row r="30" spans="1:19" outlineLevel="1" x14ac:dyDescent="0.2">
      <c r="A30" s="131" t="s">
        <v>165</v>
      </c>
      <c r="B30" s="122">
        <v>0.4</v>
      </c>
      <c r="C30" s="150">
        <v>0.73413700000000004</v>
      </c>
      <c r="D30" s="150">
        <v>20.326968999999998</v>
      </c>
      <c r="E30" s="122">
        <v>0.29365465454</v>
      </c>
      <c r="F30" s="122">
        <v>8.1307875999999997</v>
      </c>
      <c r="G30" s="197">
        <v>3.7499999999999999E-3</v>
      </c>
      <c r="H30" s="122">
        <v>0.2</v>
      </c>
      <c r="I30" s="150">
        <v>0.76420399999999999</v>
      </c>
      <c r="J30" s="150">
        <v>18.101099999999999</v>
      </c>
      <c r="K30" s="122">
        <v>0.15284089470000001</v>
      </c>
      <c r="L30" s="122">
        <v>3.6202200000000002</v>
      </c>
      <c r="M30" s="197">
        <v>1.812E-3</v>
      </c>
      <c r="N30" s="122">
        <v>-1.9380000000000001E-3</v>
      </c>
      <c r="O30" s="216"/>
      <c r="P30" s="216"/>
      <c r="Q30" s="216"/>
    </row>
    <row r="31" spans="1:19" outlineLevel="1" x14ac:dyDescent="0.2">
      <c r="A31" s="131" t="s">
        <v>16</v>
      </c>
      <c r="B31" s="122">
        <v>3.7091400000000001</v>
      </c>
      <c r="C31" s="150">
        <v>1.390792</v>
      </c>
      <c r="D31" s="150">
        <v>38.508603999999998</v>
      </c>
      <c r="E31" s="122">
        <v>5.1586406226300001</v>
      </c>
      <c r="F31" s="122">
        <v>142.83380344055999</v>
      </c>
      <c r="G31" s="197">
        <v>6.5868999999999997E-2</v>
      </c>
      <c r="H31" s="122">
        <v>2.9833158329999998</v>
      </c>
      <c r="I31" s="150">
        <v>1.3828260000000001</v>
      </c>
      <c r="J31" s="150">
        <v>32.753900000000002</v>
      </c>
      <c r="K31" s="122">
        <v>4.1254075563999999</v>
      </c>
      <c r="L31" s="122">
        <v>97.715228462499994</v>
      </c>
      <c r="M31" s="197">
        <v>4.8899999999999999E-2</v>
      </c>
      <c r="N31" s="122">
        <v>-1.6969000000000001E-2</v>
      </c>
      <c r="O31" s="216"/>
      <c r="P31" s="216"/>
      <c r="Q31" s="216"/>
    </row>
    <row r="32" spans="1:19" outlineLevel="1" x14ac:dyDescent="0.2">
      <c r="A32" s="131" t="s">
        <v>17</v>
      </c>
      <c r="B32" s="122">
        <v>621.43367508265999</v>
      </c>
      <c r="C32" s="150">
        <v>3.6116000000000002E-2</v>
      </c>
      <c r="D32" s="150">
        <v>1</v>
      </c>
      <c r="E32" s="122">
        <v>22.443937802699999</v>
      </c>
      <c r="F32" s="122">
        <v>621.43367508265999</v>
      </c>
      <c r="G32" s="197">
        <v>0.28658</v>
      </c>
      <c r="H32" s="122">
        <v>722.89722436017996</v>
      </c>
      <c r="I32" s="150">
        <v>4.2219E-2</v>
      </c>
      <c r="J32" s="150">
        <v>1</v>
      </c>
      <c r="K32" s="122">
        <v>30.519763590579998</v>
      </c>
      <c r="L32" s="122">
        <v>722.89722436017996</v>
      </c>
      <c r="M32" s="197">
        <v>0.361761</v>
      </c>
      <c r="N32" s="122">
        <v>7.5180999999999998E-2</v>
      </c>
      <c r="O32" s="216"/>
      <c r="P32" s="216"/>
      <c r="Q32" s="216"/>
    </row>
    <row r="33" spans="1:17" outlineLevel="1" x14ac:dyDescent="0.2">
      <c r="A33" s="131" t="s">
        <v>100</v>
      </c>
      <c r="B33" s="122">
        <v>62.604238033999998</v>
      </c>
      <c r="C33" s="150">
        <v>9.0620000000000006E-3</v>
      </c>
      <c r="D33" s="150">
        <v>0.25090299999999999</v>
      </c>
      <c r="E33" s="122">
        <v>0.56730140739000001</v>
      </c>
      <c r="F33" s="122">
        <v>15.70759113544</v>
      </c>
      <c r="G33" s="197">
        <v>7.2439999999999996E-3</v>
      </c>
      <c r="H33" s="122">
        <v>61.797514372999998</v>
      </c>
      <c r="I33" s="150">
        <v>9.1299999999999992E-3</v>
      </c>
      <c r="J33" s="150">
        <v>0.21626000000000001</v>
      </c>
      <c r="K33" s="122">
        <v>0.56422433561999996</v>
      </c>
      <c r="L33" s="122">
        <v>13.3643304583</v>
      </c>
      <c r="M33" s="197">
        <v>6.6880000000000004E-3</v>
      </c>
      <c r="N33" s="122">
        <v>-5.5599999999999996E-4</v>
      </c>
      <c r="O33" s="216"/>
      <c r="P33" s="216"/>
      <c r="Q33" s="216"/>
    </row>
    <row r="34" spans="1:17" ht="15" x14ac:dyDescent="0.25">
      <c r="A34" s="189" t="s">
        <v>14</v>
      </c>
      <c r="B34" s="148">
        <f t="shared" ref="B34:M34" si="4">SUM(B$35:B$38)</f>
        <v>18.79010390953</v>
      </c>
      <c r="C34" s="176">
        <f t="shared" si="4"/>
        <v>3.5723079999999996</v>
      </c>
      <c r="D34" s="176">
        <f t="shared" si="4"/>
        <v>98.911005999999986</v>
      </c>
      <c r="E34" s="148">
        <f t="shared" si="4"/>
        <v>11.1295012424</v>
      </c>
      <c r="F34" s="148">
        <f t="shared" si="4"/>
        <v>308.15656858736997</v>
      </c>
      <c r="G34" s="223">
        <f t="shared" si="4"/>
        <v>0.14210999999999999</v>
      </c>
      <c r="H34" s="148">
        <f t="shared" si="4"/>
        <v>17.107069325399998</v>
      </c>
      <c r="I34" s="176">
        <f t="shared" si="4"/>
        <v>3.5405470000000001</v>
      </c>
      <c r="J34" s="176">
        <f t="shared" si="4"/>
        <v>83.862099999999998</v>
      </c>
      <c r="K34" s="148">
        <f t="shared" si="4"/>
        <v>10.001868468729999</v>
      </c>
      <c r="L34" s="148">
        <f t="shared" si="4"/>
        <v>236.90625692445002</v>
      </c>
      <c r="M34" s="223">
        <f t="shared" si="4"/>
        <v>0.11855399999999999</v>
      </c>
      <c r="N34" s="148">
        <v>-2.3553000000000001E-2</v>
      </c>
      <c r="O34" s="216"/>
      <c r="P34" s="216"/>
      <c r="Q34" s="216"/>
    </row>
    <row r="35" spans="1:17" outlineLevel="1" x14ac:dyDescent="0.2">
      <c r="A35" s="131" t="s">
        <v>122</v>
      </c>
      <c r="B35" s="122">
        <v>2.0535135337399999</v>
      </c>
      <c r="C35" s="150">
        <v>1</v>
      </c>
      <c r="D35" s="150">
        <v>27.688264</v>
      </c>
      <c r="E35" s="122">
        <v>2.0535135337399999</v>
      </c>
      <c r="F35" s="122">
        <v>56.858224849769996</v>
      </c>
      <c r="G35" s="197">
        <v>2.6221000000000001E-2</v>
      </c>
      <c r="H35" s="122">
        <v>1.85630332401</v>
      </c>
      <c r="I35" s="150">
        <v>1</v>
      </c>
      <c r="J35" s="150">
        <v>23.686199999999999</v>
      </c>
      <c r="K35" s="122">
        <v>1.85630332401</v>
      </c>
      <c r="L35" s="122">
        <v>43.968771793179997</v>
      </c>
      <c r="M35" s="197">
        <v>2.2003000000000002E-2</v>
      </c>
      <c r="N35" s="122">
        <v>-4.2170000000000003E-3</v>
      </c>
      <c r="O35" s="216"/>
      <c r="P35" s="216"/>
      <c r="Q35" s="216"/>
    </row>
    <row r="36" spans="1:17" outlineLevel="1" x14ac:dyDescent="0.2">
      <c r="A36" s="131" t="s">
        <v>4</v>
      </c>
      <c r="B36" s="122">
        <v>0.75407735760000005</v>
      </c>
      <c r="C36" s="150">
        <v>1.1454</v>
      </c>
      <c r="D36" s="150">
        <v>31.714137999999998</v>
      </c>
      <c r="E36" s="122">
        <v>0.86372021667999999</v>
      </c>
      <c r="F36" s="122">
        <v>23.914913381600002</v>
      </c>
      <c r="G36" s="197">
        <v>1.1029000000000001E-2</v>
      </c>
      <c r="H36" s="122">
        <v>0.48321233552999998</v>
      </c>
      <c r="I36" s="150">
        <v>1.115502</v>
      </c>
      <c r="J36" s="150">
        <v>26.422000000000001</v>
      </c>
      <c r="K36" s="122">
        <v>0.53902425586000002</v>
      </c>
      <c r="L36" s="122">
        <v>12.76743632937</v>
      </c>
      <c r="M36" s="197">
        <v>6.3889999999999997E-3</v>
      </c>
      <c r="N36" s="122">
        <v>-4.6389999999999999E-3</v>
      </c>
      <c r="O36" s="216"/>
      <c r="P36" s="216"/>
      <c r="Q36" s="216"/>
    </row>
    <row r="37" spans="1:17" outlineLevel="1" x14ac:dyDescent="0.2">
      <c r="A37" s="131" t="s">
        <v>16</v>
      </c>
      <c r="B37" s="122">
        <v>5.6360646570000004</v>
      </c>
      <c r="C37" s="150">
        <v>1.390792</v>
      </c>
      <c r="D37" s="150">
        <v>38.508603999999998</v>
      </c>
      <c r="E37" s="122">
        <v>7.8385911805399999</v>
      </c>
      <c r="F37" s="122">
        <v>217.03698199480999</v>
      </c>
      <c r="G37" s="197">
        <v>0.100089</v>
      </c>
      <c r="H37" s="122">
        <v>5.2088875740000002</v>
      </c>
      <c r="I37" s="150">
        <v>1.3828260000000001</v>
      </c>
      <c r="J37" s="150">
        <v>32.753900000000002</v>
      </c>
      <c r="K37" s="122">
        <v>7.2029866635499999</v>
      </c>
      <c r="L37" s="122">
        <v>170.61138271004</v>
      </c>
      <c r="M37" s="197">
        <v>8.5378999999999997E-2</v>
      </c>
      <c r="N37" s="122">
        <v>-1.4709E-2</v>
      </c>
      <c r="O37" s="216"/>
      <c r="P37" s="216"/>
      <c r="Q37" s="216"/>
    </row>
    <row r="38" spans="1:17" outlineLevel="1" x14ac:dyDescent="0.2">
      <c r="A38" s="131" t="s">
        <v>17</v>
      </c>
      <c r="B38" s="122">
        <v>10.346448361189999</v>
      </c>
      <c r="C38" s="150">
        <v>3.6116000000000002E-2</v>
      </c>
      <c r="D38" s="150">
        <v>1</v>
      </c>
      <c r="E38" s="122">
        <v>0.37367631144000002</v>
      </c>
      <c r="F38" s="122">
        <v>10.346448361189999</v>
      </c>
      <c r="G38" s="197">
        <v>4.7710000000000001E-3</v>
      </c>
      <c r="H38" s="122">
        <v>9.5586660918599993</v>
      </c>
      <c r="I38" s="150">
        <v>4.2219E-2</v>
      </c>
      <c r="J38" s="150">
        <v>1</v>
      </c>
      <c r="K38" s="122">
        <v>0.40355422531000001</v>
      </c>
      <c r="L38" s="122">
        <v>9.5586660918599993</v>
      </c>
      <c r="M38" s="197">
        <v>4.7829999999999999E-3</v>
      </c>
      <c r="N38" s="122">
        <v>1.2E-5</v>
      </c>
      <c r="O38" s="216"/>
      <c r="P38" s="216"/>
      <c r="Q38" s="216"/>
    </row>
    <row r="39" spans="1:17" x14ac:dyDescent="0.2">
      <c r="B39" s="32"/>
      <c r="C39" s="47"/>
      <c r="D39" s="47"/>
      <c r="E39" s="32"/>
      <c r="F39" s="32"/>
      <c r="G39" s="93"/>
      <c r="H39" s="32"/>
      <c r="I39" s="47"/>
      <c r="J39" s="47"/>
      <c r="K39" s="32"/>
      <c r="L39" s="32"/>
      <c r="M39" s="93"/>
      <c r="N39" s="32"/>
      <c r="O39" s="216"/>
      <c r="P39" s="216"/>
      <c r="Q39" s="216"/>
    </row>
    <row r="40" spans="1:17" x14ac:dyDescent="0.2">
      <c r="B40" s="32"/>
      <c r="C40" s="47"/>
      <c r="D40" s="47"/>
      <c r="E40" s="32"/>
      <c r="F40" s="32"/>
      <c r="G40" s="93"/>
      <c r="H40" s="32"/>
      <c r="I40" s="47"/>
      <c r="J40" s="47"/>
      <c r="K40" s="32"/>
      <c r="L40" s="32"/>
      <c r="M40" s="93"/>
      <c r="N40" s="32"/>
      <c r="O40" s="216"/>
      <c r="P40" s="216"/>
      <c r="Q40" s="216"/>
    </row>
    <row r="41" spans="1:17" x14ac:dyDescent="0.2">
      <c r="B41" s="32"/>
      <c r="C41" s="47"/>
      <c r="D41" s="47"/>
      <c r="E41" s="32"/>
      <c r="F41" s="32"/>
      <c r="G41" s="93"/>
      <c r="H41" s="32"/>
      <c r="I41" s="47"/>
      <c r="J41" s="47"/>
      <c r="K41" s="32"/>
      <c r="L41" s="32"/>
      <c r="M41" s="93"/>
      <c r="N41" s="32"/>
      <c r="O41" s="216"/>
      <c r="P41" s="216"/>
      <c r="Q41" s="216"/>
    </row>
    <row r="42" spans="1:17" x14ac:dyDescent="0.2">
      <c r="B42" s="32"/>
      <c r="C42" s="47"/>
      <c r="D42" s="47"/>
      <c r="E42" s="32"/>
      <c r="F42" s="32"/>
      <c r="G42" s="93"/>
      <c r="H42" s="32"/>
      <c r="I42" s="47"/>
      <c r="J42" s="47"/>
      <c r="K42" s="32"/>
      <c r="L42" s="32"/>
      <c r="M42" s="93"/>
      <c r="N42" s="32"/>
      <c r="O42" s="216"/>
      <c r="P42" s="216"/>
      <c r="Q42" s="216"/>
    </row>
    <row r="43" spans="1:17" x14ac:dyDescent="0.2">
      <c r="B43" s="32"/>
      <c r="C43" s="47"/>
      <c r="D43" s="47"/>
      <c r="E43" s="32"/>
      <c r="F43" s="32"/>
      <c r="G43" s="93"/>
      <c r="H43" s="32"/>
      <c r="I43" s="47"/>
      <c r="J43" s="47"/>
      <c r="K43" s="32"/>
      <c r="L43" s="32"/>
      <c r="M43" s="93"/>
      <c r="N43" s="32"/>
      <c r="O43" s="216"/>
      <c r="P43" s="216"/>
      <c r="Q43" s="216"/>
    </row>
    <row r="44" spans="1:17" x14ac:dyDescent="0.2">
      <c r="B44" s="32"/>
      <c r="C44" s="47"/>
      <c r="D44" s="47"/>
      <c r="E44" s="32"/>
      <c r="F44" s="32"/>
      <c r="G44" s="93"/>
      <c r="H44" s="32"/>
      <c r="I44" s="47"/>
      <c r="J44" s="47"/>
      <c r="K44" s="32"/>
      <c r="L44" s="32"/>
      <c r="M44" s="93"/>
      <c r="N44" s="32"/>
      <c r="O44" s="216"/>
      <c r="P44" s="216"/>
      <c r="Q44" s="216"/>
    </row>
    <row r="45" spans="1:17" x14ac:dyDescent="0.2">
      <c r="B45" s="32"/>
      <c r="C45" s="47"/>
      <c r="D45" s="47"/>
      <c r="E45" s="32"/>
      <c r="F45" s="32"/>
      <c r="G45" s="93"/>
      <c r="H45" s="32"/>
      <c r="I45" s="47"/>
      <c r="J45" s="47"/>
      <c r="K45" s="32"/>
      <c r="L45" s="32"/>
      <c r="M45" s="93"/>
      <c r="N45" s="32"/>
      <c r="O45" s="216"/>
      <c r="P45" s="216"/>
      <c r="Q45" s="216"/>
    </row>
    <row r="46" spans="1:17" x14ac:dyDescent="0.2">
      <c r="B46" s="32"/>
      <c r="C46" s="47"/>
      <c r="D46" s="47"/>
      <c r="E46" s="32"/>
      <c r="F46" s="32"/>
      <c r="G46" s="93"/>
      <c r="H46" s="32"/>
      <c r="I46" s="47"/>
      <c r="J46" s="47"/>
      <c r="K46" s="32"/>
      <c r="L46" s="32"/>
      <c r="M46" s="93"/>
      <c r="N46" s="32"/>
      <c r="O46" s="216"/>
      <c r="P46" s="216"/>
      <c r="Q46" s="216"/>
    </row>
    <row r="47" spans="1:17" x14ac:dyDescent="0.2">
      <c r="B47" s="32"/>
      <c r="C47" s="47"/>
      <c r="D47" s="47"/>
      <c r="E47" s="32"/>
      <c r="F47" s="32"/>
      <c r="G47" s="93"/>
      <c r="H47" s="32"/>
      <c r="I47" s="47"/>
      <c r="J47" s="47"/>
      <c r="K47" s="32"/>
      <c r="L47" s="32"/>
      <c r="M47" s="93"/>
      <c r="N47" s="32"/>
      <c r="O47" s="216"/>
      <c r="P47" s="216"/>
      <c r="Q47" s="216"/>
    </row>
    <row r="48" spans="1:17" x14ac:dyDescent="0.2">
      <c r="B48" s="32"/>
      <c r="C48" s="47"/>
      <c r="D48" s="47"/>
      <c r="E48" s="32"/>
      <c r="F48" s="32"/>
      <c r="G48" s="93"/>
      <c r="H48" s="32"/>
      <c r="I48" s="47"/>
      <c r="J48" s="47"/>
      <c r="K48" s="32"/>
      <c r="L48" s="32"/>
      <c r="M48" s="93"/>
      <c r="N48" s="32"/>
      <c r="O48" s="216"/>
      <c r="P48" s="216"/>
      <c r="Q48" s="216"/>
    </row>
    <row r="49" spans="2:17" x14ac:dyDescent="0.2">
      <c r="B49" s="32"/>
      <c r="C49" s="47"/>
      <c r="D49" s="47"/>
      <c r="E49" s="32"/>
      <c r="F49" s="32"/>
      <c r="G49" s="93"/>
      <c r="H49" s="32"/>
      <c r="I49" s="47"/>
      <c r="J49" s="47"/>
      <c r="K49" s="32"/>
      <c r="L49" s="32"/>
      <c r="M49" s="93"/>
      <c r="N49" s="32"/>
      <c r="O49" s="216"/>
      <c r="P49" s="216"/>
      <c r="Q49" s="216"/>
    </row>
    <row r="50" spans="2:17" x14ac:dyDescent="0.2">
      <c r="B50" s="32"/>
      <c r="C50" s="47"/>
      <c r="D50" s="47"/>
      <c r="E50" s="32"/>
      <c r="F50" s="32"/>
      <c r="G50" s="93"/>
      <c r="H50" s="32"/>
      <c r="I50" s="47"/>
      <c r="J50" s="47"/>
      <c r="K50" s="32"/>
      <c r="L50" s="32"/>
      <c r="M50" s="93"/>
      <c r="N50" s="32"/>
      <c r="O50" s="216"/>
      <c r="P50" s="216"/>
      <c r="Q50" s="216"/>
    </row>
    <row r="51" spans="2:17" x14ac:dyDescent="0.2">
      <c r="B51" s="32"/>
      <c r="C51" s="47"/>
      <c r="D51" s="47"/>
      <c r="E51" s="32"/>
      <c r="F51" s="32"/>
      <c r="G51" s="93"/>
      <c r="H51" s="32"/>
      <c r="I51" s="47"/>
      <c r="J51" s="47"/>
      <c r="K51" s="32"/>
      <c r="L51" s="32"/>
      <c r="M51" s="93"/>
      <c r="N51" s="32"/>
      <c r="O51" s="216"/>
      <c r="P51" s="216"/>
      <c r="Q51" s="216"/>
    </row>
    <row r="52" spans="2:17" x14ac:dyDescent="0.2">
      <c r="B52" s="32"/>
      <c r="C52" s="47"/>
      <c r="D52" s="47"/>
      <c r="E52" s="32"/>
      <c r="F52" s="32"/>
      <c r="G52" s="93"/>
      <c r="H52" s="32"/>
      <c r="I52" s="47"/>
      <c r="J52" s="47"/>
      <c r="K52" s="32"/>
      <c r="L52" s="32"/>
      <c r="M52" s="93"/>
      <c r="N52" s="32"/>
      <c r="O52" s="216"/>
      <c r="P52" s="216"/>
      <c r="Q52" s="216"/>
    </row>
    <row r="53" spans="2:17" x14ac:dyDescent="0.2">
      <c r="B53" s="32"/>
      <c r="C53" s="47"/>
      <c r="D53" s="47"/>
      <c r="E53" s="32"/>
      <c r="F53" s="32"/>
      <c r="G53" s="93"/>
      <c r="H53" s="32"/>
      <c r="I53" s="47"/>
      <c r="J53" s="47"/>
      <c r="K53" s="32"/>
      <c r="L53" s="32"/>
      <c r="M53" s="93"/>
      <c r="N53" s="32"/>
      <c r="O53" s="216"/>
      <c r="P53" s="216"/>
      <c r="Q53" s="216"/>
    </row>
    <row r="54" spans="2:17" x14ac:dyDescent="0.2">
      <c r="B54" s="32"/>
      <c r="C54" s="47"/>
      <c r="D54" s="47"/>
      <c r="E54" s="32"/>
      <c r="F54" s="32"/>
      <c r="G54" s="93"/>
      <c r="H54" s="32"/>
      <c r="I54" s="47"/>
      <c r="J54" s="47"/>
      <c r="K54" s="32"/>
      <c r="L54" s="32"/>
      <c r="M54" s="93"/>
      <c r="N54" s="32"/>
      <c r="O54" s="216"/>
      <c r="P54" s="216"/>
      <c r="Q54" s="216"/>
    </row>
    <row r="55" spans="2:17" x14ac:dyDescent="0.2">
      <c r="B55" s="32"/>
      <c r="C55" s="47"/>
      <c r="D55" s="47"/>
      <c r="E55" s="32"/>
      <c r="F55" s="32"/>
      <c r="G55" s="93"/>
      <c r="H55" s="32"/>
      <c r="I55" s="47"/>
      <c r="J55" s="47"/>
      <c r="K55" s="32"/>
      <c r="L55" s="32"/>
      <c r="M55" s="93"/>
      <c r="N55" s="32"/>
      <c r="O55" s="216"/>
      <c r="P55" s="216"/>
      <c r="Q55" s="216"/>
    </row>
    <row r="56" spans="2:17" x14ac:dyDescent="0.2">
      <c r="B56" s="32"/>
      <c r="C56" s="47"/>
      <c r="D56" s="47"/>
      <c r="E56" s="32"/>
      <c r="F56" s="32"/>
      <c r="G56" s="93"/>
      <c r="H56" s="32"/>
      <c r="I56" s="47"/>
      <c r="J56" s="47"/>
      <c r="K56" s="32"/>
      <c r="L56" s="32"/>
      <c r="M56" s="93"/>
      <c r="N56" s="32"/>
      <c r="O56" s="216"/>
      <c r="P56" s="216"/>
      <c r="Q56" s="216"/>
    </row>
    <row r="57" spans="2:17" x14ac:dyDescent="0.2">
      <c r="B57" s="32"/>
      <c r="C57" s="47"/>
      <c r="D57" s="47"/>
      <c r="E57" s="32"/>
      <c r="F57" s="32"/>
      <c r="G57" s="93"/>
      <c r="H57" s="32"/>
      <c r="I57" s="47"/>
      <c r="J57" s="47"/>
      <c r="K57" s="32"/>
      <c r="L57" s="32"/>
      <c r="M57" s="93"/>
      <c r="N57" s="32"/>
      <c r="O57" s="216"/>
      <c r="P57" s="216"/>
      <c r="Q57" s="216"/>
    </row>
    <row r="58" spans="2:17" x14ac:dyDescent="0.2">
      <c r="B58" s="32"/>
      <c r="C58" s="47"/>
      <c r="D58" s="47"/>
      <c r="E58" s="32"/>
      <c r="F58" s="32"/>
      <c r="G58" s="93"/>
      <c r="H58" s="32"/>
      <c r="I58" s="47"/>
      <c r="J58" s="47"/>
      <c r="K58" s="32"/>
      <c r="L58" s="32"/>
      <c r="M58" s="93"/>
      <c r="N58" s="32"/>
      <c r="O58" s="216"/>
      <c r="P58" s="216"/>
      <c r="Q58" s="216"/>
    </row>
    <row r="59" spans="2:17" x14ac:dyDescent="0.2">
      <c r="B59" s="32"/>
      <c r="C59" s="47"/>
      <c r="D59" s="47"/>
      <c r="E59" s="32"/>
      <c r="F59" s="32"/>
      <c r="G59" s="93"/>
      <c r="H59" s="32"/>
      <c r="I59" s="47"/>
      <c r="J59" s="47"/>
      <c r="K59" s="32"/>
      <c r="L59" s="32"/>
      <c r="M59" s="93"/>
      <c r="N59" s="32"/>
      <c r="O59" s="216"/>
      <c r="P59" s="216"/>
      <c r="Q59" s="216"/>
    </row>
    <row r="60" spans="2:17" x14ac:dyDescent="0.2">
      <c r="B60" s="32"/>
      <c r="C60" s="47"/>
      <c r="D60" s="47"/>
      <c r="E60" s="32"/>
      <c r="F60" s="32"/>
      <c r="G60" s="93"/>
      <c r="H60" s="32"/>
      <c r="I60" s="47"/>
      <c r="J60" s="47"/>
      <c r="K60" s="32"/>
      <c r="L60" s="32"/>
      <c r="M60" s="93"/>
      <c r="N60" s="32"/>
      <c r="O60" s="216"/>
      <c r="P60" s="216"/>
      <c r="Q60" s="216"/>
    </row>
    <row r="61" spans="2:17" x14ac:dyDescent="0.2">
      <c r="B61" s="32"/>
      <c r="C61" s="47"/>
      <c r="D61" s="47"/>
      <c r="E61" s="32"/>
      <c r="F61" s="32"/>
      <c r="G61" s="93"/>
      <c r="H61" s="32"/>
      <c r="I61" s="47"/>
      <c r="J61" s="47"/>
      <c r="K61" s="32"/>
      <c r="L61" s="32"/>
      <c r="M61" s="93"/>
      <c r="N61" s="32"/>
      <c r="O61" s="216"/>
      <c r="P61" s="216"/>
      <c r="Q61" s="216"/>
    </row>
    <row r="62" spans="2:17" x14ac:dyDescent="0.2">
      <c r="B62" s="32"/>
      <c r="C62" s="47"/>
      <c r="D62" s="47"/>
      <c r="E62" s="32"/>
      <c r="F62" s="32"/>
      <c r="G62" s="93"/>
      <c r="H62" s="32"/>
      <c r="I62" s="47"/>
      <c r="J62" s="47"/>
      <c r="K62" s="32"/>
      <c r="L62" s="32"/>
      <c r="M62" s="93"/>
      <c r="N62" s="32"/>
      <c r="O62" s="216"/>
      <c r="P62" s="216"/>
      <c r="Q62" s="216"/>
    </row>
    <row r="63" spans="2:17" x14ac:dyDescent="0.2">
      <c r="B63" s="32"/>
      <c r="C63" s="47"/>
      <c r="D63" s="47"/>
      <c r="E63" s="32"/>
      <c r="F63" s="32"/>
      <c r="G63" s="93"/>
      <c r="H63" s="32"/>
      <c r="I63" s="47"/>
      <c r="J63" s="47"/>
      <c r="K63" s="32"/>
      <c r="L63" s="32"/>
      <c r="M63" s="93"/>
      <c r="N63" s="32"/>
      <c r="O63" s="216"/>
      <c r="P63" s="216"/>
      <c r="Q63" s="216"/>
    </row>
    <row r="64" spans="2:17" x14ac:dyDescent="0.2">
      <c r="B64" s="32"/>
      <c r="C64" s="47"/>
      <c r="D64" s="47"/>
      <c r="E64" s="32"/>
      <c r="F64" s="32"/>
      <c r="G64" s="93"/>
      <c r="H64" s="32"/>
      <c r="I64" s="47"/>
      <c r="J64" s="47"/>
      <c r="K64" s="32"/>
      <c r="L64" s="32"/>
      <c r="M64" s="93"/>
      <c r="N64" s="32"/>
      <c r="O64" s="216"/>
      <c r="P64" s="216"/>
      <c r="Q64" s="216"/>
    </row>
    <row r="65" spans="2:17" x14ac:dyDescent="0.2">
      <c r="B65" s="32"/>
      <c r="C65" s="47"/>
      <c r="D65" s="47"/>
      <c r="E65" s="32"/>
      <c r="F65" s="32"/>
      <c r="G65" s="93"/>
      <c r="H65" s="32"/>
      <c r="I65" s="47"/>
      <c r="J65" s="47"/>
      <c r="K65" s="32"/>
      <c r="L65" s="32"/>
      <c r="M65" s="93"/>
      <c r="N65" s="32"/>
      <c r="O65" s="216"/>
      <c r="P65" s="216"/>
      <c r="Q65" s="216"/>
    </row>
    <row r="66" spans="2:17" x14ac:dyDescent="0.2">
      <c r="B66" s="32"/>
      <c r="C66" s="47"/>
      <c r="D66" s="47"/>
      <c r="E66" s="32"/>
      <c r="F66" s="32"/>
      <c r="G66" s="93"/>
      <c r="H66" s="32"/>
      <c r="I66" s="47"/>
      <c r="J66" s="47"/>
      <c r="K66" s="32"/>
      <c r="L66" s="32"/>
      <c r="M66" s="93"/>
      <c r="N66" s="32"/>
      <c r="O66" s="216"/>
      <c r="P66" s="216"/>
      <c r="Q66" s="216"/>
    </row>
    <row r="67" spans="2:17" x14ac:dyDescent="0.2">
      <c r="B67" s="32"/>
      <c r="C67" s="47"/>
      <c r="D67" s="47"/>
      <c r="E67" s="32"/>
      <c r="F67" s="32"/>
      <c r="G67" s="93"/>
      <c r="H67" s="32"/>
      <c r="I67" s="47"/>
      <c r="J67" s="47"/>
      <c r="K67" s="32"/>
      <c r="L67" s="32"/>
      <c r="M67" s="93"/>
      <c r="N67" s="32"/>
      <c r="O67" s="216"/>
      <c r="P67" s="216"/>
      <c r="Q67" s="216"/>
    </row>
    <row r="68" spans="2:17" x14ac:dyDescent="0.2">
      <c r="B68" s="32"/>
      <c r="C68" s="47"/>
      <c r="D68" s="47"/>
      <c r="E68" s="32"/>
      <c r="F68" s="32"/>
      <c r="G68" s="93"/>
      <c r="H68" s="32"/>
      <c r="I68" s="47"/>
      <c r="J68" s="47"/>
      <c r="K68" s="32"/>
      <c r="L68" s="32"/>
      <c r="M68" s="93"/>
      <c r="N68" s="32"/>
      <c r="O68" s="216"/>
      <c r="P68" s="216"/>
      <c r="Q68" s="216"/>
    </row>
    <row r="69" spans="2:17" x14ac:dyDescent="0.2">
      <c r="B69" s="32"/>
      <c r="C69" s="47"/>
      <c r="D69" s="47"/>
      <c r="E69" s="32"/>
      <c r="F69" s="32"/>
      <c r="G69" s="93"/>
      <c r="H69" s="32"/>
      <c r="I69" s="47"/>
      <c r="J69" s="47"/>
      <c r="K69" s="32"/>
      <c r="L69" s="32"/>
      <c r="M69" s="93"/>
      <c r="N69" s="32"/>
      <c r="O69" s="216"/>
      <c r="P69" s="216"/>
      <c r="Q69" s="216"/>
    </row>
    <row r="70" spans="2:17" x14ac:dyDescent="0.2">
      <c r="B70" s="32"/>
      <c r="C70" s="47"/>
      <c r="D70" s="47"/>
      <c r="E70" s="32"/>
      <c r="F70" s="32"/>
      <c r="G70" s="93"/>
      <c r="H70" s="32"/>
      <c r="I70" s="47"/>
      <c r="J70" s="47"/>
      <c r="K70" s="32"/>
      <c r="L70" s="32"/>
      <c r="M70" s="93"/>
      <c r="N70" s="32"/>
      <c r="O70" s="216"/>
      <c r="P70" s="216"/>
      <c r="Q70" s="216"/>
    </row>
    <row r="71" spans="2:17" x14ac:dyDescent="0.2">
      <c r="B71" s="32"/>
      <c r="C71" s="47"/>
      <c r="D71" s="47"/>
      <c r="E71" s="32"/>
      <c r="F71" s="32"/>
      <c r="G71" s="93"/>
      <c r="H71" s="32"/>
      <c r="I71" s="47"/>
      <c r="J71" s="47"/>
      <c r="K71" s="32"/>
      <c r="L71" s="32"/>
      <c r="M71" s="93"/>
      <c r="N71" s="32"/>
      <c r="O71" s="216"/>
      <c r="P71" s="216"/>
      <c r="Q71" s="216"/>
    </row>
    <row r="72" spans="2:17" x14ac:dyDescent="0.2">
      <c r="B72" s="32"/>
      <c r="C72" s="47"/>
      <c r="D72" s="47"/>
      <c r="E72" s="32"/>
      <c r="F72" s="32"/>
      <c r="G72" s="93"/>
      <c r="H72" s="32"/>
      <c r="I72" s="47"/>
      <c r="J72" s="47"/>
      <c r="K72" s="32"/>
      <c r="L72" s="32"/>
      <c r="M72" s="93"/>
      <c r="N72" s="32"/>
      <c r="O72" s="216"/>
      <c r="P72" s="216"/>
      <c r="Q72" s="216"/>
    </row>
    <row r="73" spans="2:17" x14ac:dyDescent="0.2">
      <c r="B73" s="32"/>
      <c r="C73" s="47"/>
      <c r="D73" s="47"/>
      <c r="E73" s="32"/>
      <c r="F73" s="32"/>
      <c r="G73" s="93"/>
      <c r="H73" s="32"/>
      <c r="I73" s="47"/>
      <c r="J73" s="47"/>
      <c r="K73" s="32"/>
      <c r="L73" s="32"/>
      <c r="M73" s="93"/>
      <c r="N73" s="32"/>
      <c r="O73" s="216"/>
      <c r="P73" s="216"/>
      <c r="Q73" s="216"/>
    </row>
    <row r="74" spans="2:17" x14ac:dyDescent="0.2">
      <c r="B74" s="32"/>
      <c r="C74" s="47"/>
      <c r="D74" s="47"/>
      <c r="E74" s="32"/>
      <c r="F74" s="32"/>
      <c r="G74" s="93"/>
      <c r="H74" s="32"/>
      <c r="I74" s="47"/>
      <c r="J74" s="47"/>
      <c r="K74" s="32"/>
      <c r="L74" s="32"/>
      <c r="M74" s="93"/>
      <c r="N74" s="32"/>
      <c r="O74" s="216"/>
      <c r="P74" s="216"/>
      <c r="Q74" s="216"/>
    </row>
    <row r="75" spans="2:17" x14ac:dyDescent="0.2">
      <c r="B75" s="32"/>
      <c r="C75" s="47"/>
      <c r="D75" s="47"/>
      <c r="E75" s="32"/>
      <c r="F75" s="32"/>
      <c r="G75" s="93"/>
      <c r="H75" s="32"/>
      <c r="I75" s="47"/>
      <c r="J75" s="47"/>
      <c r="K75" s="32"/>
      <c r="L75" s="32"/>
      <c r="M75" s="93"/>
      <c r="N75" s="32"/>
      <c r="O75" s="216"/>
      <c r="P75" s="216"/>
      <c r="Q75" s="216"/>
    </row>
    <row r="76" spans="2:17" x14ac:dyDescent="0.2">
      <c r="B76" s="32"/>
      <c r="C76" s="47"/>
      <c r="D76" s="47"/>
      <c r="E76" s="32"/>
      <c r="F76" s="32"/>
      <c r="G76" s="93"/>
      <c r="H76" s="32"/>
      <c r="I76" s="47"/>
      <c r="J76" s="47"/>
      <c r="K76" s="32"/>
      <c r="L76" s="32"/>
      <c r="M76" s="93"/>
      <c r="N76" s="32"/>
      <c r="O76" s="216"/>
      <c r="P76" s="216"/>
      <c r="Q76" s="216"/>
    </row>
    <row r="77" spans="2:17" x14ac:dyDescent="0.2">
      <c r="B77" s="32"/>
      <c r="C77" s="47"/>
      <c r="D77" s="47"/>
      <c r="E77" s="32"/>
      <c r="F77" s="32"/>
      <c r="G77" s="93"/>
      <c r="H77" s="32"/>
      <c r="I77" s="47"/>
      <c r="J77" s="47"/>
      <c r="K77" s="32"/>
      <c r="L77" s="32"/>
      <c r="M77" s="93"/>
      <c r="N77" s="32"/>
      <c r="O77" s="216"/>
      <c r="P77" s="216"/>
      <c r="Q77" s="216"/>
    </row>
    <row r="78" spans="2:17" x14ac:dyDescent="0.2">
      <c r="B78" s="32"/>
      <c r="C78" s="47"/>
      <c r="D78" s="47"/>
      <c r="E78" s="32"/>
      <c r="F78" s="32"/>
      <c r="G78" s="93"/>
      <c r="H78" s="32"/>
      <c r="I78" s="47"/>
      <c r="J78" s="47"/>
      <c r="K78" s="32"/>
      <c r="L78" s="32"/>
      <c r="M78" s="93"/>
      <c r="N78" s="32"/>
      <c r="O78" s="216"/>
      <c r="P78" s="216"/>
      <c r="Q78" s="216"/>
    </row>
    <row r="79" spans="2:17" x14ac:dyDescent="0.2">
      <c r="B79" s="32"/>
      <c r="C79" s="47"/>
      <c r="D79" s="47"/>
      <c r="E79" s="32"/>
      <c r="F79" s="32"/>
      <c r="G79" s="93"/>
      <c r="H79" s="32"/>
      <c r="I79" s="47"/>
      <c r="J79" s="47"/>
      <c r="K79" s="32"/>
      <c r="L79" s="32"/>
      <c r="M79" s="93"/>
      <c r="N79" s="32"/>
      <c r="O79" s="216"/>
      <c r="P79" s="216"/>
      <c r="Q79" s="216"/>
    </row>
    <row r="80" spans="2:17" x14ac:dyDescent="0.2">
      <c r="B80" s="32"/>
      <c r="C80" s="47"/>
      <c r="D80" s="47"/>
      <c r="E80" s="32"/>
      <c r="F80" s="32"/>
      <c r="G80" s="93"/>
      <c r="H80" s="32"/>
      <c r="I80" s="47"/>
      <c r="J80" s="47"/>
      <c r="K80" s="32"/>
      <c r="L80" s="32"/>
      <c r="M80" s="93"/>
      <c r="N80" s="32"/>
      <c r="O80" s="216"/>
      <c r="P80" s="216"/>
      <c r="Q80" s="216"/>
    </row>
    <row r="81" spans="2:17" x14ac:dyDescent="0.2">
      <c r="B81" s="32"/>
      <c r="C81" s="47"/>
      <c r="D81" s="47"/>
      <c r="E81" s="32"/>
      <c r="F81" s="32"/>
      <c r="G81" s="93"/>
      <c r="H81" s="32"/>
      <c r="I81" s="47"/>
      <c r="J81" s="47"/>
      <c r="K81" s="32"/>
      <c r="L81" s="32"/>
      <c r="M81" s="93"/>
      <c r="N81" s="32"/>
      <c r="O81" s="216"/>
      <c r="P81" s="216"/>
      <c r="Q81" s="216"/>
    </row>
    <row r="82" spans="2:17" x14ac:dyDescent="0.2">
      <c r="B82" s="32"/>
      <c r="C82" s="47"/>
      <c r="D82" s="47"/>
      <c r="E82" s="32"/>
      <c r="F82" s="32"/>
      <c r="G82" s="93"/>
      <c r="H82" s="32"/>
      <c r="I82" s="47"/>
      <c r="J82" s="47"/>
      <c r="K82" s="32"/>
      <c r="L82" s="32"/>
      <c r="M82" s="93"/>
      <c r="N82" s="32"/>
      <c r="O82" s="216"/>
      <c r="P82" s="216"/>
      <c r="Q82" s="216"/>
    </row>
    <row r="83" spans="2:17" x14ac:dyDescent="0.2">
      <c r="B83" s="32"/>
      <c r="C83" s="47"/>
      <c r="D83" s="47"/>
      <c r="E83" s="32"/>
      <c r="F83" s="32"/>
      <c r="G83" s="93"/>
      <c r="H83" s="32"/>
      <c r="I83" s="47"/>
      <c r="J83" s="47"/>
      <c r="K83" s="32"/>
      <c r="L83" s="32"/>
      <c r="M83" s="93"/>
      <c r="N83" s="32"/>
      <c r="O83" s="216"/>
      <c r="P83" s="216"/>
      <c r="Q83" s="216"/>
    </row>
    <row r="84" spans="2:17" x14ac:dyDescent="0.2">
      <c r="B84" s="32"/>
      <c r="C84" s="47"/>
      <c r="D84" s="47"/>
      <c r="E84" s="32"/>
      <c r="F84" s="32"/>
      <c r="G84" s="93"/>
      <c r="H84" s="32"/>
      <c r="I84" s="47"/>
      <c r="J84" s="47"/>
      <c r="K84" s="32"/>
      <c r="L84" s="32"/>
      <c r="M84" s="93"/>
      <c r="N84" s="32"/>
      <c r="O84" s="216"/>
      <c r="P84" s="216"/>
      <c r="Q84" s="216"/>
    </row>
    <row r="85" spans="2:17" x14ac:dyDescent="0.2">
      <c r="B85" s="32"/>
      <c r="C85" s="47"/>
      <c r="D85" s="47"/>
      <c r="E85" s="32"/>
      <c r="F85" s="32"/>
      <c r="G85" s="93"/>
      <c r="H85" s="32"/>
      <c r="I85" s="47"/>
      <c r="J85" s="47"/>
      <c r="K85" s="32"/>
      <c r="L85" s="32"/>
      <c r="M85" s="93"/>
      <c r="N85" s="32"/>
      <c r="O85" s="216"/>
      <c r="P85" s="216"/>
      <c r="Q85" s="216"/>
    </row>
    <row r="86" spans="2:17" x14ac:dyDescent="0.2">
      <c r="B86" s="32"/>
      <c r="C86" s="47"/>
      <c r="D86" s="47"/>
      <c r="E86" s="32"/>
      <c r="F86" s="32"/>
      <c r="G86" s="93"/>
      <c r="H86" s="32"/>
      <c r="I86" s="47"/>
      <c r="J86" s="47"/>
      <c r="K86" s="32"/>
      <c r="L86" s="32"/>
      <c r="M86" s="93"/>
      <c r="N86" s="32"/>
      <c r="O86" s="216"/>
      <c r="P86" s="216"/>
      <c r="Q86" s="216"/>
    </row>
    <row r="87" spans="2:17" x14ac:dyDescent="0.2">
      <c r="B87" s="32"/>
      <c r="C87" s="47"/>
      <c r="D87" s="47"/>
      <c r="E87" s="32"/>
      <c r="F87" s="32"/>
      <c r="G87" s="93"/>
      <c r="H87" s="32"/>
      <c r="I87" s="47"/>
      <c r="J87" s="47"/>
      <c r="K87" s="32"/>
      <c r="L87" s="32"/>
      <c r="M87" s="93"/>
      <c r="N87" s="32"/>
      <c r="O87" s="216"/>
      <c r="P87" s="216"/>
      <c r="Q87" s="216"/>
    </row>
    <row r="88" spans="2:17" x14ac:dyDescent="0.2">
      <c r="B88" s="32"/>
      <c r="C88" s="47"/>
      <c r="D88" s="47"/>
      <c r="E88" s="32"/>
      <c r="F88" s="32"/>
      <c r="G88" s="93"/>
      <c r="H88" s="32"/>
      <c r="I88" s="47"/>
      <c r="J88" s="47"/>
      <c r="K88" s="32"/>
      <c r="L88" s="32"/>
      <c r="M88" s="93"/>
      <c r="N88" s="32"/>
      <c r="O88" s="216"/>
      <c r="P88" s="216"/>
      <c r="Q88" s="216"/>
    </row>
    <row r="89" spans="2:17" x14ac:dyDescent="0.2">
      <c r="B89" s="32"/>
      <c r="C89" s="47"/>
      <c r="D89" s="47"/>
      <c r="E89" s="32"/>
      <c r="F89" s="32"/>
      <c r="G89" s="93"/>
      <c r="H89" s="32"/>
      <c r="I89" s="47"/>
      <c r="J89" s="47"/>
      <c r="K89" s="32"/>
      <c r="L89" s="32"/>
      <c r="M89" s="93"/>
      <c r="N89" s="32"/>
      <c r="O89" s="216"/>
      <c r="P89" s="216"/>
      <c r="Q89" s="216"/>
    </row>
    <row r="90" spans="2:17" x14ac:dyDescent="0.2">
      <c r="B90" s="32"/>
      <c r="C90" s="47"/>
      <c r="D90" s="47"/>
      <c r="E90" s="32"/>
      <c r="F90" s="32"/>
      <c r="G90" s="93"/>
      <c r="H90" s="32"/>
      <c r="I90" s="47"/>
      <c r="J90" s="47"/>
      <c r="K90" s="32"/>
      <c r="L90" s="32"/>
      <c r="M90" s="93"/>
      <c r="N90" s="32"/>
      <c r="O90" s="216"/>
      <c r="P90" s="216"/>
      <c r="Q90" s="216"/>
    </row>
    <row r="91" spans="2:17" x14ac:dyDescent="0.2">
      <c r="B91" s="32"/>
      <c r="C91" s="47"/>
      <c r="D91" s="47"/>
      <c r="E91" s="32"/>
      <c r="F91" s="32"/>
      <c r="G91" s="93"/>
      <c r="H91" s="32"/>
      <c r="I91" s="47"/>
      <c r="J91" s="47"/>
      <c r="K91" s="32"/>
      <c r="L91" s="32"/>
      <c r="M91" s="93"/>
      <c r="N91" s="32"/>
      <c r="O91" s="216"/>
      <c r="P91" s="216"/>
      <c r="Q91" s="216"/>
    </row>
    <row r="92" spans="2:17" x14ac:dyDescent="0.2">
      <c r="B92" s="32"/>
      <c r="C92" s="47"/>
      <c r="D92" s="47"/>
      <c r="E92" s="32"/>
      <c r="F92" s="32"/>
      <c r="G92" s="93"/>
      <c r="H92" s="32"/>
      <c r="I92" s="47"/>
      <c r="J92" s="47"/>
      <c r="K92" s="32"/>
      <c r="L92" s="32"/>
      <c r="M92" s="93"/>
      <c r="N92" s="32"/>
      <c r="O92" s="216"/>
      <c r="P92" s="216"/>
      <c r="Q92" s="216"/>
    </row>
    <row r="93" spans="2:17" x14ac:dyDescent="0.2">
      <c r="B93" s="32"/>
      <c r="C93" s="47"/>
      <c r="D93" s="47"/>
      <c r="E93" s="32"/>
      <c r="F93" s="32"/>
      <c r="G93" s="93"/>
      <c r="H93" s="32"/>
      <c r="I93" s="47"/>
      <c r="J93" s="47"/>
      <c r="K93" s="32"/>
      <c r="L93" s="32"/>
      <c r="M93" s="93"/>
      <c r="N93" s="32"/>
      <c r="O93" s="216"/>
      <c r="P93" s="216"/>
      <c r="Q93" s="216"/>
    </row>
    <row r="94" spans="2:17" x14ac:dyDescent="0.2">
      <c r="B94" s="32"/>
      <c r="C94" s="47"/>
      <c r="D94" s="47"/>
      <c r="E94" s="32"/>
      <c r="F94" s="32"/>
      <c r="G94" s="93"/>
      <c r="H94" s="32"/>
      <c r="I94" s="47"/>
      <c r="J94" s="47"/>
      <c r="K94" s="32"/>
      <c r="L94" s="32"/>
      <c r="M94" s="93"/>
      <c r="N94" s="32"/>
      <c r="O94" s="216"/>
      <c r="P94" s="216"/>
      <c r="Q94" s="216"/>
    </row>
    <row r="95" spans="2:17" x14ac:dyDescent="0.2">
      <c r="B95" s="32"/>
      <c r="C95" s="47"/>
      <c r="D95" s="47"/>
      <c r="E95" s="32"/>
      <c r="F95" s="32"/>
      <c r="G95" s="93"/>
      <c r="H95" s="32"/>
      <c r="I95" s="47"/>
      <c r="J95" s="47"/>
      <c r="K95" s="32"/>
      <c r="L95" s="32"/>
      <c r="M95" s="93"/>
      <c r="N95" s="32"/>
      <c r="O95" s="216"/>
      <c r="P95" s="216"/>
      <c r="Q95" s="216"/>
    </row>
    <row r="96" spans="2:17" x14ac:dyDescent="0.2">
      <c r="B96" s="32"/>
      <c r="C96" s="47"/>
      <c r="D96" s="47"/>
      <c r="E96" s="32"/>
      <c r="F96" s="32"/>
      <c r="G96" s="93"/>
      <c r="H96" s="32"/>
      <c r="I96" s="47"/>
      <c r="J96" s="47"/>
      <c r="K96" s="32"/>
      <c r="L96" s="32"/>
      <c r="M96" s="93"/>
      <c r="N96" s="32"/>
      <c r="O96" s="216"/>
      <c r="P96" s="216"/>
      <c r="Q96" s="216"/>
    </row>
    <row r="97" spans="2:17" x14ac:dyDescent="0.2">
      <c r="B97" s="32"/>
      <c r="C97" s="47"/>
      <c r="D97" s="47"/>
      <c r="E97" s="32"/>
      <c r="F97" s="32"/>
      <c r="G97" s="93"/>
      <c r="H97" s="32"/>
      <c r="I97" s="47"/>
      <c r="J97" s="47"/>
      <c r="K97" s="32"/>
      <c r="L97" s="32"/>
      <c r="M97" s="93"/>
      <c r="N97" s="32"/>
      <c r="O97" s="216"/>
      <c r="P97" s="216"/>
      <c r="Q97" s="216"/>
    </row>
    <row r="98" spans="2:17" x14ac:dyDescent="0.2">
      <c r="B98" s="32"/>
      <c r="C98" s="47"/>
      <c r="D98" s="47"/>
      <c r="E98" s="32"/>
      <c r="F98" s="32"/>
      <c r="G98" s="93"/>
      <c r="H98" s="32"/>
      <c r="I98" s="47"/>
      <c r="J98" s="47"/>
      <c r="K98" s="32"/>
      <c r="L98" s="32"/>
      <c r="M98" s="93"/>
      <c r="N98" s="32"/>
      <c r="O98" s="216"/>
      <c r="P98" s="216"/>
      <c r="Q98" s="216"/>
    </row>
    <row r="99" spans="2:17" x14ac:dyDescent="0.2">
      <c r="B99" s="32"/>
      <c r="C99" s="47"/>
      <c r="D99" s="47"/>
      <c r="E99" s="32"/>
      <c r="F99" s="32"/>
      <c r="G99" s="93"/>
      <c r="H99" s="32"/>
      <c r="I99" s="47"/>
      <c r="J99" s="47"/>
      <c r="K99" s="32"/>
      <c r="L99" s="32"/>
      <c r="M99" s="93"/>
      <c r="N99" s="32"/>
      <c r="O99" s="216"/>
      <c r="P99" s="216"/>
      <c r="Q99" s="216"/>
    </row>
    <row r="100" spans="2:17" x14ac:dyDescent="0.2">
      <c r="B100" s="32"/>
      <c r="C100" s="47"/>
      <c r="D100" s="47"/>
      <c r="E100" s="32"/>
      <c r="F100" s="32"/>
      <c r="G100" s="93"/>
      <c r="H100" s="32"/>
      <c r="I100" s="47"/>
      <c r="J100" s="47"/>
      <c r="K100" s="32"/>
      <c r="L100" s="32"/>
      <c r="M100" s="93"/>
      <c r="N100" s="32"/>
      <c r="O100" s="216"/>
      <c r="P100" s="216"/>
      <c r="Q100" s="216"/>
    </row>
    <row r="101" spans="2:17" x14ac:dyDescent="0.2">
      <c r="B101" s="32"/>
      <c r="C101" s="47"/>
      <c r="D101" s="47"/>
      <c r="E101" s="32"/>
      <c r="F101" s="32"/>
      <c r="G101" s="93"/>
      <c r="H101" s="32"/>
      <c r="I101" s="47"/>
      <c r="J101" s="47"/>
      <c r="K101" s="32"/>
      <c r="L101" s="32"/>
      <c r="M101" s="93"/>
      <c r="N101" s="32"/>
      <c r="O101" s="216"/>
      <c r="P101" s="216"/>
      <c r="Q101" s="216"/>
    </row>
    <row r="102" spans="2:17" x14ac:dyDescent="0.2">
      <c r="B102" s="32"/>
      <c r="C102" s="47"/>
      <c r="D102" s="47"/>
      <c r="E102" s="32"/>
      <c r="F102" s="32"/>
      <c r="G102" s="93"/>
      <c r="H102" s="32"/>
      <c r="I102" s="47"/>
      <c r="J102" s="47"/>
      <c r="K102" s="32"/>
      <c r="L102" s="32"/>
      <c r="M102" s="93"/>
      <c r="N102" s="32"/>
      <c r="O102" s="216"/>
      <c r="P102" s="216"/>
      <c r="Q102" s="216"/>
    </row>
    <row r="103" spans="2:17" x14ac:dyDescent="0.2">
      <c r="B103" s="32"/>
      <c r="C103" s="47"/>
      <c r="D103" s="47"/>
      <c r="E103" s="32"/>
      <c r="F103" s="32"/>
      <c r="G103" s="93"/>
      <c r="H103" s="32"/>
      <c r="I103" s="47"/>
      <c r="J103" s="47"/>
      <c r="K103" s="32"/>
      <c r="L103" s="32"/>
      <c r="M103" s="93"/>
      <c r="N103" s="32"/>
      <c r="O103" s="216"/>
      <c r="P103" s="216"/>
      <c r="Q103" s="216"/>
    </row>
    <row r="104" spans="2:17" x14ac:dyDescent="0.2">
      <c r="B104" s="32"/>
      <c r="C104" s="47"/>
      <c r="D104" s="47"/>
      <c r="E104" s="32"/>
      <c r="F104" s="32"/>
      <c r="G104" s="93"/>
      <c r="H104" s="32"/>
      <c r="I104" s="47"/>
      <c r="J104" s="47"/>
      <c r="K104" s="32"/>
      <c r="L104" s="32"/>
      <c r="M104" s="93"/>
      <c r="N104" s="32"/>
      <c r="O104" s="216"/>
      <c r="P104" s="216"/>
      <c r="Q104" s="216"/>
    </row>
    <row r="105" spans="2:17" x14ac:dyDescent="0.2">
      <c r="B105" s="32"/>
      <c r="C105" s="47"/>
      <c r="D105" s="47"/>
      <c r="E105" s="32"/>
      <c r="F105" s="32"/>
      <c r="G105" s="93"/>
      <c r="H105" s="32"/>
      <c r="I105" s="47"/>
      <c r="J105" s="47"/>
      <c r="K105" s="32"/>
      <c r="L105" s="32"/>
      <c r="M105" s="93"/>
      <c r="N105" s="32"/>
      <c r="O105" s="216"/>
      <c r="P105" s="216"/>
      <c r="Q105" s="216"/>
    </row>
    <row r="106" spans="2:17" x14ac:dyDescent="0.2">
      <c r="B106" s="32"/>
      <c r="C106" s="47"/>
      <c r="D106" s="47"/>
      <c r="E106" s="32"/>
      <c r="F106" s="32"/>
      <c r="G106" s="93"/>
      <c r="H106" s="32"/>
      <c r="I106" s="47"/>
      <c r="J106" s="47"/>
      <c r="K106" s="32"/>
      <c r="L106" s="32"/>
      <c r="M106" s="93"/>
      <c r="N106" s="32"/>
      <c r="O106" s="216"/>
      <c r="P106" s="216"/>
      <c r="Q106" s="216"/>
    </row>
    <row r="107" spans="2:17" x14ac:dyDescent="0.2">
      <c r="B107" s="32"/>
      <c r="C107" s="47"/>
      <c r="D107" s="47"/>
      <c r="E107" s="32"/>
      <c r="F107" s="32"/>
      <c r="G107" s="93"/>
      <c r="H107" s="32"/>
      <c r="I107" s="47"/>
      <c r="J107" s="47"/>
      <c r="K107" s="32"/>
      <c r="L107" s="32"/>
      <c r="M107" s="93"/>
      <c r="N107" s="32"/>
      <c r="O107" s="216"/>
      <c r="P107" s="216"/>
      <c r="Q107" s="216"/>
    </row>
    <row r="108" spans="2:17" x14ac:dyDescent="0.2">
      <c r="B108" s="32"/>
      <c r="C108" s="47"/>
      <c r="D108" s="47"/>
      <c r="E108" s="32"/>
      <c r="F108" s="32"/>
      <c r="G108" s="93"/>
      <c r="H108" s="32"/>
      <c r="I108" s="47"/>
      <c r="J108" s="47"/>
      <c r="K108" s="32"/>
      <c r="L108" s="32"/>
      <c r="M108" s="93"/>
      <c r="N108" s="32"/>
      <c r="O108" s="216"/>
      <c r="P108" s="216"/>
      <c r="Q108" s="216"/>
    </row>
    <row r="109" spans="2:17" x14ac:dyDescent="0.2">
      <c r="B109" s="32"/>
      <c r="C109" s="47"/>
      <c r="D109" s="47"/>
      <c r="E109" s="32"/>
      <c r="F109" s="32"/>
      <c r="G109" s="93"/>
      <c r="H109" s="32"/>
      <c r="I109" s="47"/>
      <c r="J109" s="47"/>
      <c r="K109" s="32"/>
      <c r="L109" s="32"/>
      <c r="M109" s="93"/>
      <c r="N109" s="32"/>
      <c r="O109" s="216"/>
      <c r="P109" s="216"/>
      <c r="Q109" s="216"/>
    </row>
    <row r="110" spans="2:17" x14ac:dyDescent="0.2">
      <c r="B110" s="32"/>
      <c r="C110" s="47"/>
      <c r="D110" s="47"/>
      <c r="E110" s="32"/>
      <c r="F110" s="32"/>
      <c r="G110" s="93"/>
      <c r="H110" s="32"/>
      <c r="I110" s="47"/>
      <c r="J110" s="47"/>
      <c r="K110" s="32"/>
      <c r="L110" s="32"/>
      <c r="M110" s="93"/>
      <c r="N110" s="32"/>
      <c r="O110" s="216"/>
      <c r="P110" s="216"/>
      <c r="Q110" s="216"/>
    </row>
    <row r="111" spans="2:17" x14ac:dyDescent="0.2">
      <c r="B111" s="32"/>
      <c r="C111" s="47"/>
      <c r="D111" s="47"/>
      <c r="E111" s="32"/>
      <c r="F111" s="32"/>
      <c r="G111" s="93"/>
      <c r="H111" s="32"/>
      <c r="I111" s="47"/>
      <c r="J111" s="47"/>
      <c r="K111" s="32"/>
      <c r="L111" s="32"/>
      <c r="M111" s="93"/>
      <c r="N111" s="32"/>
      <c r="O111" s="216"/>
      <c r="P111" s="216"/>
      <c r="Q111" s="216"/>
    </row>
    <row r="112" spans="2:17" x14ac:dyDescent="0.2">
      <c r="B112" s="32"/>
      <c r="C112" s="47"/>
      <c r="D112" s="47"/>
      <c r="E112" s="32"/>
      <c r="F112" s="32"/>
      <c r="G112" s="93"/>
      <c r="H112" s="32"/>
      <c r="I112" s="47"/>
      <c r="J112" s="47"/>
      <c r="K112" s="32"/>
      <c r="L112" s="32"/>
      <c r="M112" s="93"/>
      <c r="N112" s="32"/>
      <c r="O112" s="216"/>
      <c r="P112" s="216"/>
      <c r="Q112" s="216"/>
    </row>
    <row r="113" spans="2:17" x14ac:dyDescent="0.2">
      <c r="B113" s="32"/>
      <c r="C113" s="47"/>
      <c r="D113" s="47"/>
      <c r="E113" s="32"/>
      <c r="F113" s="32"/>
      <c r="G113" s="93"/>
      <c r="H113" s="32"/>
      <c r="I113" s="47"/>
      <c r="J113" s="47"/>
      <c r="K113" s="32"/>
      <c r="L113" s="32"/>
      <c r="M113" s="93"/>
      <c r="N113" s="32"/>
      <c r="O113" s="216"/>
      <c r="P113" s="216"/>
      <c r="Q113" s="216"/>
    </row>
    <row r="114" spans="2:17" x14ac:dyDescent="0.2">
      <c r="B114" s="32"/>
      <c r="C114" s="47"/>
      <c r="D114" s="47"/>
      <c r="E114" s="32"/>
      <c r="F114" s="32"/>
      <c r="G114" s="93"/>
      <c r="H114" s="32"/>
      <c r="I114" s="47"/>
      <c r="J114" s="47"/>
      <c r="K114" s="32"/>
      <c r="L114" s="32"/>
      <c r="M114" s="93"/>
      <c r="N114" s="32"/>
      <c r="O114" s="216"/>
      <c r="P114" s="216"/>
      <c r="Q114" s="216"/>
    </row>
    <row r="115" spans="2:17" x14ac:dyDescent="0.2">
      <c r="B115" s="32"/>
      <c r="C115" s="47"/>
      <c r="D115" s="47"/>
      <c r="E115" s="32"/>
      <c r="F115" s="32"/>
      <c r="G115" s="93"/>
      <c r="H115" s="32"/>
      <c r="I115" s="47"/>
      <c r="J115" s="47"/>
      <c r="K115" s="32"/>
      <c r="L115" s="32"/>
      <c r="M115" s="93"/>
      <c r="N115" s="32"/>
      <c r="O115" s="216"/>
      <c r="P115" s="216"/>
      <c r="Q115" s="216"/>
    </row>
    <row r="116" spans="2:17" x14ac:dyDescent="0.2">
      <c r="B116" s="32"/>
      <c r="C116" s="47"/>
      <c r="D116" s="47"/>
      <c r="E116" s="32"/>
      <c r="F116" s="32"/>
      <c r="G116" s="93"/>
      <c r="H116" s="32"/>
      <c r="I116" s="47"/>
      <c r="J116" s="47"/>
      <c r="K116" s="32"/>
      <c r="L116" s="32"/>
      <c r="M116" s="93"/>
      <c r="N116" s="32"/>
      <c r="O116" s="216"/>
      <c r="P116" s="216"/>
      <c r="Q116" s="216"/>
    </row>
    <row r="117" spans="2:17" x14ac:dyDescent="0.2">
      <c r="B117" s="32"/>
      <c r="C117" s="47"/>
      <c r="D117" s="47"/>
      <c r="E117" s="32"/>
      <c r="F117" s="32"/>
      <c r="G117" s="93"/>
      <c r="H117" s="32"/>
      <c r="I117" s="47"/>
      <c r="J117" s="47"/>
      <c r="K117" s="32"/>
      <c r="L117" s="32"/>
      <c r="M117" s="93"/>
      <c r="N117" s="32"/>
      <c r="O117" s="216"/>
      <c r="P117" s="216"/>
      <c r="Q117" s="216"/>
    </row>
    <row r="118" spans="2:17" x14ac:dyDescent="0.2">
      <c r="B118" s="32"/>
      <c r="C118" s="47"/>
      <c r="D118" s="47"/>
      <c r="E118" s="32"/>
      <c r="F118" s="32"/>
      <c r="G118" s="93"/>
      <c r="H118" s="32"/>
      <c r="I118" s="47"/>
      <c r="J118" s="47"/>
      <c r="K118" s="32"/>
      <c r="L118" s="32"/>
      <c r="M118" s="93"/>
      <c r="N118" s="32"/>
      <c r="O118" s="216"/>
      <c r="P118" s="216"/>
      <c r="Q118" s="216"/>
    </row>
    <row r="119" spans="2:17" x14ac:dyDescent="0.2">
      <c r="B119" s="32"/>
      <c r="C119" s="47"/>
      <c r="D119" s="47"/>
      <c r="E119" s="32"/>
      <c r="F119" s="32"/>
      <c r="G119" s="93"/>
      <c r="H119" s="32"/>
      <c r="I119" s="47"/>
      <c r="J119" s="47"/>
      <c r="K119" s="32"/>
      <c r="L119" s="32"/>
      <c r="M119" s="93"/>
      <c r="N119" s="32"/>
      <c r="O119" s="216"/>
      <c r="P119" s="216"/>
      <c r="Q119" s="216"/>
    </row>
    <row r="120" spans="2:17" x14ac:dyDescent="0.2">
      <c r="B120" s="32"/>
      <c r="C120" s="47"/>
      <c r="D120" s="47"/>
      <c r="E120" s="32"/>
      <c r="F120" s="32"/>
      <c r="G120" s="93"/>
      <c r="H120" s="32"/>
      <c r="I120" s="47"/>
      <c r="J120" s="47"/>
      <c r="K120" s="32"/>
      <c r="L120" s="32"/>
      <c r="M120" s="93"/>
      <c r="N120" s="32"/>
      <c r="O120" s="216"/>
      <c r="P120" s="216"/>
      <c r="Q120" s="216"/>
    </row>
    <row r="121" spans="2:17" x14ac:dyDescent="0.2">
      <c r="B121" s="32"/>
      <c r="C121" s="47"/>
      <c r="D121" s="47"/>
      <c r="E121" s="32"/>
      <c r="F121" s="32"/>
      <c r="G121" s="93"/>
      <c r="H121" s="32"/>
      <c r="I121" s="47"/>
      <c r="J121" s="47"/>
      <c r="K121" s="32"/>
      <c r="L121" s="32"/>
      <c r="M121" s="93"/>
      <c r="N121" s="32"/>
      <c r="O121" s="216"/>
      <c r="P121" s="216"/>
      <c r="Q121" s="216"/>
    </row>
    <row r="122" spans="2:17" x14ac:dyDescent="0.2">
      <c r="B122" s="32"/>
      <c r="C122" s="47"/>
      <c r="D122" s="47"/>
      <c r="E122" s="32"/>
      <c r="F122" s="32"/>
      <c r="G122" s="93"/>
      <c r="H122" s="32"/>
      <c r="I122" s="47"/>
      <c r="J122" s="47"/>
      <c r="K122" s="32"/>
      <c r="L122" s="32"/>
      <c r="M122" s="93"/>
      <c r="N122" s="32"/>
      <c r="O122" s="216"/>
      <c r="P122" s="216"/>
      <c r="Q122" s="216"/>
    </row>
    <row r="123" spans="2:17" x14ac:dyDescent="0.2">
      <c r="B123" s="32"/>
      <c r="C123" s="47"/>
      <c r="D123" s="47"/>
      <c r="E123" s="32"/>
      <c r="F123" s="32"/>
      <c r="G123" s="93"/>
      <c r="H123" s="32"/>
      <c r="I123" s="47"/>
      <c r="J123" s="47"/>
      <c r="K123" s="32"/>
      <c r="L123" s="32"/>
      <c r="M123" s="93"/>
      <c r="N123" s="32"/>
      <c r="O123" s="216"/>
      <c r="P123" s="216"/>
      <c r="Q123" s="216"/>
    </row>
    <row r="124" spans="2:17" x14ac:dyDescent="0.2">
      <c r="B124" s="32"/>
      <c r="C124" s="47"/>
      <c r="D124" s="47"/>
      <c r="E124" s="32"/>
      <c r="F124" s="32"/>
      <c r="G124" s="93"/>
      <c r="H124" s="32"/>
      <c r="I124" s="47"/>
      <c r="J124" s="47"/>
      <c r="K124" s="32"/>
      <c r="L124" s="32"/>
      <c r="M124" s="93"/>
      <c r="N124" s="32"/>
      <c r="O124" s="216"/>
      <c r="P124" s="216"/>
      <c r="Q124" s="216"/>
    </row>
    <row r="125" spans="2:17" x14ac:dyDescent="0.2">
      <c r="B125" s="32"/>
      <c r="C125" s="47"/>
      <c r="D125" s="47"/>
      <c r="E125" s="32"/>
      <c r="F125" s="32"/>
      <c r="G125" s="93"/>
      <c r="H125" s="32"/>
      <c r="I125" s="47"/>
      <c r="J125" s="47"/>
      <c r="K125" s="32"/>
      <c r="L125" s="32"/>
      <c r="M125" s="93"/>
      <c r="N125" s="32"/>
      <c r="O125" s="216"/>
      <c r="P125" s="216"/>
      <c r="Q125" s="216"/>
    </row>
    <row r="126" spans="2:17" x14ac:dyDescent="0.2">
      <c r="B126" s="32"/>
      <c r="C126" s="47"/>
      <c r="D126" s="47"/>
      <c r="E126" s="32"/>
      <c r="F126" s="32"/>
      <c r="G126" s="93"/>
      <c r="H126" s="32"/>
      <c r="I126" s="47"/>
      <c r="J126" s="47"/>
      <c r="K126" s="32"/>
      <c r="L126" s="32"/>
      <c r="M126" s="93"/>
      <c r="N126" s="32"/>
      <c r="O126" s="216"/>
      <c r="P126" s="216"/>
      <c r="Q126" s="216"/>
    </row>
    <row r="127" spans="2:17" x14ac:dyDescent="0.2">
      <c r="B127" s="32"/>
      <c r="C127" s="47"/>
      <c r="D127" s="47"/>
      <c r="E127" s="32"/>
      <c r="F127" s="32"/>
      <c r="G127" s="93"/>
      <c r="H127" s="32"/>
      <c r="I127" s="47"/>
      <c r="J127" s="47"/>
      <c r="K127" s="32"/>
      <c r="L127" s="32"/>
      <c r="M127" s="93"/>
      <c r="N127" s="32"/>
      <c r="O127" s="216"/>
      <c r="P127" s="216"/>
      <c r="Q127" s="216"/>
    </row>
    <row r="128" spans="2:17" x14ac:dyDescent="0.2">
      <c r="B128" s="32"/>
      <c r="C128" s="47"/>
      <c r="D128" s="47"/>
      <c r="E128" s="32"/>
      <c r="F128" s="32"/>
      <c r="G128" s="93"/>
      <c r="H128" s="32"/>
      <c r="I128" s="47"/>
      <c r="J128" s="47"/>
      <c r="K128" s="32"/>
      <c r="L128" s="32"/>
      <c r="M128" s="93"/>
      <c r="N128" s="32"/>
      <c r="O128" s="216"/>
      <c r="P128" s="216"/>
      <c r="Q128" s="216"/>
    </row>
    <row r="129" spans="2:17" x14ac:dyDescent="0.2">
      <c r="B129" s="32"/>
      <c r="C129" s="47"/>
      <c r="D129" s="47"/>
      <c r="E129" s="32"/>
      <c r="F129" s="32"/>
      <c r="G129" s="93"/>
      <c r="H129" s="32"/>
      <c r="I129" s="47"/>
      <c r="J129" s="47"/>
      <c r="K129" s="32"/>
      <c r="L129" s="32"/>
      <c r="M129" s="93"/>
      <c r="N129" s="32"/>
      <c r="O129" s="216"/>
      <c r="P129" s="216"/>
      <c r="Q129" s="216"/>
    </row>
    <row r="130" spans="2:17" x14ac:dyDescent="0.2">
      <c r="B130" s="32"/>
      <c r="C130" s="47"/>
      <c r="D130" s="47"/>
      <c r="E130" s="32"/>
      <c r="F130" s="32"/>
      <c r="G130" s="93"/>
      <c r="H130" s="32"/>
      <c r="I130" s="47"/>
      <c r="J130" s="47"/>
      <c r="K130" s="32"/>
      <c r="L130" s="32"/>
      <c r="M130" s="93"/>
      <c r="N130" s="32"/>
      <c r="O130" s="216"/>
      <c r="P130" s="216"/>
      <c r="Q130" s="216"/>
    </row>
    <row r="131" spans="2:17" x14ac:dyDescent="0.2">
      <c r="B131" s="32"/>
      <c r="C131" s="47"/>
      <c r="D131" s="47"/>
      <c r="E131" s="32"/>
      <c r="F131" s="32"/>
      <c r="G131" s="93"/>
      <c r="H131" s="32"/>
      <c r="I131" s="47"/>
      <c r="J131" s="47"/>
      <c r="K131" s="32"/>
      <c r="L131" s="32"/>
      <c r="M131" s="93"/>
      <c r="N131" s="32"/>
      <c r="O131" s="216"/>
      <c r="P131" s="216"/>
      <c r="Q131" s="216"/>
    </row>
    <row r="132" spans="2:17" x14ac:dyDescent="0.2">
      <c r="B132" s="32"/>
      <c r="C132" s="47"/>
      <c r="D132" s="47"/>
      <c r="E132" s="32"/>
      <c r="F132" s="32"/>
      <c r="G132" s="93"/>
      <c r="H132" s="32"/>
      <c r="I132" s="47"/>
      <c r="J132" s="47"/>
      <c r="K132" s="32"/>
      <c r="L132" s="32"/>
      <c r="M132" s="93"/>
      <c r="N132" s="32"/>
      <c r="O132" s="216"/>
      <c r="P132" s="216"/>
      <c r="Q132" s="216"/>
    </row>
    <row r="133" spans="2:17" x14ac:dyDescent="0.2">
      <c r="B133" s="32"/>
      <c r="C133" s="47"/>
      <c r="D133" s="47"/>
      <c r="E133" s="32"/>
      <c r="F133" s="32"/>
      <c r="G133" s="93"/>
      <c r="H133" s="32"/>
      <c r="I133" s="47"/>
      <c r="J133" s="47"/>
      <c r="K133" s="32"/>
      <c r="L133" s="32"/>
      <c r="M133" s="93"/>
      <c r="N133" s="32"/>
      <c r="O133" s="216"/>
      <c r="P133" s="216"/>
      <c r="Q133" s="216"/>
    </row>
    <row r="134" spans="2:17" x14ac:dyDescent="0.2">
      <c r="B134" s="32"/>
      <c r="C134" s="47"/>
      <c r="D134" s="47"/>
      <c r="E134" s="32"/>
      <c r="F134" s="32"/>
      <c r="G134" s="93"/>
      <c r="H134" s="32"/>
      <c r="I134" s="47"/>
      <c r="J134" s="47"/>
      <c r="K134" s="32"/>
      <c r="L134" s="32"/>
      <c r="M134" s="93"/>
      <c r="N134" s="32"/>
      <c r="O134" s="216"/>
      <c r="P134" s="216"/>
      <c r="Q134" s="216"/>
    </row>
    <row r="135" spans="2:17" x14ac:dyDescent="0.2">
      <c r="B135" s="32"/>
      <c r="C135" s="47"/>
      <c r="D135" s="47"/>
      <c r="E135" s="32"/>
      <c r="F135" s="32"/>
      <c r="G135" s="93"/>
      <c r="H135" s="32"/>
      <c r="I135" s="47"/>
      <c r="J135" s="47"/>
      <c r="K135" s="32"/>
      <c r="L135" s="32"/>
      <c r="M135" s="93"/>
      <c r="N135" s="32"/>
      <c r="O135" s="216"/>
      <c r="P135" s="216"/>
      <c r="Q135" s="216"/>
    </row>
    <row r="136" spans="2:17" x14ac:dyDescent="0.2">
      <c r="B136" s="32"/>
      <c r="C136" s="47"/>
      <c r="D136" s="47"/>
      <c r="E136" s="32"/>
      <c r="F136" s="32"/>
      <c r="G136" s="93"/>
      <c r="H136" s="32"/>
      <c r="I136" s="47"/>
      <c r="J136" s="47"/>
      <c r="K136" s="32"/>
      <c r="L136" s="32"/>
      <c r="M136" s="93"/>
      <c r="N136" s="32"/>
      <c r="O136" s="216"/>
      <c r="P136" s="216"/>
      <c r="Q136" s="216"/>
    </row>
    <row r="137" spans="2:17" x14ac:dyDescent="0.2">
      <c r="B137" s="32"/>
      <c r="C137" s="47"/>
      <c r="D137" s="47"/>
      <c r="E137" s="32"/>
      <c r="F137" s="32"/>
      <c r="G137" s="93"/>
      <c r="H137" s="32"/>
      <c r="I137" s="47"/>
      <c r="J137" s="47"/>
      <c r="K137" s="32"/>
      <c r="L137" s="32"/>
      <c r="M137" s="93"/>
      <c r="N137" s="32"/>
      <c r="O137" s="216"/>
      <c r="P137" s="216"/>
      <c r="Q137" s="216"/>
    </row>
    <row r="138" spans="2:17" x14ac:dyDescent="0.2">
      <c r="B138" s="32"/>
      <c r="C138" s="47"/>
      <c r="D138" s="47"/>
      <c r="E138" s="32"/>
      <c r="F138" s="32"/>
      <c r="G138" s="93"/>
      <c r="H138" s="32"/>
      <c r="I138" s="47"/>
      <c r="J138" s="47"/>
      <c r="K138" s="32"/>
      <c r="L138" s="32"/>
      <c r="M138" s="93"/>
      <c r="N138" s="32"/>
      <c r="O138" s="216"/>
      <c r="P138" s="216"/>
      <c r="Q138" s="216"/>
    </row>
    <row r="139" spans="2:17" x14ac:dyDescent="0.2">
      <c r="B139" s="32"/>
      <c r="C139" s="47"/>
      <c r="D139" s="47"/>
      <c r="E139" s="32"/>
      <c r="F139" s="32"/>
      <c r="G139" s="93"/>
      <c r="H139" s="32"/>
      <c r="I139" s="47"/>
      <c r="J139" s="47"/>
      <c r="K139" s="32"/>
      <c r="L139" s="32"/>
      <c r="M139" s="93"/>
      <c r="N139" s="32"/>
      <c r="O139" s="216"/>
      <c r="P139" s="216"/>
      <c r="Q139" s="216"/>
    </row>
    <row r="140" spans="2:17" x14ac:dyDescent="0.2">
      <c r="B140" s="32"/>
      <c r="C140" s="47"/>
      <c r="D140" s="47"/>
      <c r="E140" s="32"/>
      <c r="F140" s="32"/>
      <c r="G140" s="93"/>
      <c r="H140" s="32"/>
      <c r="I140" s="47"/>
      <c r="J140" s="47"/>
      <c r="K140" s="32"/>
      <c r="L140" s="32"/>
      <c r="M140" s="93"/>
      <c r="N140" s="32"/>
      <c r="O140" s="216"/>
      <c r="P140" s="216"/>
      <c r="Q140" s="216"/>
    </row>
    <row r="141" spans="2:17" x14ac:dyDescent="0.2">
      <c r="B141" s="32"/>
      <c r="C141" s="47"/>
      <c r="D141" s="47"/>
      <c r="E141" s="32"/>
      <c r="F141" s="32"/>
      <c r="G141" s="93"/>
      <c r="H141" s="32"/>
      <c r="I141" s="47"/>
      <c r="J141" s="47"/>
      <c r="K141" s="32"/>
      <c r="L141" s="32"/>
      <c r="M141" s="93"/>
      <c r="N141" s="32"/>
      <c r="O141" s="216"/>
      <c r="P141" s="216"/>
      <c r="Q141" s="216"/>
    </row>
    <row r="142" spans="2:17" x14ac:dyDescent="0.2">
      <c r="B142" s="32"/>
      <c r="C142" s="47"/>
      <c r="D142" s="47"/>
      <c r="E142" s="32"/>
      <c r="F142" s="32"/>
      <c r="G142" s="93"/>
      <c r="H142" s="32"/>
      <c r="I142" s="47"/>
      <c r="J142" s="47"/>
      <c r="K142" s="32"/>
      <c r="L142" s="32"/>
      <c r="M142" s="93"/>
      <c r="N142" s="32"/>
      <c r="O142" s="216"/>
      <c r="P142" s="216"/>
      <c r="Q142" s="216"/>
    </row>
    <row r="143" spans="2:17" x14ac:dyDescent="0.2">
      <c r="B143" s="32"/>
      <c r="C143" s="47"/>
      <c r="D143" s="47"/>
      <c r="E143" s="32"/>
      <c r="F143" s="32"/>
      <c r="G143" s="93"/>
      <c r="H143" s="32"/>
      <c r="I143" s="47"/>
      <c r="J143" s="47"/>
      <c r="K143" s="32"/>
      <c r="L143" s="32"/>
      <c r="M143" s="93"/>
      <c r="N143" s="32"/>
      <c r="O143" s="216"/>
      <c r="P143" s="216"/>
      <c r="Q143" s="216"/>
    </row>
    <row r="144" spans="2:17" x14ac:dyDescent="0.2">
      <c r="B144" s="32"/>
      <c r="C144" s="47"/>
      <c r="D144" s="47"/>
      <c r="E144" s="32"/>
      <c r="F144" s="32"/>
      <c r="G144" s="93"/>
      <c r="H144" s="32"/>
      <c r="I144" s="47"/>
      <c r="J144" s="47"/>
      <c r="K144" s="32"/>
      <c r="L144" s="32"/>
      <c r="M144" s="93"/>
      <c r="N144" s="32"/>
      <c r="O144" s="216"/>
      <c r="P144" s="216"/>
      <c r="Q144" s="216"/>
    </row>
    <row r="145" spans="2:17" x14ac:dyDescent="0.2">
      <c r="B145" s="32"/>
      <c r="C145" s="47"/>
      <c r="D145" s="47"/>
      <c r="E145" s="32"/>
      <c r="F145" s="32"/>
      <c r="G145" s="93"/>
      <c r="H145" s="32"/>
      <c r="I145" s="47"/>
      <c r="J145" s="47"/>
      <c r="K145" s="32"/>
      <c r="L145" s="32"/>
      <c r="M145" s="93"/>
      <c r="N145" s="32"/>
      <c r="O145" s="216"/>
      <c r="P145" s="216"/>
      <c r="Q145" s="216"/>
    </row>
    <row r="146" spans="2:17" x14ac:dyDescent="0.2">
      <c r="B146" s="32"/>
      <c r="C146" s="47"/>
      <c r="D146" s="47"/>
      <c r="E146" s="32"/>
      <c r="F146" s="32"/>
      <c r="G146" s="93"/>
      <c r="H146" s="32"/>
      <c r="I146" s="47"/>
      <c r="J146" s="47"/>
      <c r="K146" s="32"/>
      <c r="L146" s="32"/>
      <c r="M146" s="93"/>
      <c r="N146" s="32"/>
      <c r="O146" s="216"/>
      <c r="P146" s="216"/>
      <c r="Q146" s="216"/>
    </row>
    <row r="147" spans="2:17" x14ac:dyDescent="0.2">
      <c r="B147" s="32"/>
      <c r="C147" s="47"/>
      <c r="D147" s="47"/>
      <c r="E147" s="32"/>
      <c r="F147" s="32"/>
      <c r="G147" s="93"/>
      <c r="H147" s="32"/>
      <c r="I147" s="47"/>
      <c r="J147" s="47"/>
      <c r="K147" s="32"/>
      <c r="L147" s="32"/>
      <c r="M147" s="93"/>
      <c r="N147" s="32"/>
      <c r="O147" s="216"/>
      <c r="P147" s="216"/>
      <c r="Q147" s="216"/>
    </row>
    <row r="148" spans="2:17" x14ac:dyDescent="0.2">
      <c r="B148" s="32"/>
      <c r="C148" s="47"/>
      <c r="D148" s="47"/>
      <c r="E148" s="32"/>
      <c r="F148" s="32"/>
      <c r="G148" s="93"/>
      <c r="H148" s="32"/>
      <c r="I148" s="47"/>
      <c r="J148" s="47"/>
      <c r="K148" s="32"/>
      <c r="L148" s="32"/>
      <c r="M148" s="93"/>
      <c r="N148" s="32"/>
      <c r="O148" s="216"/>
      <c r="P148" s="216"/>
      <c r="Q148" s="216"/>
    </row>
    <row r="149" spans="2:17" x14ac:dyDescent="0.2">
      <c r="B149" s="32"/>
      <c r="C149" s="47"/>
      <c r="D149" s="47"/>
      <c r="E149" s="32"/>
      <c r="F149" s="32"/>
      <c r="G149" s="93"/>
      <c r="H149" s="32"/>
      <c r="I149" s="47"/>
      <c r="J149" s="47"/>
      <c r="K149" s="32"/>
      <c r="L149" s="32"/>
      <c r="M149" s="93"/>
      <c r="N149" s="32"/>
      <c r="O149" s="216"/>
      <c r="P149" s="216"/>
      <c r="Q149" s="216"/>
    </row>
    <row r="150" spans="2:17" x14ac:dyDescent="0.2">
      <c r="B150" s="32"/>
      <c r="C150" s="47"/>
      <c r="D150" s="47"/>
      <c r="E150" s="32"/>
      <c r="F150" s="32"/>
      <c r="G150" s="93"/>
      <c r="H150" s="32"/>
      <c r="I150" s="47"/>
      <c r="J150" s="47"/>
      <c r="K150" s="32"/>
      <c r="L150" s="32"/>
      <c r="M150" s="93"/>
      <c r="N150" s="32"/>
      <c r="O150" s="216"/>
      <c r="P150" s="216"/>
      <c r="Q150" s="216"/>
    </row>
    <row r="151" spans="2:17" x14ac:dyDescent="0.2">
      <c r="B151" s="32"/>
      <c r="C151" s="47"/>
      <c r="D151" s="47"/>
      <c r="E151" s="32"/>
      <c r="F151" s="32"/>
      <c r="G151" s="93"/>
      <c r="H151" s="32"/>
      <c r="I151" s="47"/>
      <c r="J151" s="47"/>
      <c r="K151" s="32"/>
      <c r="L151" s="32"/>
      <c r="M151" s="93"/>
      <c r="N151" s="32"/>
      <c r="O151" s="216"/>
      <c r="P151" s="216"/>
      <c r="Q151" s="216"/>
    </row>
    <row r="152" spans="2:17" x14ac:dyDescent="0.2">
      <c r="B152" s="32"/>
      <c r="C152" s="47"/>
      <c r="D152" s="47"/>
      <c r="E152" s="32"/>
      <c r="F152" s="32"/>
      <c r="G152" s="93"/>
      <c r="H152" s="32"/>
      <c r="I152" s="47"/>
      <c r="J152" s="47"/>
      <c r="K152" s="32"/>
      <c r="L152" s="32"/>
      <c r="M152" s="93"/>
      <c r="N152" s="32"/>
      <c r="O152" s="216"/>
      <c r="P152" s="216"/>
      <c r="Q152" s="216"/>
    </row>
    <row r="153" spans="2:17" x14ac:dyDescent="0.2">
      <c r="B153" s="32"/>
      <c r="C153" s="47"/>
      <c r="D153" s="47"/>
      <c r="E153" s="32"/>
      <c r="F153" s="32"/>
      <c r="G153" s="93"/>
      <c r="H153" s="32"/>
      <c r="I153" s="47"/>
      <c r="J153" s="47"/>
      <c r="K153" s="32"/>
      <c r="L153" s="32"/>
      <c r="M153" s="93"/>
      <c r="N153" s="32"/>
      <c r="O153" s="216"/>
      <c r="P153" s="216"/>
      <c r="Q153" s="216"/>
    </row>
    <row r="154" spans="2:17" x14ac:dyDescent="0.2">
      <c r="B154" s="32"/>
      <c r="C154" s="47"/>
      <c r="D154" s="47"/>
      <c r="E154" s="32"/>
      <c r="F154" s="32"/>
      <c r="G154" s="93"/>
      <c r="H154" s="32"/>
      <c r="I154" s="47"/>
      <c r="J154" s="47"/>
      <c r="K154" s="32"/>
      <c r="L154" s="32"/>
      <c r="M154" s="93"/>
      <c r="N154" s="32"/>
      <c r="O154" s="216"/>
      <c r="P154" s="216"/>
      <c r="Q154" s="216"/>
    </row>
    <row r="155" spans="2:17" x14ac:dyDescent="0.2">
      <c r="B155" s="32"/>
      <c r="C155" s="47"/>
      <c r="D155" s="47"/>
      <c r="E155" s="32"/>
      <c r="F155" s="32"/>
      <c r="G155" s="93"/>
      <c r="H155" s="32"/>
      <c r="I155" s="47"/>
      <c r="J155" s="47"/>
      <c r="K155" s="32"/>
      <c r="L155" s="32"/>
      <c r="M155" s="93"/>
      <c r="N155" s="32"/>
      <c r="O155" s="216"/>
      <c r="P155" s="216"/>
      <c r="Q155" s="216"/>
    </row>
    <row r="156" spans="2:17" x14ac:dyDescent="0.2">
      <c r="B156" s="32"/>
      <c r="C156" s="47"/>
      <c r="D156" s="47"/>
      <c r="E156" s="32"/>
      <c r="F156" s="32"/>
      <c r="G156" s="93"/>
      <c r="H156" s="32"/>
      <c r="I156" s="47"/>
      <c r="J156" s="47"/>
      <c r="K156" s="32"/>
      <c r="L156" s="32"/>
      <c r="M156" s="93"/>
      <c r="N156" s="32"/>
      <c r="O156" s="216"/>
      <c r="P156" s="216"/>
      <c r="Q156" s="216"/>
    </row>
    <row r="157" spans="2:17" x14ac:dyDescent="0.2">
      <c r="B157" s="32"/>
      <c r="C157" s="47"/>
      <c r="D157" s="47"/>
      <c r="E157" s="32"/>
      <c r="F157" s="32"/>
      <c r="G157" s="93"/>
      <c r="H157" s="32"/>
      <c r="I157" s="47"/>
      <c r="J157" s="47"/>
      <c r="K157" s="32"/>
      <c r="L157" s="32"/>
      <c r="M157" s="93"/>
      <c r="N157" s="32"/>
      <c r="O157" s="216"/>
      <c r="P157" s="216"/>
      <c r="Q157" s="216"/>
    </row>
    <row r="158" spans="2:17" x14ac:dyDescent="0.2">
      <c r="B158" s="32"/>
      <c r="C158" s="47"/>
      <c r="D158" s="47"/>
      <c r="E158" s="32"/>
      <c r="F158" s="32"/>
      <c r="G158" s="93"/>
      <c r="H158" s="32"/>
      <c r="I158" s="47"/>
      <c r="J158" s="47"/>
      <c r="K158" s="32"/>
      <c r="L158" s="32"/>
      <c r="M158" s="93"/>
      <c r="N158" s="32"/>
      <c r="O158" s="216"/>
      <c r="P158" s="216"/>
      <c r="Q158" s="216"/>
    </row>
    <row r="159" spans="2:17" x14ac:dyDescent="0.2">
      <c r="B159" s="32"/>
      <c r="C159" s="47"/>
      <c r="D159" s="47"/>
      <c r="E159" s="32"/>
      <c r="F159" s="32"/>
      <c r="G159" s="93"/>
      <c r="H159" s="32"/>
      <c r="I159" s="47"/>
      <c r="J159" s="47"/>
      <c r="K159" s="32"/>
      <c r="L159" s="32"/>
      <c r="M159" s="93"/>
      <c r="N159" s="32"/>
      <c r="O159" s="216"/>
      <c r="P159" s="216"/>
      <c r="Q159" s="216"/>
    </row>
    <row r="160" spans="2:17" x14ac:dyDescent="0.2">
      <c r="B160" s="32"/>
      <c r="C160" s="47"/>
      <c r="D160" s="47"/>
      <c r="E160" s="32"/>
      <c r="F160" s="32"/>
      <c r="G160" s="93"/>
      <c r="H160" s="32"/>
      <c r="I160" s="47"/>
      <c r="J160" s="47"/>
      <c r="K160" s="32"/>
      <c r="L160" s="32"/>
      <c r="M160" s="93"/>
      <c r="N160" s="32"/>
      <c r="O160" s="216"/>
      <c r="P160" s="216"/>
      <c r="Q160" s="216"/>
    </row>
    <row r="161" spans="2:17" x14ac:dyDescent="0.2">
      <c r="B161" s="32"/>
      <c r="C161" s="47"/>
      <c r="D161" s="47"/>
      <c r="E161" s="32"/>
      <c r="F161" s="32"/>
      <c r="G161" s="93"/>
      <c r="H161" s="32"/>
      <c r="I161" s="47"/>
      <c r="J161" s="47"/>
      <c r="K161" s="32"/>
      <c r="L161" s="32"/>
      <c r="M161" s="93"/>
      <c r="N161" s="32"/>
      <c r="O161" s="216"/>
      <c r="P161" s="216"/>
      <c r="Q161" s="216"/>
    </row>
    <row r="162" spans="2:17" x14ac:dyDescent="0.2">
      <c r="B162" s="32"/>
      <c r="C162" s="47"/>
      <c r="D162" s="47"/>
      <c r="E162" s="32"/>
      <c r="F162" s="32"/>
      <c r="G162" s="93"/>
      <c r="H162" s="32"/>
      <c r="I162" s="47"/>
      <c r="J162" s="47"/>
      <c r="K162" s="32"/>
      <c r="L162" s="32"/>
      <c r="M162" s="93"/>
      <c r="N162" s="32"/>
      <c r="O162" s="216"/>
      <c r="P162" s="216"/>
      <c r="Q162" s="216"/>
    </row>
    <row r="163" spans="2:17" x14ac:dyDescent="0.2">
      <c r="B163" s="32"/>
      <c r="C163" s="47"/>
      <c r="D163" s="47"/>
      <c r="E163" s="32"/>
      <c r="F163" s="32"/>
      <c r="G163" s="93"/>
      <c r="H163" s="32"/>
      <c r="I163" s="47"/>
      <c r="J163" s="47"/>
      <c r="K163" s="32"/>
      <c r="L163" s="32"/>
      <c r="M163" s="93"/>
      <c r="N163" s="32"/>
      <c r="O163" s="216"/>
      <c r="P163" s="216"/>
      <c r="Q163" s="216"/>
    </row>
    <row r="164" spans="2:17" x14ac:dyDescent="0.2">
      <c r="B164" s="32"/>
      <c r="C164" s="47"/>
      <c r="D164" s="47"/>
      <c r="E164" s="32"/>
      <c r="F164" s="32"/>
      <c r="G164" s="93"/>
      <c r="H164" s="32"/>
      <c r="I164" s="47"/>
      <c r="J164" s="47"/>
      <c r="K164" s="32"/>
      <c r="L164" s="32"/>
      <c r="M164" s="93"/>
      <c r="N164" s="32"/>
      <c r="O164" s="216"/>
      <c r="P164" s="216"/>
      <c r="Q164" s="216"/>
    </row>
    <row r="165" spans="2:17" x14ac:dyDescent="0.2">
      <c r="B165" s="32"/>
      <c r="C165" s="47"/>
      <c r="D165" s="47"/>
      <c r="E165" s="32"/>
      <c r="F165" s="32"/>
      <c r="G165" s="93"/>
      <c r="H165" s="32"/>
      <c r="I165" s="47"/>
      <c r="J165" s="47"/>
      <c r="K165" s="32"/>
      <c r="L165" s="32"/>
      <c r="M165" s="93"/>
      <c r="N165" s="32"/>
      <c r="O165" s="216"/>
      <c r="P165" s="216"/>
      <c r="Q165" s="216"/>
    </row>
    <row r="166" spans="2:17" x14ac:dyDescent="0.2">
      <c r="B166" s="32"/>
      <c r="C166" s="47"/>
      <c r="D166" s="47"/>
      <c r="E166" s="32"/>
      <c r="F166" s="32"/>
      <c r="G166" s="93"/>
      <c r="H166" s="32"/>
      <c r="I166" s="47"/>
      <c r="J166" s="47"/>
      <c r="K166" s="32"/>
      <c r="L166" s="32"/>
      <c r="M166" s="93"/>
      <c r="N166" s="32"/>
      <c r="O166" s="216"/>
      <c r="P166" s="216"/>
      <c r="Q166" s="216"/>
    </row>
    <row r="167" spans="2:17" x14ac:dyDescent="0.2">
      <c r="B167" s="32"/>
      <c r="C167" s="47"/>
      <c r="D167" s="47"/>
      <c r="E167" s="32"/>
      <c r="F167" s="32"/>
      <c r="G167" s="93"/>
      <c r="H167" s="32"/>
      <c r="I167" s="47"/>
      <c r="J167" s="47"/>
      <c r="K167" s="32"/>
      <c r="L167" s="32"/>
      <c r="M167" s="93"/>
      <c r="N167" s="32"/>
      <c r="O167" s="216"/>
      <c r="P167" s="216"/>
      <c r="Q167" s="216"/>
    </row>
    <row r="168" spans="2:17" x14ac:dyDescent="0.2">
      <c r="B168" s="32"/>
      <c r="C168" s="47"/>
      <c r="D168" s="47"/>
      <c r="E168" s="32"/>
      <c r="F168" s="32"/>
      <c r="G168" s="93"/>
      <c r="H168" s="32"/>
      <c r="I168" s="47"/>
      <c r="J168" s="47"/>
      <c r="K168" s="32"/>
      <c r="L168" s="32"/>
      <c r="M168" s="93"/>
      <c r="N168" s="32"/>
      <c r="O168" s="216"/>
      <c r="P168" s="216"/>
      <c r="Q168" s="216"/>
    </row>
    <row r="169" spans="2:17" x14ac:dyDescent="0.2">
      <c r="B169" s="32"/>
      <c r="C169" s="47"/>
      <c r="D169" s="47"/>
      <c r="E169" s="32"/>
      <c r="F169" s="32"/>
      <c r="G169" s="93"/>
      <c r="H169" s="32"/>
      <c r="I169" s="47"/>
      <c r="J169" s="47"/>
      <c r="K169" s="32"/>
      <c r="L169" s="32"/>
      <c r="M169" s="93"/>
      <c r="N169" s="32"/>
      <c r="O169" s="216"/>
      <c r="P169" s="216"/>
      <c r="Q169" s="216"/>
    </row>
    <row r="170" spans="2:17" x14ac:dyDescent="0.2">
      <c r="B170" s="32"/>
      <c r="C170" s="47"/>
      <c r="D170" s="47"/>
      <c r="E170" s="32"/>
      <c r="F170" s="32"/>
      <c r="G170" s="93"/>
      <c r="H170" s="32"/>
      <c r="I170" s="47"/>
      <c r="J170" s="47"/>
      <c r="K170" s="32"/>
      <c r="L170" s="32"/>
      <c r="M170" s="93"/>
      <c r="N170" s="32"/>
      <c r="O170" s="216"/>
      <c r="P170" s="216"/>
      <c r="Q170" s="216"/>
    </row>
    <row r="171" spans="2:17" x14ac:dyDescent="0.2">
      <c r="B171" s="32"/>
      <c r="C171" s="47"/>
      <c r="D171" s="47"/>
      <c r="E171" s="32"/>
      <c r="F171" s="32"/>
      <c r="G171" s="93"/>
      <c r="H171" s="32"/>
      <c r="I171" s="47"/>
      <c r="J171" s="47"/>
      <c r="K171" s="32"/>
      <c r="L171" s="32"/>
      <c r="M171" s="93"/>
      <c r="N171" s="32"/>
      <c r="O171" s="216"/>
      <c r="P171" s="216"/>
      <c r="Q171" s="216"/>
    </row>
    <row r="172" spans="2:17" x14ac:dyDescent="0.2">
      <c r="B172" s="32"/>
      <c r="C172" s="47"/>
      <c r="D172" s="47"/>
      <c r="E172" s="32"/>
      <c r="F172" s="32"/>
      <c r="G172" s="93"/>
      <c r="H172" s="32"/>
      <c r="I172" s="47"/>
      <c r="J172" s="47"/>
      <c r="K172" s="32"/>
      <c r="L172" s="32"/>
      <c r="M172" s="93"/>
      <c r="N172" s="32"/>
      <c r="O172" s="216"/>
      <c r="P172" s="216"/>
      <c r="Q172" s="216"/>
    </row>
    <row r="173" spans="2:17" x14ac:dyDescent="0.2">
      <c r="B173" s="32"/>
      <c r="C173" s="47"/>
      <c r="D173" s="47"/>
      <c r="E173" s="32"/>
      <c r="F173" s="32"/>
      <c r="G173" s="93"/>
      <c r="H173" s="32"/>
      <c r="I173" s="47"/>
      <c r="J173" s="47"/>
      <c r="K173" s="32"/>
      <c r="L173" s="32"/>
      <c r="M173" s="93"/>
      <c r="N173" s="32"/>
      <c r="O173" s="216"/>
      <c r="P173" s="216"/>
      <c r="Q173" s="216"/>
    </row>
    <row r="174" spans="2:17" x14ac:dyDescent="0.2">
      <c r="B174" s="32"/>
      <c r="C174" s="47"/>
      <c r="D174" s="47"/>
      <c r="E174" s="32"/>
      <c r="F174" s="32"/>
      <c r="G174" s="93"/>
      <c r="H174" s="32"/>
      <c r="I174" s="47"/>
      <c r="J174" s="47"/>
      <c r="K174" s="32"/>
      <c r="L174" s="32"/>
      <c r="M174" s="93"/>
      <c r="N174" s="32"/>
      <c r="O174" s="216"/>
      <c r="P174" s="216"/>
      <c r="Q174" s="216"/>
    </row>
    <row r="175" spans="2:17" x14ac:dyDescent="0.2">
      <c r="B175" s="32"/>
      <c r="C175" s="47"/>
      <c r="D175" s="47"/>
      <c r="E175" s="32"/>
      <c r="F175" s="32"/>
      <c r="G175" s="93"/>
      <c r="H175" s="32"/>
      <c r="I175" s="47"/>
      <c r="J175" s="47"/>
      <c r="K175" s="32"/>
      <c r="L175" s="32"/>
      <c r="M175" s="93"/>
      <c r="N175" s="32"/>
      <c r="O175" s="216"/>
      <c r="P175" s="216"/>
      <c r="Q175" s="216"/>
    </row>
    <row r="176" spans="2:17" x14ac:dyDescent="0.2">
      <c r="B176" s="32"/>
      <c r="C176" s="47"/>
      <c r="D176" s="47"/>
      <c r="E176" s="32"/>
      <c r="F176" s="32"/>
      <c r="G176" s="93"/>
      <c r="H176" s="32"/>
      <c r="I176" s="47"/>
      <c r="J176" s="47"/>
      <c r="K176" s="32"/>
      <c r="L176" s="32"/>
      <c r="M176" s="93"/>
      <c r="N176" s="32"/>
      <c r="O176" s="216"/>
      <c r="P176" s="216"/>
      <c r="Q176" s="216"/>
    </row>
    <row r="177" spans="2:17" x14ac:dyDescent="0.2">
      <c r="B177" s="32"/>
      <c r="C177" s="47"/>
      <c r="D177" s="47"/>
      <c r="E177" s="32"/>
      <c r="F177" s="32"/>
      <c r="G177" s="93"/>
      <c r="H177" s="32"/>
      <c r="I177" s="47"/>
      <c r="J177" s="47"/>
      <c r="K177" s="32"/>
      <c r="L177" s="32"/>
      <c r="M177" s="93"/>
      <c r="N177" s="32"/>
      <c r="O177" s="216"/>
      <c r="P177" s="216"/>
      <c r="Q177" s="216"/>
    </row>
    <row r="178" spans="2:17" x14ac:dyDescent="0.2">
      <c r="B178" s="32"/>
      <c r="C178" s="47"/>
      <c r="D178" s="47"/>
      <c r="E178" s="32"/>
      <c r="F178" s="32"/>
      <c r="G178" s="93"/>
      <c r="H178" s="32"/>
      <c r="I178" s="47"/>
      <c r="J178" s="47"/>
      <c r="K178" s="32"/>
      <c r="L178" s="32"/>
      <c r="M178" s="93"/>
      <c r="N178" s="32"/>
      <c r="O178" s="216"/>
      <c r="P178" s="216"/>
      <c r="Q178" s="216"/>
    </row>
    <row r="179" spans="2:17" x14ac:dyDescent="0.2">
      <c r="B179" s="32"/>
      <c r="C179" s="47"/>
      <c r="D179" s="47"/>
      <c r="E179" s="32"/>
      <c r="F179" s="32"/>
      <c r="G179" s="93"/>
      <c r="H179" s="32"/>
      <c r="I179" s="47"/>
      <c r="J179" s="47"/>
      <c r="K179" s="32"/>
      <c r="L179" s="32"/>
      <c r="M179" s="93"/>
      <c r="N179" s="32"/>
      <c r="O179" s="216"/>
      <c r="P179" s="216"/>
      <c r="Q179" s="216"/>
    </row>
    <row r="180" spans="2:17" x14ac:dyDescent="0.2">
      <c r="B180" s="32"/>
      <c r="C180" s="47"/>
      <c r="D180" s="47"/>
      <c r="E180" s="32"/>
      <c r="F180" s="32"/>
      <c r="G180" s="93"/>
      <c r="H180" s="32"/>
      <c r="I180" s="47"/>
      <c r="J180" s="47"/>
      <c r="K180" s="32"/>
      <c r="L180" s="32"/>
      <c r="M180" s="93"/>
      <c r="N180" s="32"/>
      <c r="O180" s="216"/>
      <c r="P180" s="216"/>
      <c r="Q180" s="216"/>
    </row>
    <row r="181" spans="2:17" x14ac:dyDescent="0.2">
      <c r="B181" s="32"/>
      <c r="C181" s="47"/>
      <c r="D181" s="47"/>
      <c r="E181" s="32"/>
      <c r="F181" s="32"/>
      <c r="G181" s="93"/>
      <c r="H181" s="32"/>
      <c r="I181" s="47"/>
      <c r="J181" s="47"/>
      <c r="K181" s="32"/>
      <c r="L181" s="32"/>
      <c r="M181" s="93"/>
      <c r="N181" s="32"/>
      <c r="O181" s="216"/>
      <c r="P181" s="216"/>
      <c r="Q181" s="216"/>
    </row>
    <row r="182" spans="2:17" x14ac:dyDescent="0.2">
      <c r="B182" s="32"/>
      <c r="C182" s="47"/>
      <c r="D182" s="47"/>
      <c r="E182" s="32"/>
      <c r="F182" s="32"/>
      <c r="G182" s="93"/>
      <c r="H182" s="32"/>
      <c r="I182" s="47"/>
      <c r="J182" s="47"/>
      <c r="K182" s="32"/>
      <c r="L182" s="32"/>
      <c r="M182" s="93"/>
      <c r="N182" s="32"/>
      <c r="O182" s="216"/>
      <c r="P182" s="216"/>
      <c r="Q182" s="216"/>
    </row>
    <row r="183" spans="2:17" x14ac:dyDescent="0.2">
      <c r="B183" s="32"/>
      <c r="C183" s="47"/>
      <c r="D183" s="47"/>
      <c r="E183" s="32"/>
      <c r="F183" s="32"/>
      <c r="G183" s="93"/>
      <c r="H183" s="32"/>
      <c r="I183" s="47"/>
      <c r="J183" s="47"/>
      <c r="K183" s="32"/>
      <c r="L183" s="32"/>
      <c r="M183" s="93"/>
      <c r="N183" s="32"/>
      <c r="O183" s="216"/>
      <c r="P183" s="216"/>
      <c r="Q183" s="216"/>
    </row>
    <row r="184" spans="2:17" x14ac:dyDescent="0.2">
      <c r="B184" s="32"/>
      <c r="C184" s="47"/>
      <c r="D184" s="47"/>
      <c r="E184" s="32"/>
      <c r="F184" s="32"/>
      <c r="G184" s="93"/>
      <c r="H184" s="32"/>
      <c r="I184" s="47"/>
      <c r="J184" s="47"/>
      <c r="K184" s="32"/>
      <c r="L184" s="32"/>
      <c r="M184" s="93"/>
      <c r="N184" s="32"/>
      <c r="O184" s="216"/>
      <c r="P184" s="216"/>
      <c r="Q184" s="216"/>
    </row>
    <row r="185" spans="2:17" x14ac:dyDescent="0.2">
      <c r="B185" s="32"/>
      <c r="C185" s="47"/>
      <c r="D185" s="47"/>
      <c r="E185" s="32"/>
      <c r="F185" s="32"/>
      <c r="G185" s="93"/>
      <c r="H185" s="32"/>
      <c r="I185" s="47"/>
      <c r="J185" s="47"/>
      <c r="K185" s="32"/>
      <c r="L185" s="32"/>
      <c r="M185" s="93"/>
      <c r="N185" s="32"/>
      <c r="O185" s="216"/>
      <c r="P185" s="216"/>
      <c r="Q185" s="216"/>
    </row>
    <row r="186" spans="2:17" x14ac:dyDescent="0.2">
      <c r="B186" s="32"/>
      <c r="C186" s="47"/>
      <c r="D186" s="47"/>
      <c r="E186" s="32"/>
      <c r="F186" s="32"/>
      <c r="G186" s="93"/>
      <c r="H186" s="32"/>
      <c r="I186" s="47"/>
      <c r="J186" s="47"/>
      <c r="K186" s="32"/>
      <c r="L186" s="32"/>
      <c r="M186" s="93"/>
      <c r="N186" s="32"/>
      <c r="O186" s="216"/>
      <c r="P186" s="216"/>
      <c r="Q186" s="216"/>
    </row>
    <row r="187" spans="2:17" x14ac:dyDescent="0.2">
      <c r="B187" s="32"/>
      <c r="C187" s="47"/>
      <c r="D187" s="47"/>
      <c r="E187" s="32"/>
      <c r="F187" s="32"/>
      <c r="G187" s="93"/>
      <c r="H187" s="32"/>
      <c r="I187" s="47"/>
      <c r="J187" s="47"/>
      <c r="K187" s="32"/>
      <c r="L187" s="32"/>
      <c r="M187" s="93"/>
      <c r="N187" s="32"/>
      <c r="O187" s="216"/>
      <c r="P187" s="216"/>
      <c r="Q187" s="216"/>
    </row>
    <row r="188" spans="2:17" x14ac:dyDescent="0.2">
      <c r="B188" s="32"/>
      <c r="C188" s="47"/>
      <c r="D188" s="47"/>
      <c r="E188" s="32"/>
      <c r="F188" s="32"/>
      <c r="G188" s="93"/>
      <c r="H188" s="32"/>
      <c r="I188" s="47"/>
      <c r="J188" s="47"/>
      <c r="K188" s="32"/>
      <c r="L188" s="32"/>
      <c r="M188" s="93"/>
      <c r="N188" s="32"/>
      <c r="O188" s="216"/>
      <c r="P188" s="216"/>
      <c r="Q188" s="216"/>
    </row>
    <row r="189" spans="2:17" x14ac:dyDescent="0.2">
      <c r="B189" s="32"/>
      <c r="C189" s="47"/>
      <c r="D189" s="47"/>
      <c r="E189" s="32"/>
      <c r="F189" s="32"/>
      <c r="G189" s="93"/>
      <c r="H189" s="32"/>
      <c r="I189" s="47"/>
      <c r="J189" s="47"/>
      <c r="K189" s="32"/>
      <c r="L189" s="32"/>
      <c r="M189" s="93"/>
      <c r="N189" s="32"/>
      <c r="O189" s="216"/>
      <c r="P189" s="216"/>
      <c r="Q189" s="216"/>
    </row>
    <row r="190" spans="2:17" x14ac:dyDescent="0.2">
      <c r="B190" s="32"/>
      <c r="C190" s="47"/>
      <c r="D190" s="47"/>
      <c r="E190" s="32"/>
      <c r="F190" s="32"/>
      <c r="G190" s="93"/>
      <c r="H190" s="32"/>
      <c r="I190" s="47"/>
      <c r="J190" s="47"/>
      <c r="K190" s="32"/>
      <c r="L190" s="32"/>
      <c r="M190" s="93"/>
      <c r="N190" s="32"/>
      <c r="O190" s="216"/>
      <c r="P190" s="216"/>
      <c r="Q190" s="216"/>
    </row>
    <row r="191" spans="2:17" x14ac:dyDescent="0.2">
      <c r="B191" s="32"/>
      <c r="C191" s="47"/>
      <c r="D191" s="47"/>
      <c r="E191" s="32"/>
      <c r="F191" s="32"/>
      <c r="G191" s="93"/>
      <c r="H191" s="32"/>
      <c r="I191" s="47"/>
      <c r="J191" s="47"/>
      <c r="K191" s="32"/>
      <c r="L191" s="32"/>
      <c r="M191" s="93"/>
      <c r="N191" s="32"/>
      <c r="O191" s="216"/>
      <c r="P191" s="216"/>
      <c r="Q191" s="216"/>
    </row>
    <row r="192" spans="2:17" x14ac:dyDescent="0.2">
      <c r="B192" s="32"/>
      <c r="C192" s="47"/>
      <c r="D192" s="47"/>
      <c r="E192" s="32"/>
      <c r="F192" s="32"/>
      <c r="G192" s="93"/>
      <c r="H192" s="32"/>
      <c r="I192" s="47"/>
      <c r="J192" s="47"/>
      <c r="K192" s="32"/>
      <c r="L192" s="32"/>
      <c r="M192" s="93"/>
      <c r="N192" s="32"/>
      <c r="O192" s="216"/>
      <c r="P192" s="216"/>
      <c r="Q192" s="216"/>
    </row>
    <row r="193" spans="2:17" x14ac:dyDescent="0.2">
      <c r="B193" s="32"/>
      <c r="C193" s="47"/>
      <c r="D193" s="47"/>
      <c r="E193" s="32"/>
      <c r="F193" s="32"/>
      <c r="G193" s="93"/>
      <c r="H193" s="32"/>
      <c r="I193" s="47"/>
      <c r="J193" s="47"/>
      <c r="K193" s="32"/>
      <c r="L193" s="32"/>
      <c r="M193" s="93"/>
      <c r="N193" s="32"/>
      <c r="O193" s="216"/>
      <c r="P193" s="216"/>
      <c r="Q193" s="216"/>
    </row>
    <row r="194" spans="2:17" x14ac:dyDescent="0.2">
      <c r="B194" s="32"/>
      <c r="C194" s="47"/>
      <c r="D194" s="47"/>
      <c r="E194" s="32"/>
      <c r="F194" s="32"/>
      <c r="G194" s="93"/>
      <c r="H194" s="32"/>
      <c r="I194" s="47"/>
      <c r="J194" s="47"/>
      <c r="K194" s="32"/>
      <c r="L194" s="32"/>
      <c r="M194" s="93"/>
      <c r="N194" s="32"/>
      <c r="O194" s="216"/>
      <c r="P194" s="216"/>
      <c r="Q194" s="216"/>
    </row>
    <row r="195" spans="2:17" x14ac:dyDescent="0.2">
      <c r="B195" s="32"/>
      <c r="C195" s="47"/>
      <c r="D195" s="47"/>
      <c r="E195" s="32"/>
      <c r="F195" s="32"/>
      <c r="G195" s="93"/>
      <c r="H195" s="32"/>
      <c r="I195" s="47"/>
      <c r="J195" s="47"/>
      <c r="K195" s="32"/>
      <c r="L195" s="32"/>
      <c r="M195" s="93"/>
      <c r="N195" s="32"/>
      <c r="O195" s="216"/>
      <c r="P195" s="216"/>
      <c r="Q195" s="216"/>
    </row>
    <row r="196" spans="2:17" x14ac:dyDescent="0.2">
      <c r="B196" s="32"/>
      <c r="C196" s="47"/>
      <c r="D196" s="47"/>
      <c r="E196" s="32"/>
      <c r="F196" s="32"/>
      <c r="G196" s="93"/>
      <c r="H196" s="32"/>
      <c r="I196" s="47"/>
      <c r="J196" s="47"/>
      <c r="K196" s="32"/>
      <c r="L196" s="32"/>
      <c r="M196" s="93"/>
      <c r="N196" s="32"/>
      <c r="O196" s="216"/>
      <c r="P196" s="216"/>
      <c r="Q196" s="216"/>
    </row>
    <row r="197" spans="2:17" x14ac:dyDescent="0.2">
      <c r="B197" s="32"/>
      <c r="C197" s="47"/>
      <c r="D197" s="47"/>
      <c r="E197" s="32"/>
      <c r="F197" s="32"/>
      <c r="G197" s="93"/>
      <c r="H197" s="32"/>
      <c r="I197" s="47"/>
      <c r="J197" s="47"/>
      <c r="K197" s="32"/>
      <c r="L197" s="32"/>
      <c r="M197" s="93"/>
      <c r="N197" s="32"/>
      <c r="O197" s="216"/>
      <c r="P197" s="216"/>
      <c r="Q197" s="216"/>
    </row>
    <row r="198" spans="2:17" x14ac:dyDescent="0.2">
      <c r="B198" s="32"/>
      <c r="C198" s="47"/>
      <c r="D198" s="47"/>
      <c r="E198" s="32"/>
      <c r="F198" s="32"/>
      <c r="G198" s="93"/>
      <c r="H198" s="32"/>
      <c r="I198" s="47"/>
      <c r="J198" s="47"/>
      <c r="K198" s="32"/>
      <c r="L198" s="32"/>
      <c r="M198" s="93"/>
      <c r="N198" s="32"/>
      <c r="O198" s="216"/>
      <c r="P198" s="216"/>
      <c r="Q198" s="216"/>
    </row>
    <row r="199" spans="2:17" x14ac:dyDescent="0.2">
      <c r="B199" s="32"/>
      <c r="C199" s="47"/>
      <c r="D199" s="47"/>
      <c r="E199" s="32"/>
      <c r="F199" s="32"/>
      <c r="G199" s="93"/>
      <c r="H199" s="32"/>
      <c r="I199" s="47"/>
      <c r="J199" s="47"/>
      <c r="K199" s="32"/>
      <c r="L199" s="32"/>
      <c r="M199" s="93"/>
      <c r="N199" s="32"/>
      <c r="O199" s="216"/>
      <c r="P199" s="216"/>
      <c r="Q199" s="216"/>
    </row>
    <row r="200" spans="2:17" x14ac:dyDescent="0.2">
      <c r="B200" s="32"/>
      <c r="C200" s="47"/>
      <c r="D200" s="47"/>
      <c r="E200" s="32"/>
      <c r="F200" s="32"/>
      <c r="G200" s="93"/>
      <c r="H200" s="32"/>
      <c r="I200" s="47"/>
      <c r="J200" s="47"/>
      <c r="K200" s="32"/>
      <c r="L200" s="32"/>
      <c r="M200" s="93"/>
      <c r="N200" s="32"/>
      <c r="O200" s="216"/>
      <c r="P200" s="216"/>
      <c r="Q200" s="216"/>
    </row>
    <row r="201" spans="2:17" x14ac:dyDescent="0.2">
      <c r="B201" s="32"/>
      <c r="C201" s="47"/>
      <c r="D201" s="47"/>
      <c r="E201" s="32"/>
      <c r="F201" s="32"/>
      <c r="G201" s="93"/>
      <c r="H201" s="32"/>
      <c r="I201" s="47"/>
      <c r="J201" s="47"/>
      <c r="K201" s="32"/>
      <c r="L201" s="32"/>
      <c r="M201" s="93"/>
      <c r="N201" s="32"/>
      <c r="O201" s="216"/>
      <c r="P201" s="216"/>
      <c r="Q201" s="216"/>
    </row>
    <row r="202" spans="2:17" x14ac:dyDescent="0.2">
      <c r="B202" s="32"/>
      <c r="C202" s="47"/>
      <c r="D202" s="47"/>
      <c r="E202" s="32"/>
      <c r="F202" s="32"/>
      <c r="G202" s="93"/>
      <c r="H202" s="32"/>
      <c r="I202" s="47"/>
      <c r="J202" s="47"/>
      <c r="K202" s="32"/>
      <c r="L202" s="32"/>
      <c r="M202" s="93"/>
      <c r="N202" s="32"/>
      <c r="O202" s="216"/>
      <c r="P202" s="216"/>
      <c r="Q202" s="216"/>
    </row>
    <row r="203" spans="2:17" x14ac:dyDescent="0.2">
      <c r="B203" s="32"/>
      <c r="C203" s="47"/>
      <c r="D203" s="47"/>
      <c r="E203" s="32"/>
      <c r="F203" s="32"/>
      <c r="G203" s="93"/>
      <c r="H203" s="32"/>
      <c r="I203" s="47"/>
      <c r="J203" s="47"/>
      <c r="K203" s="32"/>
      <c r="L203" s="32"/>
      <c r="M203" s="93"/>
      <c r="N203" s="32"/>
      <c r="O203" s="216"/>
      <c r="P203" s="216"/>
      <c r="Q203" s="216"/>
    </row>
    <row r="204" spans="2:17" x14ac:dyDescent="0.2">
      <c r="B204" s="32"/>
      <c r="C204" s="47"/>
      <c r="D204" s="47"/>
      <c r="E204" s="32"/>
      <c r="F204" s="32"/>
      <c r="G204" s="93"/>
      <c r="H204" s="32"/>
      <c r="I204" s="47"/>
      <c r="J204" s="47"/>
      <c r="K204" s="32"/>
      <c r="L204" s="32"/>
      <c r="M204" s="93"/>
      <c r="N204" s="32"/>
      <c r="O204" s="216"/>
      <c r="P204" s="216"/>
      <c r="Q204" s="216"/>
    </row>
    <row r="205" spans="2:17" x14ac:dyDescent="0.2">
      <c r="B205" s="32"/>
      <c r="C205" s="47"/>
      <c r="D205" s="47"/>
      <c r="E205" s="32"/>
      <c r="F205" s="32"/>
      <c r="G205" s="93"/>
      <c r="H205" s="32"/>
      <c r="I205" s="47"/>
      <c r="J205" s="47"/>
      <c r="K205" s="32"/>
      <c r="L205" s="32"/>
      <c r="M205" s="93"/>
      <c r="N205" s="32"/>
      <c r="O205" s="216"/>
      <c r="P205" s="216"/>
      <c r="Q205" s="216"/>
    </row>
    <row r="206" spans="2:17" x14ac:dyDescent="0.2">
      <c r="B206" s="32"/>
      <c r="C206" s="47"/>
      <c r="D206" s="47"/>
      <c r="E206" s="32"/>
      <c r="F206" s="32"/>
      <c r="G206" s="93"/>
      <c r="H206" s="32"/>
      <c r="I206" s="47"/>
      <c r="J206" s="47"/>
      <c r="K206" s="32"/>
      <c r="L206" s="32"/>
      <c r="M206" s="93"/>
      <c r="N206" s="32"/>
      <c r="O206" s="216"/>
      <c r="P206" s="216"/>
      <c r="Q206" s="216"/>
    </row>
    <row r="207" spans="2:17" x14ac:dyDescent="0.2">
      <c r="B207" s="32"/>
      <c r="C207" s="47"/>
      <c r="D207" s="47"/>
      <c r="E207" s="32"/>
      <c r="F207" s="32"/>
      <c r="G207" s="93"/>
      <c r="H207" s="32"/>
      <c r="I207" s="47"/>
      <c r="J207" s="47"/>
      <c r="K207" s="32"/>
      <c r="L207" s="32"/>
      <c r="M207" s="93"/>
      <c r="N207" s="32"/>
      <c r="O207" s="216"/>
      <c r="P207" s="216"/>
      <c r="Q207" s="216"/>
    </row>
    <row r="208" spans="2:17" x14ac:dyDescent="0.2">
      <c r="B208" s="32"/>
      <c r="C208" s="47"/>
      <c r="D208" s="47"/>
      <c r="E208" s="32"/>
      <c r="F208" s="32"/>
      <c r="G208" s="93"/>
      <c r="H208" s="32"/>
      <c r="I208" s="47"/>
      <c r="J208" s="47"/>
      <c r="K208" s="32"/>
      <c r="L208" s="32"/>
      <c r="M208" s="93"/>
      <c r="N208" s="32"/>
      <c r="O208" s="216"/>
      <c r="P208" s="216"/>
      <c r="Q208" s="216"/>
    </row>
    <row r="209" spans="2:17" x14ac:dyDescent="0.2">
      <c r="B209" s="32"/>
      <c r="C209" s="47"/>
      <c r="D209" s="47"/>
      <c r="E209" s="32"/>
      <c r="F209" s="32"/>
      <c r="G209" s="93"/>
      <c r="H209" s="32"/>
      <c r="I209" s="47"/>
      <c r="J209" s="47"/>
      <c r="K209" s="32"/>
      <c r="L209" s="32"/>
      <c r="M209" s="93"/>
      <c r="N209" s="32"/>
      <c r="O209" s="216"/>
      <c r="P209" s="216"/>
      <c r="Q209" s="216"/>
    </row>
    <row r="210" spans="2:17" x14ac:dyDescent="0.2">
      <c r="B210" s="32"/>
      <c r="C210" s="47"/>
      <c r="D210" s="47"/>
      <c r="E210" s="32"/>
      <c r="F210" s="32"/>
      <c r="G210" s="93"/>
      <c r="H210" s="32"/>
      <c r="I210" s="47"/>
      <c r="J210" s="47"/>
      <c r="K210" s="32"/>
      <c r="L210" s="32"/>
      <c r="M210" s="93"/>
      <c r="N210" s="32"/>
      <c r="O210" s="216"/>
      <c r="P210" s="216"/>
      <c r="Q210" s="216"/>
    </row>
    <row r="211" spans="2:17" x14ac:dyDescent="0.2">
      <c r="B211" s="32"/>
      <c r="C211" s="47"/>
      <c r="D211" s="47"/>
      <c r="E211" s="32"/>
      <c r="F211" s="32"/>
      <c r="G211" s="93"/>
      <c r="H211" s="32"/>
      <c r="I211" s="47"/>
      <c r="J211" s="47"/>
      <c r="K211" s="32"/>
      <c r="L211" s="32"/>
      <c r="M211" s="93"/>
      <c r="N211" s="32"/>
      <c r="O211" s="216"/>
      <c r="P211" s="216"/>
      <c r="Q211" s="216"/>
    </row>
    <row r="212" spans="2:17" x14ac:dyDescent="0.2">
      <c r="B212" s="32"/>
      <c r="C212" s="47"/>
      <c r="D212" s="47"/>
      <c r="E212" s="32"/>
      <c r="F212" s="32"/>
      <c r="G212" s="93"/>
      <c r="H212" s="32"/>
      <c r="I212" s="47"/>
      <c r="J212" s="47"/>
      <c r="K212" s="32"/>
      <c r="L212" s="32"/>
      <c r="M212" s="93"/>
      <c r="N212" s="32"/>
      <c r="O212" s="216"/>
      <c r="P212" s="216"/>
      <c r="Q212" s="216"/>
    </row>
    <row r="213" spans="2:17" x14ac:dyDescent="0.2">
      <c r="B213" s="32"/>
      <c r="C213" s="47"/>
      <c r="D213" s="47"/>
      <c r="E213" s="32"/>
      <c r="F213" s="32"/>
      <c r="G213" s="93"/>
      <c r="H213" s="32"/>
      <c r="I213" s="47"/>
      <c r="J213" s="47"/>
      <c r="K213" s="32"/>
      <c r="L213" s="32"/>
      <c r="M213" s="93"/>
      <c r="N213" s="32"/>
      <c r="O213" s="216"/>
      <c r="P213" s="216"/>
      <c r="Q213" s="216"/>
    </row>
    <row r="214" spans="2:17" x14ac:dyDescent="0.2">
      <c r="B214" s="32"/>
      <c r="C214" s="47"/>
      <c r="D214" s="47"/>
      <c r="E214" s="32"/>
      <c r="F214" s="32"/>
      <c r="G214" s="93"/>
      <c r="H214" s="32"/>
      <c r="I214" s="47"/>
      <c r="J214" s="47"/>
      <c r="K214" s="32"/>
      <c r="L214" s="32"/>
      <c r="M214" s="93"/>
      <c r="N214" s="32"/>
      <c r="O214" s="216"/>
      <c r="P214" s="216"/>
      <c r="Q214" s="216"/>
    </row>
    <row r="215" spans="2:17" x14ac:dyDescent="0.2">
      <c r="B215" s="32"/>
      <c r="C215" s="47"/>
      <c r="D215" s="47"/>
      <c r="E215" s="32"/>
      <c r="F215" s="32"/>
      <c r="G215" s="93"/>
      <c r="H215" s="32"/>
      <c r="I215" s="47"/>
      <c r="J215" s="47"/>
      <c r="K215" s="32"/>
      <c r="L215" s="32"/>
      <c r="M215" s="93"/>
      <c r="N215" s="32"/>
      <c r="O215" s="216"/>
      <c r="P215" s="216"/>
      <c r="Q215" s="216"/>
    </row>
    <row r="216" spans="2:17" x14ac:dyDescent="0.2">
      <c r="B216" s="32"/>
      <c r="C216" s="47"/>
      <c r="D216" s="47"/>
      <c r="E216" s="32"/>
      <c r="F216" s="32"/>
      <c r="G216" s="93"/>
      <c r="H216" s="32"/>
      <c r="I216" s="47"/>
      <c r="J216" s="47"/>
      <c r="K216" s="32"/>
      <c r="L216" s="32"/>
      <c r="M216" s="93"/>
      <c r="N216" s="32"/>
      <c r="O216" s="216"/>
      <c r="P216" s="216"/>
      <c r="Q216" s="216"/>
    </row>
    <row r="217" spans="2:17" x14ac:dyDescent="0.2">
      <c r="B217" s="32"/>
      <c r="C217" s="47"/>
      <c r="D217" s="47"/>
      <c r="E217" s="32"/>
      <c r="F217" s="32"/>
      <c r="G217" s="93"/>
      <c r="H217" s="32"/>
      <c r="I217" s="47"/>
      <c r="J217" s="47"/>
      <c r="K217" s="32"/>
      <c r="L217" s="32"/>
      <c r="M217" s="93"/>
      <c r="N217" s="32"/>
      <c r="O217" s="216"/>
      <c r="P217" s="216"/>
      <c r="Q217" s="216"/>
    </row>
    <row r="218" spans="2:17" x14ac:dyDescent="0.2">
      <c r="B218" s="32"/>
      <c r="C218" s="47"/>
      <c r="D218" s="47"/>
      <c r="E218" s="32"/>
      <c r="F218" s="32"/>
      <c r="G218" s="93"/>
      <c r="H218" s="32"/>
      <c r="I218" s="47"/>
      <c r="J218" s="47"/>
      <c r="K218" s="32"/>
      <c r="L218" s="32"/>
      <c r="M218" s="93"/>
      <c r="N218" s="32"/>
      <c r="O218" s="216"/>
      <c r="P218" s="216"/>
      <c r="Q218" s="216"/>
    </row>
    <row r="219" spans="2:17" x14ac:dyDescent="0.2">
      <c r="B219" s="32"/>
      <c r="C219" s="47"/>
      <c r="D219" s="47"/>
      <c r="E219" s="32"/>
      <c r="F219" s="32"/>
      <c r="G219" s="93"/>
      <c r="H219" s="32"/>
      <c r="I219" s="47"/>
      <c r="J219" s="47"/>
      <c r="K219" s="32"/>
      <c r="L219" s="32"/>
      <c r="M219" s="93"/>
      <c r="N219" s="32"/>
      <c r="O219" s="216"/>
      <c r="P219" s="216"/>
      <c r="Q219" s="216"/>
    </row>
    <row r="220" spans="2:17" x14ac:dyDescent="0.2">
      <c r="B220" s="32"/>
      <c r="C220" s="47"/>
      <c r="D220" s="47"/>
      <c r="E220" s="32"/>
      <c r="F220" s="32"/>
      <c r="G220" s="93"/>
      <c r="H220" s="32"/>
      <c r="I220" s="47"/>
      <c r="J220" s="47"/>
      <c r="K220" s="32"/>
      <c r="L220" s="32"/>
      <c r="M220" s="93"/>
      <c r="N220" s="32"/>
      <c r="O220" s="216"/>
      <c r="P220" s="216"/>
      <c r="Q220" s="216"/>
    </row>
    <row r="221" spans="2:17" x14ac:dyDescent="0.2">
      <c r="B221" s="32"/>
      <c r="C221" s="47"/>
      <c r="D221" s="47"/>
      <c r="E221" s="32"/>
      <c r="F221" s="32"/>
      <c r="G221" s="93"/>
      <c r="H221" s="32"/>
      <c r="I221" s="47"/>
      <c r="J221" s="47"/>
      <c r="K221" s="32"/>
      <c r="L221" s="32"/>
      <c r="M221" s="93"/>
      <c r="N221" s="32"/>
      <c r="O221" s="216"/>
      <c r="P221" s="216"/>
      <c r="Q221" s="216"/>
    </row>
    <row r="222" spans="2:17" x14ac:dyDescent="0.2">
      <c r="B222" s="32"/>
      <c r="C222" s="47"/>
      <c r="D222" s="47"/>
      <c r="E222" s="32"/>
      <c r="F222" s="32"/>
      <c r="G222" s="93"/>
      <c r="H222" s="32"/>
      <c r="I222" s="47"/>
      <c r="J222" s="47"/>
      <c r="K222" s="32"/>
      <c r="L222" s="32"/>
      <c r="M222" s="93"/>
      <c r="N222" s="32"/>
      <c r="O222" s="216"/>
      <c r="P222" s="216"/>
      <c r="Q222" s="216"/>
    </row>
    <row r="223" spans="2:17" x14ac:dyDescent="0.2">
      <c r="B223" s="32"/>
      <c r="C223" s="47"/>
      <c r="D223" s="47"/>
      <c r="E223" s="32"/>
      <c r="F223" s="32"/>
      <c r="G223" s="93"/>
      <c r="H223" s="32"/>
      <c r="I223" s="47"/>
      <c r="J223" s="47"/>
      <c r="K223" s="32"/>
      <c r="L223" s="32"/>
      <c r="M223" s="93"/>
      <c r="N223" s="32"/>
      <c r="O223" s="216"/>
      <c r="P223" s="216"/>
      <c r="Q223" s="216"/>
    </row>
    <row r="224" spans="2:17" x14ac:dyDescent="0.2">
      <c r="B224" s="32"/>
      <c r="C224" s="47"/>
      <c r="D224" s="47"/>
      <c r="E224" s="32"/>
      <c r="F224" s="32"/>
      <c r="G224" s="93"/>
      <c r="H224" s="32"/>
      <c r="I224" s="47"/>
      <c r="J224" s="47"/>
      <c r="K224" s="32"/>
      <c r="L224" s="32"/>
      <c r="M224" s="93"/>
      <c r="N224" s="32"/>
      <c r="O224" s="216"/>
      <c r="P224" s="216"/>
      <c r="Q224" s="216"/>
    </row>
    <row r="225" spans="2:17" x14ac:dyDescent="0.2">
      <c r="B225" s="32"/>
      <c r="C225" s="47"/>
      <c r="D225" s="47"/>
      <c r="E225" s="32"/>
      <c r="F225" s="32"/>
      <c r="G225" s="93"/>
      <c r="H225" s="32"/>
      <c r="I225" s="47"/>
      <c r="J225" s="47"/>
      <c r="K225" s="32"/>
      <c r="L225" s="32"/>
      <c r="M225" s="93"/>
      <c r="N225" s="32"/>
      <c r="O225" s="216"/>
      <c r="P225" s="216"/>
      <c r="Q225" s="216"/>
    </row>
    <row r="226" spans="2:17" x14ac:dyDescent="0.2">
      <c r="B226" s="32"/>
      <c r="C226" s="47"/>
      <c r="D226" s="47"/>
      <c r="E226" s="32"/>
      <c r="F226" s="32"/>
      <c r="G226" s="93"/>
      <c r="H226" s="32"/>
      <c r="I226" s="47"/>
      <c r="J226" s="47"/>
      <c r="K226" s="32"/>
      <c r="L226" s="32"/>
      <c r="M226" s="93"/>
      <c r="N226" s="32"/>
      <c r="O226" s="216"/>
      <c r="P226" s="216"/>
      <c r="Q226" s="216"/>
    </row>
    <row r="227" spans="2:17" x14ac:dyDescent="0.2">
      <c r="B227" s="32"/>
      <c r="C227" s="47"/>
      <c r="D227" s="47"/>
      <c r="E227" s="32"/>
      <c r="F227" s="32"/>
      <c r="G227" s="93"/>
      <c r="H227" s="32"/>
      <c r="I227" s="47"/>
      <c r="J227" s="47"/>
      <c r="K227" s="32"/>
      <c r="L227" s="32"/>
      <c r="M227" s="93"/>
      <c r="N227" s="32"/>
      <c r="O227" s="216"/>
      <c r="P227" s="216"/>
      <c r="Q227" s="216"/>
    </row>
    <row r="228" spans="2:17" x14ac:dyDescent="0.2">
      <c r="B228" s="32"/>
      <c r="C228" s="47"/>
      <c r="D228" s="47"/>
      <c r="E228" s="32"/>
      <c r="F228" s="32"/>
      <c r="G228" s="93"/>
      <c r="H228" s="32"/>
      <c r="I228" s="47"/>
      <c r="J228" s="47"/>
      <c r="K228" s="32"/>
      <c r="L228" s="32"/>
      <c r="M228" s="93"/>
      <c r="N228" s="32"/>
      <c r="O228" s="216"/>
      <c r="P228" s="216"/>
      <c r="Q228" s="216"/>
    </row>
    <row r="229" spans="2:17" x14ac:dyDescent="0.2">
      <c r="B229" s="32"/>
      <c r="C229" s="47"/>
      <c r="D229" s="47"/>
      <c r="E229" s="32"/>
      <c r="F229" s="32"/>
      <c r="G229" s="93"/>
      <c r="H229" s="32"/>
      <c r="I229" s="47"/>
      <c r="J229" s="47"/>
      <c r="K229" s="32"/>
      <c r="L229" s="32"/>
      <c r="M229" s="93"/>
      <c r="N229" s="32"/>
      <c r="O229" s="216"/>
      <c r="P229" s="216"/>
      <c r="Q229" s="216"/>
    </row>
    <row r="230" spans="2:17" x14ac:dyDescent="0.2">
      <c r="B230" s="32"/>
      <c r="C230" s="47"/>
      <c r="D230" s="47"/>
      <c r="E230" s="32"/>
      <c r="F230" s="32"/>
      <c r="G230" s="93"/>
      <c r="H230" s="32"/>
      <c r="I230" s="47"/>
      <c r="J230" s="47"/>
      <c r="K230" s="32"/>
      <c r="L230" s="32"/>
      <c r="M230" s="93"/>
      <c r="N230" s="32"/>
      <c r="O230" s="216"/>
      <c r="P230" s="216"/>
      <c r="Q230" s="216"/>
    </row>
    <row r="231" spans="2:17" x14ac:dyDescent="0.2">
      <c r="B231" s="32"/>
      <c r="C231" s="47"/>
      <c r="D231" s="47"/>
      <c r="E231" s="32"/>
      <c r="F231" s="32"/>
      <c r="G231" s="93"/>
      <c r="H231" s="32"/>
      <c r="I231" s="47"/>
      <c r="J231" s="47"/>
      <c r="K231" s="32"/>
      <c r="L231" s="32"/>
      <c r="M231" s="93"/>
      <c r="N231" s="32"/>
      <c r="O231" s="216"/>
      <c r="P231" s="216"/>
      <c r="Q231" s="216"/>
    </row>
    <row r="232" spans="2:17" x14ac:dyDescent="0.2">
      <c r="B232" s="32"/>
      <c r="C232" s="47"/>
      <c r="D232" s="47"/>
      <c r="E232" s="32"/>
      <c r="F232" s="32"/>
      <c r="G232" s="93"/>
      <c r="H232" s="32"/>
      <c r="I232" s="47"/>
      <c r="J232" s="47"/>
      <c r="K232" s="32"/>
      <c r="L232" s="32"/>
      <c r="M232" s="93"/>
      <c r="N232" s="32"/>
      <c r="O232" s="216"/>
      <c r="P232" s="216"/>
      <c r="Q232" s="216"/>
    </row>
    <row r="233" spans="2:17" x14ac:dyDescent="0.2">
      <c r="B233" s="32"/>
      <c r="C233" s="47"/>
      <c r="D233" s="47"/>
      <c r="E233" s="32"/>
      <c r="F233" s="32"/>
      <c r="G233" s="93"/>
      <c r="H233" s="32"/>
      <c r="I233" s="47"/>
      <c r="J233" s="47"/>
      <c r="K233" s="32"/>
      <c r="L233" s="32"/>
      <c r="M233" s="93"/>
      <c r="N233" s="32"/>
      <c r="O233" s="216"/>
      <c r="P233" s="216"/>
      <c r="Q233" s="216"/>
    </row>
    <row r="234" spans="2:17" x14ac:dyDescent="0.2">
      <c r="B234" s="32"/>
      <c r="C234" s="47"/>
      <c r="D234" s="47"/>
      <c r="E234" s="32"/>
      <c r="F234" s="32"/>
      <c r="G234" s="93"/>
      <c r="H234" s="32"/>
      <c r="I234" s="47"/>
      <c r="J234" s="47"/>
      <c r="K234" s="32"/>
      <c r="L234" s="32"/>
      <c r="M234" s="93"/>
      <c r="N234" s="32"/>
      <c r="O234" s="216"/>
      <c r="P234" s="216"/>
      <c r="Q234" s="216"/>
    </row>
    <row r="235" spans="2:17" x14ac:dyDescent="0.2">
      <c r="B235" s="32"/>
      <c r="C235" s="47"/>
      <c r="D235" s="47"/>
      <c r="E235" s="32"/>
      <c r="F235" s="32"/>
      <c r="G235" s="93"/>
      <c r="H235" s="32"/>
      <c r="I235" s="47"/>
      <c r="J235" s="47"/>
      <c r="K235" s="32"/>
      <c r="L235" s="32"/>
      <c r="M235" s="93"/>
      <c r="N235" s="32"/>
      <c r="O235" s="216"/>
      <c r="P235" s="216"/>
      <c r="Q235" s="216"/>
    </row>
    <row r="236" spans="2:17" x14ac:dyDescent="0.2">
      <c r="B236" s="32"/>
      <c r="C236" s="47"/>
      <c r="D236" s="47"/>
      <c r="E236" s="32"/>
      <c r="F236" s="32"/>
      <c r="G236" s="93"/>
      <c r="H236" s="32"/>
      <c r="I236" s="47"/>
      <c r="J236" s="47"/>
      <c r="K236" s="32"/>
      <c r="L236" s="32"/>
      <c r="M236" s="93"/>
      <c r="N236" s="32"/>
      <c r="O236" s="216"/>
      <c r="P236" s="216"/>
      <c r="Q236" s="216"/>
    </row>
    <row r="237" spans="2:17" x14ac:dyDescent="0.2">
      <c r="B237" s="32"/>
      <c r="C237" s="47"/>
      <c r="D237" s="47"/>
      <c r="E237" s="32"/>
      <c r="F237" s="32"/>
      <c r="G237" s="93"/>
      <c r="H237" s="32"/>
      <c r="I237" s="47"/>
      <c r="J237" s="47"/>
      <c r="K237" s="32"/>
      <c r="L237" s="32"/>
      <c r="M237" s="93"/>
      <c r="N237" s="32"/>
      <c r="O237" s="216"/>
      <c r="P237" s="216"/>
      <c r="Q237" s="216"/>
    </row>
    <row r="238" spans="2:17" x14ac:dyDescent="0.2">
      <c r="B238" s="32"/>
      <c r="C238" s="47"/>
      <c r="D238" s="47"/>
      <c r="E238" s="32"/>
      <c r="F238" s="32"/>
      <c r="G238" s="93"/>
      <c r="H238" s="32"/>
      <c r="I238" s="47"/>
      <c r="J238" s="47"/>
      <c r="K238" s="32"/>
      <c r="L238" s="32"/>
      <c r="M238" s="93"/>
      <c r="N238" s="32"/>
      <c r="O238" s="216"/>
      <c r="P238" s="216"/>
      <c r="Q238" s="216"/>
    </row>
    <row r="239" spans="2:17" x14ac:dyDescent="0.2">
      <c r="B239" s="32"/>
      <c r="C239" s="47"/>
      <c r="D239" s="47"/>
      <c r="E239" s="32"/>
      <c r="F239" s="32"/>
      <c r="G239" s="93"/>
      <c r="H239" s="32"/>
      <c r="I239" s="47"/>
      <c r="J239" s="47"/>
      <c r="K239" s="32"/>
      <c r="L239" s="32"/>
      <c r="M239" s="93"/>
      <c r="N239" s="32"/>
      <c r="O239" s="216"/>
      <c r="P239" s="216"/>
      <c r="Q239" s="216"/>
    </row>
    <row r="240" spans="2:17" x14ac:dyDescent="0.2">
      <c r="B240" s="32"/>
      <c r="C240" s="47"/>
      <c r="D240" s="47"/>
      <c r="E240" s="32"/>
      <c r="F240" s="32"/>
      <c r="G240" s="93"/>
      <c r="H240" s="32"/>
      <c r="I240" s="47"/>
      <c r="J240" s="47"/>
      <c r="K240" s="32"/>
      <c r="L240" s="32"/>
      <c r="M240" s="93"/>
      <c r="N240" s="32"/>
      <c r="O240" s="216"/>
      <c r="P240" s="216"/>
      <c r="Q240" s="216"/>
    </row>
    <row r="241" spans="2:17" x14ac:dyDescent="0.2">
      <c r="B241" s="32"/>
      <c r="C241" s="47"/>
      <c r="D241" s="47"/>
      <c r="E241" s="32"/>
      <c r="F241" s="32"/>
      <c r="G241" s="93"/>
      <c r="H241" s="32"/>
      <c r="I241" s="47"/>
      <c r="J241" s="47"/>
      <c r="K241" s="32"/>
      <c r="L241" s="32"/>
      <c r="M241" s="93"/>
      <c r="N241" s="32"/>
      <c r="O241" s="216"/>
      <c r="P241" s="216"/>
      <c r="Q241" s="216"/>
    </row>
    <row r="242" spans="2:17" x14ac:dyDescent="0.2">
      <c r="B242" s="32"/>
      <c r="C242" s="47"/>
      <c r="D242" s="47"/>
      <c r="E242" s="32"/>
      <c r="F242" s="32"/>
      <c r="G242" s="93"/>
      <c r="H242" s="32"/>
      <c r="I242" s="47"/>
      <c r="J242" s="47"/>
      <c r="K242" s="32"/>
      <c r="L242" s="32"/>
      <c r="M242" s="93"/>
      <c r="N242" s="32"/>
      <c r="O242" s="216"/>
      <c r="P242" s="216"/>
      <c r="Q242" s="216"/>
    </row>
    <row r="243" spans="2:17" x14ac:dyDescent="0.2">
      <c r="B243" s="32"/>
      <c r="C243" s="47"/>
      <c r="D243" s="47"/>
      <c r="E243" s="32"/>
      <c r="F243" s="32"/>
      <c r="G243" s="93"/>
      <c r="H243" s="32"/>
      <c r="I243" s="47"/>
      <c r="J243" s="47"/>
      <c r="K243" s="32"/>
      <c r="L243" s="32"/>
      <c r="M243" s="93"/>
      <c r="N243" s="32"/>
      <c r="O243" s="216"/>
      <c r="P243" s="216"/>
      <c r="Q243" s="216"/>
    </row>
    <row r="244" spans="2:17" x14ac:dyDescent="0.2">
      <c r="B244" s="32"/>
      <c r="C244" s="47"/>
      <c r="D244" s="47"/>
      <c r="E244" s="32"/>
      <c r="F244" s="32"/>
      <c r="G244" s="93"/>
      <c r="H244" s="32"/>
      <c r="I244" s="47"/>
      <c r="J244" s="47"/>
      <c r="K244" s="32"/>
      <c r="L244" s="32"/>
      <c r="M244" s="93"/>
      <c r="N244" s="32"/>
      <c r="O244" s="216"/>
      <c r="P244" s="216"/>
      <c r="Q244" s="216"/>
    </row>
    <row r="245" spans="2:17" x14ac:dyDescent="0.2">
      <c r="B245" s="32"/>
      <c r="C245" s="47"/>
      <c r="D245" s="47"/>
      <c r="E245" s="32"/>
      <c r="F245" s="32"/>
      <c r="G245" s="93"/>
      <c r="H245" s="32"/>
      <c r="I245" s="47"/>
      <c r="J245" s="47"/>
      <c r="K245" s="32"/>
      <c r="L245" s="32"/>
      <c r="M245" s="93"/>
      <c r="N245" s="32"/>
      <c r="O245" s="216"/>
      <c r="P245" s="216"/>
      <c r="Q245" s="216"/>
    </row>
    <row r="246" spans="2:17" x14ac:dyDescent="0.2">
      <c r="B246" s="32"/>
      <c r="C246" s="47"/>
      <c r="D246" s="47"/>
      <c r="E246" s="32"/>
      <c r="F246" s="32"/>
      <c r="G246" s="93"/>
      <c r="H246" s="32"/>
      <c r="I246" s="47"/>
      <c r="J246" s="47"/>
      <c r="K246" s="32"/>
      <c r="L246" s="32"/>
      <c r="M246" s="93"/>
      <c r="N246" s="32"/>
      <c r="O246" s="216"/>
      <c r="P246" s="216"/>
      <c r="Q246" s="216"/>
    </row>
    <row r="247" spans="2:17" x14ac:dyDescent="0.2">
      <c r="B247" s="32"/>
      <c r="C247" s="47"/>
      <c r="D247" s="47"/>
      <c r="E247" s="32"/>
      <c r="F247" s="32"/>
      <c r="G247" s="93"/>
      <c r="H247" s="32"/>
      <c r="I247" s="47"/>
      <c r="J247" s="47"/>
      <c r="K247" s="32"/>
      <c r="L247" s="32"/>
      <c r="M247" s="93"/>
      <c r="N247" s="32"/>
      <c r="O247" s="216"/>
      <c r="P247" s="216"/>
      <c r="Q247" s="21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62" customWidth="1"/>
    <col min="2" max="2" width="14.28515625" style="50" customWidth="1"/>
    <col min="3" max="3" width="15.42578125" style="50" customWidth="1"/>
    <col min="4" max="4" width="10.28515625" style="109" customWidth="1"/>
    <col min="5" max="5" width="8.85546875" style="226" hidden="1" customWidth="1"/>
    <col min="6" max="16384" width="9.140625" style="226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ht="18.75" x14ac:dyDescent="0.3">
      <c r="A3" s="1" t="s">
        <v>171</v>
      </c>
      <c r="B3" s="1"/>
      <c r="C3" s="1"/>
      <c r="D3" s="1"/>
    </row>
    <row r="4" spans="1:20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20" s="7" customFormat="1" x14ac:dyDescent="0.2">
      <c r="B5" s="95"/>
      <c r="C5" s="95"/>
      <c r="D5" s="7" t="str">
        <f>VALVAL</f>
        <v>млрд. одиниць</v>
      </c>
    </row>
    <row r="6" spans="1:20" s="53" customFormat="1" x14ac:dyDescent="0.2">
      <c r="A6" s="152"/>
      <c r="B6" s="235" t="s">
        <v>173</v>
      </c>
      <c r="C6" s="235" t="s">
        <v>176</v>
      </c>
      <c r="D6" s="26" t="s">
        <v>195</v>
      </c>
      <c r="E6" s="29" t="s">
        <v>58</v>
      </c>
    </row>
    <row r="7" spans="1:20" s="210" customFormat="1" ht="15.75" x14ac:dyDescent="0.2">
      <c r="A7" s="20" t="s">
        <v>155</v>
      </c>
      <c r="B7" s="178">
        <f t="shared" ref="B7:C7" si="0">B$8+B$18</f>
        <v>84.36454082857999</v>
      </c>
      <c r="C7" s="178">
        <f t="shared" si="0"/>
        <v>1998.2753869748401</v>
      </c>
      <c r="D7" s="18">
        <v>0.99999899999999997</v>
      </c>
      <c r="E7" s="194" t="s">
        <v>92</v>
      </c>
    </row>
    <row r="8" spans="1:20" s="207" customFormat="1" ht="15" x14ac:dyDescent="0.2">
      <c r="A8" s="8" t="s">
        <v>70</v>
      </c>
      <c r="B8" s="219">
        <f t="shared" ref="B8:D8" si="1">B$9+B$12</f>
        <v>74.362672359849995</v>
      </c>
      <c r="C8" s="219">
        <f t="shared" si="1"/>
        <v>1761.3691300503901</v>
      </c>
      <c r="D8" s="144">
        <f t="shared" si="1"/>
        <v>0.88144399999999989</v>
      </c>
      <c r="E8" s="185" t="s">
        <v>92</v>
      </c>
    </row>
    <row r="9" spans="1:20" s="13" customFormat="1" ht="15" outlineLevel="1" x14ac:dyDescent="0.2">
      <c r="A9" s="22" t="s">
        <v>50</v>
      </c>
      <c r="B9" s="253">
        <f t="shared" ref="B9:C9" si="2">SUM(B$10:B$11)</f>
        <v>35.020184952059999</v>
      </c>
      <c r="C9" s="253">
        <f t="shared" si="2"/>
        <v>829.49510481238008</v>
      </c>
      <c r="D9" s="82">
        <v>0.41510599999999998</v>
      </c>
      <c r="E9" s="231" t="s">
        <v>168</v>
      </c>
    </row>
    <row r="10" spans="1:20" s="239" customFormat="1" ht="14.25" outlineLevel="2" x14ac:dyDescent="0.2">
      <c r="A10" s="94" t="s">
        <v>198</v>
      </c>
      <c r="B10" s="108">
        <v>34.930848529999999</v>
      </c>
      <c r="C10" s="108">
        <v>827.37906445220005</v>
      </c>
      <c r="D10" s="182">
        <v>0.414047</v>
      </c>
      <c r="E10" s="203" t="s">
        <v>12</v>
      </c>
    </row>
    <row r="11" spans="1:20" ht="14.25" outlineLevel="2" x14ac:dyDescent="0.2">
      <c r="A11" s="41" t="s">
        <v>118</v>
      </c>
      <c r="B11" s="54">
        <v>8.9336422060000004E-2</v>
      </c>
      <c r="C11" s="54">
        <v>2.11604036018</v>
      </c>
      <c r="D11" s="182">
        <v>1.059E-3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1:20" ht="15" outlineLevel="1" x14ac:dyDescent="0.25">
      <c r="A12" s="100" t="s">
        <v>64</v>
      </c>
      <c r="B12" s="246">
        <f t="shared" ref="B12:C12" si="3">SUM(B$13:B$17)</f>
        <v>39.342487407790003</v>
      </c>
      <c r="C12" s="246">
        <f t="shared" si="3"/>
        <v>931.87402523800995</v>
      </c>
      <c r="D12" s="44">
        <v>0.46633799999999997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</row>
    <row r="13" spans="1:20" ht="14.25" outlineLevel="2" x14ac:dyDescent="0.25">
      <c r="A13" s="165" t="s">
        <v>181</v>
      </c>
      <c r="B13" s="76">
        <v>12.3361726986</v>
      </c>
      <c r="C13" s="76">
        <v>292.19705377346997</v>
      </c>
      <c r="D13" s="141">
        <v>0.14622499999999999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</row>
    <row r="14" spans="1:20" ht="28.5" outlineLevel="2" x14ac:dyDescent="0.25">
      <c r="A14" s="165" t="s">
        <v>44</v>
      </c>
      <c r="B14" s="76">
        <v>1.6291030925100001</v>
      </c>
      <c r="C14" s="76">
        <v>38.587261669610001</v>
      </c>
      <c r="D14" s="141">
        <v>1.9310000000000001E-2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</row>
    <row r="15" spans="1:20" ht="28.5" outlineLevel="2" x14ac:dyDescent="0.25">
      <c r="A15" s="165" t="s">
        <v>219</v>
      </c>
      <c r="B15" s="76">
        <v>1.4076640828</v>
      </c>
      <c r="C15" s="76">
        <v>33.342212997929998</v>
      </c>
      <c r="D15" s="141">
        <v>1.6684999999999998E-2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</row>
    <row r="16" spans="1:20" ht="14.25" outlineLevel="2" x14ac:dyDescent="0.25">
      <c r="A16" s="165" t="s">
        <v>56</v>
      </c>
      <c r="B16" s="76">
        <v>22.271436853400001</v>
      </c>
      <c r="C16" s="76">
        <v>527.52570759699995</v>
      </c>
      <c r="D16" s="141">
        <v>0.26399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</row>
    <row r="17" spans="1:18" ht="14.25" outlineLevel="2" x14ac:dyDescent="0.25">
      <c r="A17" s="165" t="s">
        <v>184</v>
      </c>
      <c r="B17" s="76">
        <v>1.6981106804799999</v>
      </c>
      <c r="C17" s="76">
        <v>40.221789200000003</v>
      </c>
      <c r="D17" s="141">
        <v>2.0128E-2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</row>
    <row r="18" spans="1:18" ht="15" x14ac:dyDescent="0.25">
      <c r="A18" s="181" t="s">
        <v>14</v>
      </c>
      <c r="B18" s="21">
        <f t="shared" ref="B18:D18" si="4">B$19+B$23</f>
        <v>10.001868468729999</v>
      </c>
      <c r="C18" s="21">
        <f t="shared" si="4"/>
        <v>236.90625692444999</v>
      </c>
      <c r="D18" s="99">
        <f t="shared" si="4"/>
        <v>0.11855499999999999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</row>
    <row r="19" spans="1:18" ht="15" outlineLevel="1" x14ac:dyDescent="0.25">
      <c r="A19" s="100" t="s">
        <v>50</v>
      </c>
      <c r="B19" s="246">
        <f t="shared" ref="B19:C19" si="5">SUM(B$20:B$22)</f>
        <v>0.40355422531000001</v>
      </c>
      <c r="C19" s="246">
        <f t="shared" si="5"/>
        <v>9.558666091860001</v>
      </c>
      <c r="D19" s="44">
        <v>4.7829999999999999E-3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</row>
    <row r="20" spans="1:18" ht="14.25" outlineLevel="2" x14ac:dyDescent="0.25">
      <c r="A20" s="165" t="s">
        <v>198</v>
      </c>
      <c r="B20" s="76">
        <v>0.17731892831000001</v>
      </c>
      <c r="C20" s="76">
        <v>4.2000115999999998</v>
      </c>
      <c r="D20" s="141">
        <v>2.1020000000000001E-3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</row>
    <row r="21" spans="1:18" ht="14.25" outlineLevel="2" x14ac:dyDescent="0.25">
      <c r="A21" s="165" t="s">
        <v>118</v>
      </c>
      <c r="B21" s="76">
        <v>0.22619499294000001</v>
      </c>
      <c r="C21" s="76">
        <v>5.3576998418599997</v>
      </c>
      <c r="D21" s="141">
        <v>2.6809999999999998E-3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</row>
    <row r="22" spans="1:18" ht="14.25" outlineLevel="2" x14ac:dyDescent="0.25">
      <c r="A22" s="165" t="s">
        <v>139</v>
      </c>
      <c r="B22" s="76">
        <v>4.0304060000000003E-5</v>
      </c>
      <c r="C22" s="76">
        <v>9.5465000000000003E-4</v>
      </c>
      <c r="D22" s="141">
        <v>0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</row>
    <row r="23" spans="1:18" ht="15" outlineLevel="1" x14ac:dyDescent="0.25">
      <c r="A23" s="100" t="s">
        <v>64</v>
      </c>
      <c r="B23" s="246">
        <f t="shared" ref="B23:C23" si="6">SUM(B$24:B$26)</f>
        <v>9.5983142434199991</v>
      </c>
      <c r="C23" s="246">
        <f t="shared" si="6"/>
        <v>227.34759083258999</v>
      </c>
      <c r="D23" s="44">
        <v>0.113772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</row>
    <row r="24" spans="1:18" ht="14.25" outlineLevel="2" x14ac:dyDescent="0.25">
      <c r="A24" s="165" t="s">
        <v>181</v>
      </c>
      <c r="B24" s="76">
        <v>8.0575646315699991</v>
      </c>
      <c r="C24" s="76">
        <v>190.85308737638999</v>
      </c>
      <c r="D24" s="141">
        <v>9.5508999999999997E-2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</row>
    <row r="25" spans="1:18" ht="28.5" outlineLevel="2" x14ac:dyDescent="0.25">
      <c r="A25" s="165" t="s">
        <v>219</v>
      </c>
      <c r="B25" s="76">
        <v>1.4281275277400001</v>
      </c>
      <c r="C25" s="76">
        <v>33.82691424766</v>
      </c>
      <c r="D25" s="141">
        <v>1.6927999999999999E-2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</row>
    <row r="26" spans="1:18" ht="14.25" outlineLevel="2" x14ac:dyDescent="0.25">
      <c r="A26" s="165" t="s">
        <v>184</v>
      </c>
      <c r="B26" s="76">
        <v>0.11262208411000001</v>
      </c>
      <c r="C26" s="76">
        <v>2.6675892085399999</v>
      </c>
      <c r="D26" s="141">
        <v>1.335E-3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</row>
    <row r="27" spans="1:18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</row>
    <row r="28" spans="1:18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</row>
    <row r="29" spans="1:18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</row>
    <row r="30" spans="1:18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</row>
    <row r="31" spans="1:18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</row>
    <row r="32" spans="1:18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</row>
    <row r="33" spans="2:18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</row>
    <row r="34" spans="2:18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</row>
    <row r="35" spans="2:18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  <row r="36" spans="2:18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</row>
    <row r="37" spans="2:18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</row>
    <row r="38" spans="2:18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</row>
    <row r="39" spans="2:18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</row>
    <row r="40" spans="2:18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</row>
    <row r="41" spans="2:18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</row>
    <row r="42" spans="2:18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</row>
    <row r="43" spans="2:18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</row>
    <row r="44" spans="2:18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</row>
    <row r="45" spans="2:18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</row>
    <row r="46" spans="2:18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</row>
    <row r="47" spans="2:18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</row>
    <row r="48" spans="2:18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2:18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</row>
    <row r="50" spans="2:18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</row>
    <row r="51" spans="2:18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</row>
    <row r="52" spans="2:18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</row>
    <row r="53" spans="2:18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</row>
    <row r="54" spans="2:18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</row>
    <row r="55" spans="2:18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</row>
    <row r="56" spans="2:18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</row>
    <row r="57" spans="2:18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</row>
    <row r="58" spans="2:18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</row>
    <row r="59" spans="2:18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</row>
    <row r="60" spans="2:18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</row>
    <row r="61" spans="2:18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</row>
    <row r="62" spans="2:18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</row>
    <row r="63" spans="2:18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</row>
    <row r="64" spans="2:18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</row>
    <row r="65" spans="2:18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</row>
    <row r="66" spans="2:18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</row>
    <row r="67" spans="2:18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</row>
    <row r="68" spans="2:18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</row>
    <row r="69" spans="2:18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</row>
    <row r="70" spans="2:18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</row>
    <row r="71" spans="2:18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</row>
    <row r="72" spans="2:18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</row>
    <row r="73" spans="2:18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</row>
    <row r="74" spans="2:18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</row>
    <row r="75" spans="2:18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2:18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</row>
    <row r="77" spans="2:18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</row>
    <row r="78" spans="2:18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</row>
    <row r="79" spans="2:18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</row>
    <row r="80" spans="2:18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</row>
    <row r="81" spans="2:18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</row>
    <row r="82" spans="2:18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</row>
    <row r="83" spans="2:18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</row>
    <row r="84" spans="2:18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</row>
    <row r="85" spans="2:18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</row>
    <row r="86" spans="2:18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</row>
    <row r="87" spans="2:18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</row>
    <row r="88" spans="2:18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</row>
    <row r="89" spans="2:18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</row>
    <row r="90" spans="2:18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2:18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2:18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</row>
    <row r="93" spans="2:18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</row>
    <row r="94" spans="2:18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</row>
    <row r="95" spans="2:18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</row>
    <row r="96" spans="2:18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</row>
    <row r="97" spans="2:18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</row>
    <row r="98" spans="2:18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</row>
    <row r="99" spans="2:18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</row>
    <row r="100" spans="2:18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</row>
    <row r="101" spans="2:18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</row>
    <row r="102" spans="2:18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</row>
    <row r="103" spans="2:18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</row>
    <row r="104" spans="2:18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</row>
    <row r="106" spans="2:18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</row>
    <row r="107" spans="2:18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</row>
    <row r="108" spans="2:18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</row>
    <row r="109" spans="2:18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</row>
    <row r="110" spans="2:18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</row>
    <row r="111" spans="2:18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</row>
    <row r="112" spans="2:18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</row>
    <row r="113" spans="2:18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</row>
    <row r="114" spans="2:18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</row>
    <row r="115" spans="2:18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</row>
    <row r="116" spans="2:18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</row>
    <row r="117" spans="2:18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</row>
    <row r="118" spans="2:18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</row>
    <row r="119" spans="2:18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</row>
    <row r="120" spans="2:18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</row>
    <row r="123" spans="2:18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</row>
    <row r="126" spans="2:18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</row>
    <row r="129" spans="2:18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</row>
    <row r="131" spans="2:18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</row>
    <row r="132" spans="2:18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</row>
    <row r="133" spans="2:18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</row>
    <row r="134" spans="2:18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</row>
    <row r="135" spans="2:18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</row>
    <row r="136" spans="2:18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</row>
    <row r="137" spans="2:18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</row>
    <row r="138" spans="2:18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</row>
    <row r="139" spans="2:18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</row>
    <row r="140" spans="2:18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</row>
    <row r="141" spans="2:18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</row>
    <row r="142" spans="2:18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</row>
    <row r="143" spans="2:18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</row>
    <row r="144" spans="2:18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</row>
    <row r="145" spans="2:18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</row>
    <row r="146" spans="2:18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</row>
    <row r="147" spans="2:18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</row>
    <row r="148" spans="2:18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</row>
    <row r="149" spans="2:18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</row>
    <row r="150" spans="2:18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</row>
    <row r="151" spans="2:18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</row>
    <row r="152" spans="2:18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</row>
    <row r="153" spans="2:18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</row>
    <row r="154" spans="2:18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</row>
    <row r="155" spans="2:18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</row>
    <row r="156" spans="2:18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</row>
    <row r="157" spans="2:18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</row>
    <row r="158" spans="2:18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</row>
    <row r="159" spans="2:18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</row>
    <row r="160" spans="2:18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</row>
    <row r="161" spans="2:18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</row>
    <row r="162" spans="2:18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</row>
    <row r="163" spans="2:18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</row>
    <row r="164" spans="2:18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</row>
    <row r="165" spans="2:18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</row>
    <row r="166" spans="2:18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</row>
    <row r="167" spans="2:18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</row>
    <row r="168" spans="2:18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</row>
    <row r="169" spans="2:18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</row>
    <row r="170" spans="2:18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</row>
    <row r="171" spans="2:18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</row>
    <row r="172" spans="2:18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</row>
    <row r="173" spans="2:18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</row>
    <row r="174" spans="2:18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</row>
    <row r="175" spans="2:18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</row>
    <row r="176" spans="2:18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</row>
    <row r="177" spans="2:18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</row>
    <row r="178" spans="2:18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</row>
    <row r="179" spans="2:18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</row>
    <row r="180" spans="2:18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</row>
    <row r="181" spans="2:18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</row>
    <row r="182" spans="2:18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</row>
    <row r="183" spans="2:18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</row>
    <row r="184" spans="2:18" x14ac:dyDescent="0.2">
      <c r="B184" s="32"/>
      <c r="C184" s="32"/>
      <c r="D184" s="93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</row>
    <row r="185" spans="2:18" x14ac:dyDescent="0.2">
      <c r="B185" s="32"/>
      <c r="C185" s="32"/>
      <c r="D185" s="93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</row>
    <row r="186" spans="2:18" x14ac:dyDescent="0.2">
      <c r="B186" s="32"/>
      <c r="C186" s="32"/>
      <c r="D186" s="93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</row>
    <row r="187" spans="2:18" x14ac:dyDescent="0.2">
      <c r="B187" s="32"/>
      <c r="C187" s="32"/>
      <c r="D187" s="93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</row>
    <row r="188" spans="2:18" x14ac:dyDescent="0.2">
      <c r="B188" s="32"/>
      <c r="C188" s="32"/>
      <c r="D188" s="93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</row>
    <row r="189" spans="2:18" x14ac:dyDescent="0.2">
      <c r="B189" s="32"/>
      <c r="C189" s="32"/>
      <c r="D189" s="93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</row>
    <row r="190" spans="2:18" x14ac:dyDescent="0.2">
      <c r="B190" s="32"/>
      <c r="C190" s="32"/>
      <c r="D190" s="93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</row>
    <row r="191" spans="2:18" x14ac:dyDescent="0.2">
      <c r="B191" s="32"/>
      <c r="C191" s="32"/>
      <c r="D191" s="93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</row>
    <row r="192" spans="2:18" x14ac:dyDescent="0.2">
      <c r="B192" s="32"/>
      <c r="C192" s="32"/>
      <c r="D192" s="93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</row>
    <row r="193" spans="2:18" x14ac:dyDescent="0.2">
      <c r="B193" s="32"/>
      <c r="C193" s="32"/>
      <c r="D193" s="93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</row>
    <row r="194" spans="2:18" x14ac:dyDescent="0.2">
      <c r="B194" s="32"/>
      <c r="C194" s="32"/>
      <c r="D194" s="93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</row>
    <row r="195" spans="2:18" x14ac:dyDescent="0.2">
      <c r="B195" s="32"/>
      <c r="C195" s="32"/>
      <c r="D195" s="93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</row>
    <row r="196" spans="2:18" x14ac:dyDescent="0.2">
      <c r="B196" s="32"/>
      <c r="C196" s="32"/>
      <c r="D196" s="93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</row>
    <row r="197" spans="2:18" x14ac:dyDescent="0.2">
      <c r="B197" s="32"/>
      <c r="C197" s="32"/>
      <c r="D197" s="93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</row>
    <row r="198" spans="2:18" x14ac:dyDescent="0.2">
      <c r="B198" s="32"/>
      <c r="C198" s="32"/>
      <c r="D198" s="93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</row>
    <row r="199" spans="2:18" x14ac:dyDescent="0.2">
      <c r="B199" s="32"/>
      <c r="C199" s="32"/>
      <c r="D199" s="93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</row>
    <row r="200" spans="2:18" x14ac:dyDescent="0.2">
      <c r="B200" s="32"/>
      <c r="C200" s="32"/>
      <c r="D200" s="93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</row>
    <row r="201" spans="2:18" x14ac:dyDescent="0.2">
      <c r="B201" s="32"/>
      <c r="C201" s="32"/>
      <c r="D201" s="93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</row>
    <row r="202" spans="2:18" x14ac:dyDescent="0.2">
      <c r="B202" s="32"/>
      <c r="C202" s="32"/>
      <c r="D202" s="93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</row>
    <row r="203" spans="2:18" x14ac:dyDescent="0.2">
      <c r="B203" s="32"/>
      <c r="C203" s="32"/>
      <c r="D203" s="93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</row>
    <row r="204" spans="2:18" x14ac:dyDescent="0.2">
      <c r="B204" s="32"/>
      <c r="C204" s="32"/>
      <c r="D204" s="93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</row>
    <row r="205" spans="2:18" x14ac:dyDescent="0.2">
      <c r="B205" s="32"/>
      <c r="C205" s="32"/>
      <c r="D205" s="93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</row>
    <row r="206" spans="2:18" x14ac:dyDescent="0.2">
      <c r="B206" s="32"/>
      <c r="C206" s="32"/>
      <c r="D206" s="93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</row>
    <row r="207" spans="2:18" x14ac:dyDescent="0.2">
      <c r="B207" s="32"/>
      <c r="C207" s="32"/>
      <c r="D207" s="93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</row>
    <row r="208" spans="2:18" x14ac:dyDescent="0.2">
      <c r="B208" s="32"/>
      <c r="C208" s="32"/>
      <c r="D208" s="93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</row>
    <row r="209" spans="2:18" x14ac:dyDescent="0.2">
      <c r="B209" s="32"/>
      <c r="C209" s="32"/>
      <c r="D209" s="93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</row>
    <row r="210" spans="2:18" x14ac:dyDescent="0.2">
      <c r="B210" s="32"/>
      <c r="C210" s="32"/>
      <c r="D210" s="93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</row>
    <row r="211" spans="2:18" x14ac:dyDescent="0.2">
      <c r="B211" s="32"/>
      <c r="C211" s="32"/>
      <c r="D211" s="93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</row>
    <row r="212" spans="2:18" x14ac:dyDescent="0.2">
      <c r="B212" s="32"/>
      <c r="C212" s="32"/>
      <c r="D212" s="93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</row>
    <row r="213" spans="2:18" x14ac:dyDescent="0.2">
      <c r="B213" s="32"/>
      <c r="C213" s="32"/>
      <c r="D213" s="93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</row>
    <row r="214" spans="2:18" x14ac:dyDescent="0.2">
      <c r="B214" s="32"/>
      <c r="C214" s="32"/>
      <c r="D214" s="93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</row>
    <row r="215" spans="2:18" x14ac:dyDescent="0.2">
      <c r="B215" s="32"/>
      <c r="C215" s="32"/>
      <c r="D215" s="93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</row>
    <row r="216" spans="2:18" x14ac:dyDescent="0.2">
      <c r="B216" s="32"/>
      <c r="C216" s="32"/>
      <c r="D216" s="93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</row>
    <row r="217" spans="2:18" x14ac:dyDescent="0.2">
      <c r="B217" s="32"/>
      <c r="C217" s="32"/>
      <c r="D217" s="93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</row>
    <row r="218" spans="2:18" x14ac:dyDescent="0.2">
      <c r="B218" s="32"/>
      <c r="C218" s="32"/>
      <c r="D218" s="93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</row>
    <row r="219" spans="2:18" x14ac:dyDescent="0.2">
      <c r="B219" s="32"/>
      <c r="C219" s="32"/>
      <c r="D219" s="93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</row>
    <row r="220" spans="2:18" x14ac:dyDescent="0.2">
      <c r="B220" s="32"/>
      <c r="C220" s="32"/>
      <c r="D220" s="93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</row>
    <row r="221" spans="2:18" x14ac:dyDescent="0.2">
      <c r="B221" s="32"/>
      <c r="C221" s="32"/>
      <c r="D221" s="93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</row>
    <row r="222" spans="2:18" x14ac:dyDescent="0.2">
      <c r="B222" s="32"/>
      <c r="C222" s="32"/>
      <c r="D222" s="93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</row>
    <row r="223" spans="2:18" x14ac:dyDescent="0.2">
      <c r="B223" s="32"/>
      <c r="C223" s="32"/>
      <c r="D223" s="93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</row>
    <row r="224" spans="2:18" x14ac:dyDescent="0.2">
      <c r="B224" s="32"/>
      <c r="C224" s="32"/>
      <c r="D224" s="93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</row>
    <row r="225" spans="2:18" x14ac:dyDescent="0.2">
      <c r="B225" s="32"/>
      <c r="C225" s="32"/>
      <c r="D225" s="93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</row>
    <row r="226" spans="2:18" x14ac:dyDescent="0.2">
      <c r="B226" s="32"/>
      <c r="C226" s="32"/>
      <c r="D226" s="93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</row>
    <row r="227" spans="2:18" x14ac:dyDescent="0.2">
      <c r="B227" s="32"/>
      <c r="C227" s="32"/>
      <c r="D227" s="93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</row>
    <row r="228" spans="2:18" x14ac:dyDescent="0.2">
      <c r="B228" s="32"/>
      <c r="C228" s="32"/>
      <c r="D228" s="93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</row>
    <row r="229" spans="2:18" x14ac:dyDescent="0.2">
      <c r="B229" s="32"/>
      <c r="C229" s="32"/>
      <c r="D229" s="93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</row>
    <row r="230" spans="2:18" x14ac:dyDescent="0.2">
      <c r="B230" s="32"/>
      <c r="C230" s="32"/>
      <c r="D230" s="93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</row>
    <row r="231" spans="2:18" x14ac:dyDescent="0.2">
      <c r="B231" s="32"/>
      <c r="C231" s="32"/>
      <c r="D231" s="93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</row>
    <row r="232" spans="2:18" x14ac:dyDescent="0.2">
      <c r="B232" s="32"/>
      <c r="C232" s="32"/>
      <c r="D232" s="93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35" sqref="A35"/>
    </sheetView>
  </sheetViews>
  <sheetFormatPr defaultRowHeight="12.75" outlineLevelRow="3" x14ac:dyDescent="0.2"/>
  <cols>
    <col min="1" max="1" width="108.5703125" style="226" bestFit="1" customWidth="1"/>
    <col min="2" max="2" width="14.28515625" style="50" customWidth="1"/>
    <col min="3" max="3" width="15.42578125" style="50" customWidth="1"/>
    <col min="4" max="4" width="10.28515625" style="109" customWidth="1"/>
    <col min="5" max="16384" width="9.140625" style="22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7" t="str">
        <f>VALVAL</f>
        <v>млрд. одиниць</v>
      </c>
    </row>
    <row r="6" spans="1:19" s="53" customFormat="1" x14ac:dyDescent="0.2">
      <c r="A6" s="85"/>
      <c r="B6" s="6" t="s">
        <v>57</v>
      </c>
      <c r="C6" s="6" t="s">
        <v>75</v>
      </c>
      <c r="D6" s="241" t="s">
        <v>195</v>
      </c>
    </row>
    <row r="7" spans="1:19" s="210" customFormat="1" ht="15.75" x14ac:dyDescent="0.2">
      <c r="A7" s="14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244">
        <f t="shared" ref="B7:C7" si="0">B$8+B$74</f>
        <v>84.364540828580004</v>
      </c>
      <c r="C7" s="244">
        <f t="shared" si="0"/>
        <v>1998.2753869748401</v>
      </c>
      <c r="D7" s="140">
        <v>0.99999700000000002</v>
      </c>
    </row>
    <row r="8" spans="1:19" s="207" customFormat="1" ht="15" x14ac:dyDescent="0.2">
      <c r="A8" s="8" t="s">
        <v>70</v>
      </c>
      <c r="B8" s="219">
        <f t="shared" ref="B8:D8" si="1">B$9+B$44</f>
        <v>74.362672359850009</v>
      </c>
      <c r="C8" s="219">
        <f t="shared" si="1"/>
        <v>1761.3691300503901</v>
      </c>
      <c r="D8" s="144">
        <f t="shared" si="1"/>
        <v>0.88144299999999998</v>
      </c>
    </row>
    <row r="9" spans="1:19" s="13" customFormat="1" ht="15" outlineLevel="1" x14ac:dyDescent="0.2">
      <c r="A9" s="22" t="s">
        <v>50</v>
      </c>
      <c r="B9" s="253">
        <f t="shared" ref="B9:D9" si="2">B$10+B$42</f>
        <v>35.020184952060006</v>
      </c>
      <c r="C9" s="253">
        <f t="shared" si="2"/>
        <v>829.49510481237996</v>
      </c>
      <c r="D9" s="82">
        <f t="shared" si="2"/>
        <v>0.41510399999999997</v>
      </c>
    </row>
    <row r="10" spans="1:19" s="259" customFormat="1" ht="14.25" outlineLevel="2" x14ac:dyDescent="0.2">
      <c r="A10" s="79" t="s">
        <v>198</v>
      </c>
      <c r="B10" s="98">
        <f t="shared" ref="B10:C10" si="3">SUM(B$11:B$41)</f>
        <v>34.930848530000006</v>
      </c>
      <c r="C10" s="98">
        <f t="shared" si="3"/>
        <v>827.37906445219994</v>
      </c>
      <c r="D10" s="30">
        <v>0.414045</v>
      </c>
    </row>
    <row r="11" spans="1:19" outlineLevel="3" x14ac:dyDescent="0.2">
      <c r="A11" s="49" t="s">
        <v>145</v>
      </c>
      <c r="B11" s="80">
        <v>3.0702229567899999</v>
      </c>
      <c r="C11" s="80">
        <v>72.721914999999996</v>
      </c>
      <c r="D11" s="238">
        <v>3.6392000000000001E-2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outlineLevel="3" x14ac:dyDescent="0.2">
      <c r="A12" s="43" t="s">
        <v>206</v>
      </c>
      <c r="B12" s="122">
        <v>0.80354805750000002</v>
      </c>
      <c r="C12" s="122">
        <v>19.033000000000001</v>
      </c>
      <c r="D12" s="197">
        <v>9.5250000000000005E-3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3" x14ac:dyDescent="0.2">
      <c r="A13" s="43" t="s">
        <v>30</v>
      </c>
      <c r="B13" s="122">
        <v>1.59467773396</v>
      </c>
      <c r="C13" s="122">
        <v>37.771855741800003</v>
      </c>
      <c r="D13" s="197">
        <v>1.8901999999999999E-2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3" x14ac:dyDescent="0.2">
      <c r="A14" s="43" t="s">
        <v>34</v>
      </c>
      <c r="B14" s="122">
        <v>1.54098166862</v>
      </c>
      <c r="C14" s="122">
        <v>36.5</v>
      </c>
      <c r="D14" s="197">
        <v>1.8266000000000001E-2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3" x14ac:dyDescent="0.2">
      <c r="A15" s="43" t="s">
        <v>85</v>
      </c>
      <c r="B15" s="122">
        <v>1.2116760391900001</v>
      </c>
      <c r="C15" s="122">
        <v>28.700001</v>
      </c>
      <c r="D15" s="197">
        <v>1.4362E-2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3" x14ac:dyDescent="0.2">
      <c r="A16" s="43" t="s">
        <v>136</v>
      </c>
      <c r="B16" s="122">
        <v>1.98005589748</v>
      </c>
      <c r="C16" s="122">
        <v>46.9</v>
      </c>
      <c r="D16" s="197">
        <v>2.3470000000000001E-2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outlineLevel="3" x14ac:dyDescent="0.2">
      <c r="A17" s="43" t="s">
        <v>199</v>
      </c>
      <c r="B17" s="122">
        <v>3.9448563720599998</v>
      </c>
      <c r="C17" s="122">
        <v>93.438657000000006</v>
      </c>
      <c r="D17" s="197">
        <v>4.6760000000000003E-2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3" x14ac:dyDescent="0.2">
      <c r="A18" s="43" t="s">
        <v>26</v>
      </c>
      <c r="B18" s="122">
        <v>0.51075073250000003</v>
      </c>
      <c r="C18" s="122">
        <v>12.097744</v>
      </c>
      <c r="D18" s="197">
        <v>6.0540000000000004E-3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3" x14ac:dyDescent="0.2">
      <c r="A19" s="43" t="s">
        <v>80</v>
      </c>
      <c r="B19" s="122">
        <v>0.51075073250000003</v>
      </c>
      <c r="C19" s="122">
        <v>12.097744</v>
      </c>
      <c r="D19" s="197">
        <v>6.0540000000000004E-3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3" x14ac:dyDescent="0.2">
      <c r="A20" s="43" t="s">
        <v>174</v>
      </c>
      <c r="B20" s="122">
        <v>1.3257462422599999</v>
      </c>
      <c r="C20" s="122">
        <v>31.401890643400002</v>
      </c>
      <c r="D20" s="197">
        <v>1.5713999999999999E-2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3" x14ac:dyDescent="0.2">
      <c r="A21" s="43" t="s">
        <v>131</v>
      </c>
      <c r="B21" s="122">
        <v>0.51075073250000003</v>
      </c>
      <c r="C21" s="122">
        <v>12.097744</v>
      </c>
      <c r="D21" s="197">
        <v>6.0540000000000004E-3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3" x14ac:dyDescent="0.2">
      <c r="A22" s="43" t="s">
        <v>196</v>
      </c>
      <c r="B22" s="122">
        <v>0.51075073250000003</v>
      </c>
      <c r="C22" s="122">
        <v>12.097744</v>
      </c>
      <c r="D22" s="197">
        <v>6.0540000000000004E-3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3" x14ac:dyDescent="0.2">
      <c r="A23" s="43" t="s">
        <v>218</v>
      </c>
      <c r="B23" s="122">
        <v>1.9942664029399999</v>
      </c>
      <c r="C23" s="122">
        <v>47.236592873600003</v>
      </c>
      <c r="D23" s="197">
        <v>2.3639E-2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outlineLevel="3" x14ac:dyDescent="0.2">
      <c r="A24" s="43" t="s">
        <v>154</v>
      </c>
      <c r="B24" s="122">
        <v>0.51075073250000003</v>
      </c>
      <c r="C24" s="122">
        <v>12.097744</v>
      </c>
      <c r="D24" s="197">
        <v>6.0540000000000004E-3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outlineLevel="3" x14ac:dyDescent="0.2">
      <c r="A25" s="43" t="s">
        <v>114</v>
      </c>
      <c r="B25" s="122">
        <v>0.51075073250000003</v>
      </c>
      <c r="C25" s="122">
        <v>12.097744</v>
      </c>
      <c r="D25" s="197">
        <v>6.0540000000000004E-3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outlineLevel="3" x14ac:dyDescent="0.2">
      <c r="A26" s="43" t="s">
        <v>179</v>
      </c>
      <c r="B26" s="122">
        <v>0.51075073250000003</v>
      </c>
      <c r="C26" s="122">
        <v>12.097744</v>
      </c>
      <c r="D26" s="197">
        <v>6.0540000000000004E-3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outlineLevel="3" x14ac:dyDescent="0.2">
      <c r="A27" s="43" t="s">
        <v>7</v>
      </c>
      <c r="B27" s="122">
        <v>0.51075073250000003</v>
      </c>
      <c r="C27" s="122">
        <v>12.097744</v>
      </c>
      <c r="D27" s="197">
        <v>6.0540000000000004E-3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outlineLevel="3" x14ac:dyDescent="0.2">
      <c r="A28" s="43" t="s">
        <v>53</v>
      </c>
      <c r="B28" s="122">
        <v>0.51075073250000003</v>
      </c>
      <c r="C28" s="122">
        <v>12.097744</v>
      </c>
      <c r="D28" s="197">
        <v>6.0540000000000004E-3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outlineLevel="3" x14ac:dyDescent="0.2">
      <c r="A29" s="43" t="s">
        <v>101</v>
      </c>
      <c r="B29" s="122">
        <v>0.51075073250000003</v>
      </c>
      <c r="C29" s="122">
        <v>12.097744</v>
      </c>
      <c r="D29" s="197">
        <v>6.0540000000000004E-3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outlineLevel="3" x14ac:dyDescent="0.2">
      <c r="A30" s="43" t="s">
        <v>93</v>
      </c>
      <c r="B30" s="122">
        <v>0.51075073250000003</v>
      </c>
      <c r="C30" s="122">
        <v>12.097744</v>
      </c>
      <c r="D30" s="197">
        <v>6.0540000000000004E-3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outlineLevel="3" x14ac:dyDescent="0.2">
      <c r="A31" s="43" t="s">
        <v>151</v>
      </c>
      <c r="B31" s="122">
        <v>0.51075073250000003</v>
      </c>
      <c r="C31" s="122">
        <v>12.097744</v>
      </c>
      <c r="D31" s="197">
        <v>6.0540000000000004E-3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outlineLevel="3" x14ac:dyDescent="0.2">
      <c r="A32" s="43" t="s">
        <v>207</v>
      </c>
      <c r="B32" s="122">
        <v>0.51075073250000003</v>
      </c>
      <c r="C32" s="122">
        <v>12.097744</v>
      </c>
      <c r="D32" s="197">
        <v>6.0540000000000004E-3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3" x14ac:dyDescent="0.2">
      <c r="A33" s="43" t="s">
        <v>31</v>
      </c>
      <c r="B33" s="122">
        <v>0.51075073250000003</v>
      </c>
      <c r="C33" s="122">
        <v>12.097744</v>
      </c>
      <c r="D33" s="197">
        <v>6.0540000000000004E-3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3" x14ac:dyDescent="0.2">
      <c r="A34" s="43" t="s">
        <v>47</v>
      </c>
      <c r="B34" s="122">
        <v>3.3713226771100002</v>
      </c>
      <c r="C34" s="122">
        <v>79.853823193400004</v>
      </c>
      <c r="D34" s="197">
        <v>3.9961000000000003E-2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3" x14ac:dyDescent="0.2">
      <c r="A35" s="43" t="s">
        <v>46</v>
      </c>
      <c r="B35" s="122">
        <v>0.51075102803000005</v>
      </c>
      <c r="C35" s="122">
        <v>12.097751000000001</v>
      </c>
      <c r="D35" s="197">
        <v>6.0540000000000004E-3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3" x14ac:dyDescent="0.2">
      <c r="A36" s="43" t="s">
        <v>94</v>
      </c>
      <c r="B36" s="122">
        <v>0.29679729124999998</v>
      </c>
      <c r="C36" s="122">
        <v>7.03</v>
      </c>
      <c r="D36" s="197">
        <v>3.5179999999999999E-3</v>
      </c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outlineLevel="3" x14ac:dyDescent="0.2">
      <c r="A37" s="43" t="s">
        <v>157</v>
      </c>
      <c r="B37" s="122">
        <v>1.9655999696199999</v>
      </c>
      <c r="C37" s="122">
        <v>46.557594000000002</v>
      </c>
      <c r="D37" s="197">
        <v>2.3299E-2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outlineLevel="3" x14ac:dyDescent="0.2">
      <c r="A38" s="43" t="s">
        <v>211</v>
      </c>
      <c r="B38" s="122">
        <v>1.6746145857300001</v>
      </c>
      <c r="C38" s="122">
        <v>39.665255999999999</v>
      </c>
      <c r="D38" s="197">
        <v>1.985E-2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outlineLevel="3" x14ac:dyDescent="0.2">
      <c r="A39" s="43" t="s">
        <v>39</v>
      </c>
      <c r="B39" s="122">
        <v>0.99645835970999996</v>
      </c>
      <c r="C39" s="122">
        <v>23.602312000000001</v>
      </c>
      <c r="D39" s="197">
        <v>1.1811E-2</v>
      </c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outlineLevel="3" x14ac:dyDescent="0.2">
      <c r="A40" s="43" t="s">
        <v>89</v>
      </c>
      <c r="B40" s="122">
        <v>0.73882682741000005</v>
      </c>
      <c r="C40" s="122">
        <v>17.5</v>
      </c>
      <c r="D40" s="197">
        <v>8.7580000000000002E-3</v>
      </c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outlineLevel="3" x14ac:dyDescent="0.2">
      <c r="A41" s="43" t="s">
        <v>146</v>
      </c>
      <c r="B41" s="122">
        <v>0.75993616533999997</v>
      </c>
      <c r="C41" s="122">
        <v>18</v>
      </c>
      <c r="D41" s="197">
        <v>9.0080000000000004E-3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ht="14.25" outlineLevel="2" x14ac:dyDescent="0.25">
      <c r="A42" s="166" t="s">
        <v>118</v>
      </c>
      <c r="B42" s="201">
        <f t="shared" ref="B42:C42" si="4">SUM(B$43:B$43)</f>
        <v>8.9336422060000004E-2</v>
      </c>
      <c r="C42" s="201">
        <f t="shared" si="4"/>
        <v>2.11604036018</v>
      </c>
      <c r="D42" s="247">
        <v>1.059E-3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outlineLevel="3" x14ac:dyDescent="0.2">
      <c r="A43" s="43" t="s">
        <v>28</v>
      </c>
      <c r="B43" s="122">
        <v>8.9336422060000004E-2</v>
      </c>
      <c r="C43" s="122">
        <v>2.11604036018</v>
      </c>
      <c r="D43" s="197">
        <v>1.059E-3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ht="15" outlineLevel="1" x14ac:dyDescent="0.25">
      <c r="A44" s="243" t="s">
        <v>64</v>
      </c>
      <c r="B44" s="246">
        <f t="shared" ref="B44:D44" si="5">B$45+B$52+B$60+B$65+B$72</f>
        <v>39.342487407790003</v>
      </c>
      <c r="C44" s="246">
        <f t="shared" si="5"/>
        <v>931.87402523801006</v>
      </c>
      <c r="D44" s="44">
        <f t="shared" si="5"/>
        <v>0.466339</v>
      </c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ht="14.25" outlineLevel="2" x14ac:dyDescent="0.25">
      <c r="A45" s="166" t="s">
        <v>181</v>
      </c>
      <c r="B45" s="201">
        <f t="shared" ref="B45:C45" si="6">SUM(B$46:B$51)</f>
        <v>12.3361726986</v>
      </c>
      <c r="C45" s="201">
        <f t="shared" si="6"/>
        <v>292.19705377347003</v>
      </c>
      <c r="D45" s="247">
        <v>0.14622499999999999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3" x14ac:dyDescent="0.2">
      <c r="A46" s="43" t="s">
        <v>18</v>
      </c>
      <c r="B46" s="122">
        <v>3.6923111347500002</v>
      </c>
      <c r="C46" s="122">
        <v>87.456819999999993</v>
      </c>
      <c r="D46" s="197">
        <v>4.3765999999999999E-2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outlineLevel="3" x14ac:dyDescent="0.2">
      <c r="A47" s="43" t="s">
        <v>54</v>
      </c>
      <c r="B47" s="122">
        <v>0.50583383254000003</v>
      </c>
      <c r="C47" s="122">
        <v>11.981281324319999</v>
      </c>
      <c r="D47" s="197">
        <v>5.9959999999999996E-3</v>
      </c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outlineLevel="3" x14ac:dyDescent="0.2">
      <c r="A48" s="43" t="s">
        <v>96</v>
      </c>
      <c r="B48" s="122">
        <v>0.78487537830999998</v>
      </c>
      <c r="C48" s="122">
        <v>18.590715185450001</v>
      </c>
      <c r="D48" s="197">
        <v>9.3030000000000005E-3</v>
      </c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3" x14ac:dyDescent="0.2">
      <c r="A49" s="43" t="s">
        <v>134</v>
      </c>
      <c r="B49" s="122">
        <v>4.90298972188</v>
      </c>
      <c r="C49" s="122">
        <v>116.13319515038</v>
      </c>
      <c r="D49" s="197">
        <v>5.8117000000000002E-2</v>
      </c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outlineLevel="3" x14ac:dyDescent="0.2">
      <c r="A50" s="43" t="s">
        <v>149</v>
      </c>
      <c r="B50" s="122">
        <v>2.4272968759200002</v>
      </c>
      <c r="C50" s="122">
        <v>57.493439262499997</v>
      </c>
      <c r="D50" s="197">
        <v>2.8771999999999999E-2</v>
      </c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outlineLevel="3" x14ac:dyDescent="0.2">
      <c r="A51" s="43" t="s">
        <v>144</v>
      </c>
      <c r="B51" s="122">
        <v>2.2865755200000001E-2</v>
      </c>
      <c r="C51" s="122">
        <v>0.54160285082000004</v>
      </c>
      <c r="D51" s="197">
        <v>2.7099999999999997E-4</v>
      </c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ht="14.25" outlineLevel="2" x14ac:dyDescent="0.25">
      <c r="A52" s="166" t="s">
        <v>44</v>
      </c>
      <c r="B52" s="201">
        <f t="shared" ref="B52:C52" si="7">SUM(B$53:B$59)</f>
        <v>1.6291030925099999</v>
      </c>
      <c r="C52" s="201">
        <f t="shared" si="7"/>
        <v>38.587261669610001</v>
      </c>
      <c r="D52" s="247">
        <v>1.9310000000000001E-2</v>
      </c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outlineLevel="3" x14ac:dyDescent="0.2">
      <c r="A53" s="43" t="s">
        <v>27</v>
      </c>
      <c r="B53" s="122">
        <v>0.15284089470000001</v>
      </c>
      <c r="C53" s="122">
        <v>3.6202200000000002</v>
      </c>
      <c r="D53" s="197">
        <v>1.812E-3</v>
      </c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outlineLevel="3" x14ac:dyDescent="0.2">
      <c r="A54" s="43" t="s">
        <v>51</v>
      </c>
      <c r="B54" s="122">
        <v>0.27155235158000002</v>
      </c>
      <c r="C54" s="122">
        <v>6.4320433100400001</v>
      </c>
      <c r="D54" s="197">
        <v>3.2190000000000001E-3</v>
      </c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outlineLevel="3" x14ac:dyDescent="0.2">
      <c r="A55" s="43" t="s">
        <v>113</v>
      </c>
      <c r="B55" s="122">
        <v>6.4909268300000003E-3</v>
      </c>
      <c r="C55" s="122">
        <v>0.15374539101000001</v>
      </c>
      <c r="D55" s="197">
        <v>7.7000000000000001E-5</v>
      </c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3" x14ac:dyDescent="0.2">
      <c r="A56" s="43" t="s">
        <v>124</v>
      </c>
      <c r="B56" s="122">
        <v>0.60585586000000002</v>
      </c>
      <c r="C56" s="122">
        <v>14.350423071130001</v>
      </c>
      <c r="D56" s="197">
        <v>7.1809999999999999E-3</v>
      </c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outlineLevel="3" x14ac:dyDescent="0.2">
      <c r="A57" s="43" t="s">
        <v>138</v>
      </c>
      <c r="B57" s="122">
        <v>3.3223687899999999E-3</v>
      </c>
      <c r="C57" s="122">
        <v>7.8694291629999996E-2</v>
      </c>
      <c r="D57" s="197">
        <v>3.8999999999999999E-5</v>
      </c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outlineLevel="3" x14ac:dyDescent="0.2">
      <c r="A58" s="43" t="s">
        <v>216</v>
      </c>
      <c r="B58" s="122">
        <v>2.4816354990000001E-2</v>
      </c>
      <c r="C58" s="122">
        <v>0.58780514750000001</v>
      </c>
      <c r="D58" s="197">
        <v>2.9399999999999999E-4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outlineLevel="3" x14ac:dyDescent="0.2">
      <c r="A59" s="43" t="s">
        <v>25</v>
      </c>
      <c r="B59" s="122">
        <v>0.56422433561999996</v>
      </c>
      <c r="C59" s="122">
        <v>13.3643304583</v>
      </c>
      <c r="D59" s="197">
        <v>6.6880000000000004E-3</v>
      </c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ht="14.25" outlineLevel="2" x14ac:dyDescent="0.25">
      <c r="A60" s="166" t="s">
        <v>219</v>
      </c>
      <c r="B60" s="201">
        <f t="shared" ref="B60:C60" si="8">SUM(B$61:B$64)</f>
        <v>1.4076640828</v>
      </c>
      <c r="C60" s="201">
        <f t="shared" si="8"/>
        <v>33.342212997930005</v>
      </c>
      <c r="D60" s="247">
        <v>1.6685999999999999E-2</v>
      </c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outlineLevel="3" x14ac:dyDescent="0.2">
      <c r="A61" s="43" t="s">
        <v>65</v>
      </c>
      <c r="B61" s="122">
        <v>0.27887546335000002</v>
      </c>
      <c r="C61" s="122">
        <v>6.6055000000000001</v>
      </c>
      <c r="D61" s="197">
        <v>3.3059999999999999E-3</v>
      </c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outlineLevel="3" x14ac:dyDescent="0.2">
      <c r="A62" s="43" t="s">
        <v>193</v>
      </c>
      <c r="B62" s="122">
        <v>5.7034719999999999E-5</v>
      </c>
      <c r="C62" s="122">
        <v>1.3509357200000001E-3</v>
      </c>
      <c r="D62" s="197">
        <v>9.9999999999999995E-7</v>
      </c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outlineLevel="3" x14ac:dyDescent="0.2">
      <c r="A63" s="43" t="s">
        <v>180</v>
      </c>
      <c r="B63" s="122">
        <v>0.18226253311000001</v>
      </c>
      <c r="C63" s="122">
        <v>4.3171068115700004</v>
      </c>
      <c r="D63" s="197">
        <v>2.16E-3</v>
      </c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3" x14ac:dyDescent="0.2">
      <c r="A64" s="43" t="s">
        <v>213</v>
      </c>
      <c r="B64" s="122">
        <v>0.94646905161999995</v>
      </c>
      <c r="C64" s="122">
        <v>22.418255250640001</v>
      </c>
      <c r="D64" s="197">
        <v>1.1219E-2</v>
      </c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ht="14.25" outlineLevel="2" x14ac:dyDescent="0.25">
      <c r="A65" s="166" t="s">
        <v>56</v>
      </c>
      <c r="B65" s="201">
        <f t="shared" ref="B65:C65" si="9">SUM(B$66:B$71)</f>
        <v>22.271436853400001</v>
      </c>
      <c r="C65" s="201">
        <f t="shared" si="9"/>
        <v>527.52570759700006</v>
      </c>
      <c r="D65" s="247">
        <v>0.26399</v>
      </c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outlineLevel="3" x14ac:dyDescent="0.2">
      <c r="A66" s="43" t="s">
        <v>120</v>
      </c>
      <c r="B66" s="122">
        <v>3</v>
      </c>
      <c r="C66" s="122">
        <v>71.058599999999998</v>
      </c>
      <c r="D66" s="197">
        <v>3.5560000000000001E-2</v>
      </c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outlineLevel="3" x14ac:dyDescent="0.2">
      <c r="A67" s="43" t="s">
        <v>205</v>
      </c>
      <c r="B67" s="122">
        <v>11.805935</v>
      </c>
      <c r="C67" s="122">
        <v>279.63773759700001</v>
      </c>
      <c r="D67" s="197">
        <v>0.13994000000000001</v>
      </c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outlineLevel="3" x14ac:dyDescent="0.2">
      <c r="A68" s="43" t="s">
        <v>182</v>
      </c>
      <c r="B68" s="122">
        <v>1</v>
      </c>
      <c r="C68" s="122">
        <v>23.686199999999999</v>
      </c>
      <c r="D68" s="197">
        <v>1.1853000000000001E-2</v>
      </c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3" x14ac:dyDescent="0.2">
      <c r="A69" s="43" t="s">
        <v>220</v>
      </c>
      <c r="B69" s="122">
        <v>3</v>
      </c>
      <c r="C69" s="122">
        <v>71.058599999999998</v>
      </c>
      <c r="D69" s="197">
        <v>3.5560000000000001E-2</v>
      </c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outlineLevel="3" x14ac:dyDescent="0.2">
      <c r="A70" s="43" t="s">
        <v>23</v>
      </c>
      <c r="B70" s="122">
        <v>2.35</v>
      </c>
      <c r="C70" s="122">
        <v>55.662570000000002</v>
      </c>
      <c r="D70" s="197">
        <v>2.7855000000000001E-2</v>
      </c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outlineLevel="3" x14ac:dyDescent="0.2">
      <c r="A71" s="43" t="s">
        <v>63</v>
      </c>
      <c r="B71" s="122">
        <v>1.1155018534000001</v>
      </c>
      <c r="C71" s="122">
        <v>26.422000000000001</v>
      </c>
      <c r="D71" s="197">
        <v>1.3221999999999999E-2</v>
      </c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ht="14.25" outlineLevel="2" x14ac:dyDescent="0.25">
      <c r="A72" s="166" t="s">
        <v>184</v>
      </c>
      <c r="B72" s="201">
        <f t="shared" ref="B72:C72" si="10">SUM(B$73:B$73)</f>
        <v>1.6981106804799999</v>
      </c>
      <c r="C72" s="201">
        <f t="shared" si="10"/>
        <v>40.221789200000003</v>
      </c>
      <c r="D72" s="247">
        <v>2.0128E-2</v>
      </c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outlineLevel="3" x14ac:dyDescent="0.2">
      <c r="A73" s="43" t="s">
        <v>149</v>
      </c>
      <c r="B73" s="122">
        <v>1.6981106804799999</v>
      </c>
      <c r="C73" s="122">
        <v>40.221789200000003</v>
      </c>
      <c r="D73" s="197">
        <v>2.0128E-2</v>
      </c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ht="15" x14ac:dyDescent="0.25">
      <c r="A74" s="63" t="s">
        <v>14</v>
      </c>
      <c r="B74" s="21">
        <f t="shared" ref="B74:D74" si="11">B$75+B$86</f>
        <v>10.001868468730001</v>
      </c>
      <c r="C74" s="21">
        <f t="shared" si="11"/>
        <v>236.90625692445002</v>
      </c>
      <c r="D74" s="99">
        <f t="shared" si="11"/>
        <v>0.11855399999999999</v>
      </c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ht="15" outlineLevel="1" x14ac:dyDescent="0.25">
      <c r="A75" s="243" t="s">
        <v>50</v>
      </c>
      <c r="B75" s="246">
        <f t="shared" ref="B75:D75" si="12">B$76+B$80+B$84</f>
        <v>0.40355422531000001</v>
      </c>
      <c r="C75" s="246">
        <f t="shared" si="12"/>
        <v>9.558666091860001</v>
      </c>
      <c r="D75" s="44">
        <f t="shared" si="12"/>
        <v>4.7829999999999999E-3</v>
      </c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ht="14.25" outlineLevel="2" x14ac:dyDescent="0.25">
      <c r="A76" s="166" t="s">
        <v>198</v>
      </c>
      <c r="B76" s="201">
        <f t="shared" ref="B76:C76" si="13">SUM(B$77:B$79)</f>
        <v>0.17731892831000001</v>
      </c>
      <c r="C76" s="201">
        <f t="shared" si="13"/>
        <v>4.2000115999999998</v>
      </c>
      <c r="D76" s="247">
        <v>2.1020000000000001E-3</v>
      </c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outlineLevel="3" x14ac:dyDescent="0.2">
      <c r="A77" s="43" t="s">
        <v>112</v>
      </c>
      <c r="B77" s="122">
        <v>4.8973999999999999E-7</v>
      </c>
      <c r="C77" s="122">
        <v>1.1600000000000001E-5</v>
      </c>
      <c r="D77" s="197">
        <v>0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outlineLevel="3" x14ac:dyDescent="0.2">
      <c r="A78" s="43" t="s">
        <v>77</v>
      </c>
      <c r="B78" s="122">
        <v>9.2881086870000004E-2</v>
      </c>
      <c r="C78" s="122">
        <v>2.2000000000000002</v>
      </c>
      <c r="D78" s="197">
        <v>1.101E-3</v>
      </c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outlineLevel="3" x14ac:dyDescent="0.2">
      <c r="A79" s="43" t="s">
        <v>2</v>
      </c>
      <c r="B79" s="122">
        <v>8.4437351699999996E-2</v>
      </c>
      <c r="C79" s="122">
        <v>2</v>
      </c>
      <c r="D79" s="197">
        <v>1.0009999999999999E-3</v>
      </c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ht="14.25" outlineLevel="2" x14ac:dyDescent="0.25">
      <c r="A80" s="166" t="s">
        <v>118</v>
      </c>
      <c r="B80" s="201">
        <f t="shared" ref="B80:C80" si="14">SUM(B$81:B$83)</f>
        <v>0.22619499294000001</v>
      </c>
      <c r="C80" s="201">
        <f t="shared" si="14"/>
        <v>5.3576998418599997</v>
      </c>
      <c r="D80" s="247">
        <v>2.6809999999999998E-3</v>
      </c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outlineLevel="3" x14ac:dyDescent="0.2">
      <c r="A81" s="43" t="s">
        <v>49</v>
      </c>
      <c r="B81" s="122">
        <v>8.2135469799999999E-2</v>
      </c>
      <c r="C81" s="122">
        <v>1.94547716486</v>
      </c>
      <c r="D81" s="197">
        <v>9.7400000000000004E-4</v>
      </c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outlineLevel="3" x14ac:dyDescent="0.2">
      <c r="A82" s="43" t="s">
        <v>125</v>
      </c>
      <c r="B82" s="122">
        <v>0.14157806559</v>
      </c>
      <c r="C82" s="122">
        <v>3.3534463771</v>
      </c>
      <c r="D82" s="197">
        <v>1.678E-3</v>
      </c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3" x14ac:dyDescent="0.2">
      <c r="A83" s="43" t="s">
        <v>95</v>
      </c>
      <c r="B83" s="122">
        <v>2.4814575499999998E-3</v>
      </c>
      <c r="C83" s="122">
        <v>5.8776299900000002E-2</v>
      </c>
      <c r="D83" s="197">
        <v>2.9E-5</v>
      </c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ht="14.25" outlineLevel="2" x14ac:dyDescent="0.25">
      <c r="A84" s="166" t="s">
        <v>139</v>
      </c>
      <c r="B84" s="201">
        <f t="shared" ref="B84:C84" si="15">SUM(B$85:B$85)</f>
        <v>4.0304060000000003E-5</v>
      </c>
      <c r="C84" s="201">
        <f t="shared" si="15"/>
        <v>9.5465000000000003E-4</v>
      </c>
      <c r="D84" s="247">
        <v>0</v>
      </c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outlineLevel="3" x14ac:dyDescent="0.2">
      <c r="A85" s="43" t="s">
        <v>71</v>
      </c>
      <c r="B85" s="122">
        <v>4.0304060000000003E-5</v>
      </c>
      <c r="C85" s="122">
        <v>9.5465000000000003E-4</v>
      </c>
      <c r="D85" s="197">
        <v>0</v>
      </c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ht="15" outlineLevel="1" x14ac:dyDescent="0.25">
      <c r="A86" s="243" t="s">
        <v>64</v>
      </c>
      <c r="B86" s="246">
        <f t="shared" ref="B86:D86" si="16">B$87+B$93+B$94+B$101+B$102</f>
        <v>9.5983142434200008</v>
      </c>
      <c r="C86" s="246">
        <f t="shared" si="16"/>
        <v>227.34759083259001</v>
      </c>
      <c r="D86" s="44">
        <f t="shared" si="16"/>
        <v>0.113771</v>
      </c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ht="14.25" outlineLevel="2" x14ac:dyDescent="0.25">
      <c r="A87" s="166" t="s">
        <v>181</v>
      </c>
      <c r="B87" s="201">
        <f t="shared" ref="B87:C87" si="17">SUM(B$88:B$92)</f>
        <v>8.0575646315700009</v>
      </c>
      <c r="C87" s="201">
        <f t="shared" si="17"/>
        <v>190.85308737639002</v>
      </c>
      <c r="D87" s="247">
        <v>9.5507999999999996E-2</v>
      </c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outlineLevel="3" x14ac:dyDescent="0.2">
      <c r="A88" s="43" t="s">
        <v>66</v>
      </c>
      <c r="B88" s="122">
        <v>0.11155018534</v>
      </c>
      <c r="C88" s="122">
        <v>2.6421999999999999</v>
      </c>
      <c r="D88" s="197">
        <v>1.322E-3</v>
      </c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outlineLevel="3" x14ac:dyDescent="0.2">
      <c r="A89" s="43" t="s">
        <v>54</v>
      </c>
      <c r="B89" s="122">
        <v>0.33752435519000001</v>
      </c>
      <c r="C89" s="122">
        <v>7.9946693819899997</v>
      </c>
      <c r="D89" s="197">
        <v>4.0010000000000002E-3</v>
      </c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outlineLevel="3" x14ac:dyDescent="0.2">
      <c r="A90" s="43" t="s">
        <v>96</v>
      </c>
      <c r="B90" s="122">
        <v>6.1090459E-2</v>
      </c>
      <c r="C90" s="122">
        <v>1.4470008299999999</v>
      </c>
      <c r="D90" s="197">
        <v>7.2400000000000003E-4</v>
      </c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outlineLevel="3" x14ac:dyDescent="0.2">
      <c r="A91" s="43" t="s">
        <v>134</v>
      </c>
      <c r="B91" s="122">
        <v>0.45703505259999999</v>
      </c>
      <c r="C91" s="122">
        <v>10.8254236629</v>
      </c>
      <c r="D91" s="197">
        <v>5.4169999999999999E-3</v>
      </c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outlineLevel="3" x14ac:dyDescent="0.2">
      <c r="A92" s="43" t="s">
        <v>149</v>
      </c>
      <c r="B92" s="122">
        <v>7.0903645794400001</v>
      </c>
      <c r="C92" s="122">
        <v>167.94379350150001</v>
      </c>
      <c r="D92" s="197">
        <v>8.4043999999999994E-2</v>
      </c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ht="14.25" outlineLevel="2" x14ac:dyDescent="0.25">
      <c r="A93" s="166" t="s">
        <v>44</v>
      </c>
      <c r="B93" s="201"/>
      <c r="C93" s="201"/>
      <c r="D93" s="247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ht="14.25" outlineLevel="2" x14ac:dyDescent="0.25">
      <c r="A94" s="166" t="s">
        <v>219</v>
      </c>
      <c r="B94" s="201">
        <f t="shared" ref="B94:C94" si="18">SUM(B$95:B$100)</f>
        <v>1.4281275277399998</v>
      </c>
      <c r="C94" s="201">
        <f t="shared" si="18"/>
        <v>33.82691424766</v>
      </c>
      <c r="D94" s="247">
        <v>1.6927999999999999E-2</v>
      </c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outlineLevel="3" x14ac:dyDescent="0.2">
      <c r="A95" s="43" t="s">
        <v>76</v>
      </c>
      <c r="B95" s="122">
        <v>0.13527281757000001</v>
      </c>
      <c r="C95" s="122">
        <v>3.2040990115299999</v>
      </c>
      <c r="D95" s="197">
        <v>1.603E-3</v>
      </c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outlineLevel="3" x14ac:dyDescent="0.2">
      <c r="A96" s="43" t="s">
        <v>213</v>
      </c>
      <c r="B96" s="122">
        <v>3.0354194519999999E-2</v>
      </c>
      <c r="C96" s="122">
        <v>0.71897552226000006</v>
      </c>
      <c r="D96" s="197">
        <v>3.6000000000000002E-4</v>
      </c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outlineLevel="3" x14ac:dyDescent="0.2">
      <c r="A97" s="43" t="s">
        <v>130</v>
      </c>
      <c r="B97" s="122">
        <v>9.4817656499999996E-3</v>
      </c>
      <c r="C97" s="122">
        <v>0.22458699762000001</v>
      </c>
      <c r="D97" s="197">
        <v>1.12E-4</v>
      </c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outlineLevel="3" x14ac:dyDescent="0.2">
      <c r="A98" s="43" t="s">
        <v>153</v>
      </c>
      <c r="B98" s="122">
        <v>2.0400000000000001E-2</v>
      </c>
      <c r="C98" s="122">
        <v>0.48319847999999999</v>
      </c>
      <c r="D98" s="197">
        <v>2.42E-4</v>
      </c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outlineLevel="3" x14ac:dyDescent="0.2">
      <c r="A99" s="43" t="s">
        <v>123</v>
      </c>
      <c r="B99" s="122">
        <v>1.2</v>
      </c>
      <c r="C99" s="122">
        <v>28.423439999999999</v>
      </c>
      <c r="D99" s="197">
        <v>1.4224000000000001E-2</v>
      </c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outlineLevel="3" x14ac:dyDescent="0.2">
      <c r="A100" s="43" t="s">
        <v>104</v>
      </c>
      <c r="B100" s="122">
        <v>3.2618750000000002E-2</v>
      </c>
      <c r="C100" s="122">
        <v>0.77261423625000003</v>
      </c>
      <c r="D100" s="197">
        <v>3.8699999999999997E-4</v>
      </c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ht="14.25" outlineLevel="2" x14ac:dyDescent="0.25">
      <c r="A101" s="166" t="s">
        <v>56</v>
      </c>
      <c r="B101" s="201"/>
      <c r="C101" s="201"/>
      <c r="D101" s="247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ht="14.25" outlineLevel="2" x14ac:dyDescent="0.25">
      <c r="A102" s="166" t="s">
        <v>184</v>
      </c>
      <c r="B102" s="201">
        <f t="shared" ref="B102:C102" si="19">SUM(B$103:B$103)</f>
        <v>0.11262208411000001</v>
      </c>
      <c r="C102" s="201">
        <f t="shared" si="19"/>
        <v>2.6675892085399999</v>
      </c>
      <c r="D102" s="247">
        <v>1.335E-3</v>
      </c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outlineLevel="3" x14ac:dyDescent="0.2">
      <c r="A103" s="43" t="s">
        <v>149</v>
      </c>
      <c r="B103" s="122">
        <v>0.11262208411000001</v>
      </c>
      <c r="C103" s="122">
        <v>2.6675892085399999</v>
      </c>
      <c r="D103" s="197">
        <v>1.335E-3</v>
      </c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</sheetData>
  <mergeCells count="2">
    <mergeCell ref="A2:D2"/>
    <mergeCell ref="A3:D3"/>
  </mergeCells>
  <printOptions horizontalCentered="1" verticalCentered="1"/>
  <pageMargins left="0.22" right="0.17" top="0.48" bottom="0.42" header="0.511811023622047" footer="0.511811023622047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S180"/>
  <sheetViews>
    <sheetView workbookViewId="0"/>
  </sheetViews>
  <sheetFormatPr defaultRowHeight="11.25" outlineLevelRow="3" x14ac:dyDescent="0.2"/>
  <cols>
    <col min="1" max="1" width="52" style="24" customWidth="1"/>
    <col min="2" max="14" width="15.140625" style="117" customWidth="1"/>
    <col min="15" max="16384" width="9.140625" style="24"/>
  </cols>
  <sheetData>
    <row r="1" spans="1:19" s="226" customFormat="1" ht="12.75" x14ac:dyDescent="0.2">
      <c r="B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s="226" customFormat="1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51"/>
      <c r="P2" s="251"/>
      <c r="Q2" s="251"/>
      <c r="R2" s="251"/>
      <c r="S2" s="251"/>
    </row>
    <row r="3" spans="1:19" s="226" customFormat="1" ht="12.75" x14ac:dyDescent="0.2">
      <c r="A3" s="22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9" s="7" customFormat="1" ht="12.75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 t="str">
        <f>VALUSD</f>
        <v>млрд. дол. США</v>
      </c>
    </row>
    <row r="5" spans="1:19" s="53" customFormat="1" ht="12.75" x14ac:dyDescent="0.2">
      <c r="A5" s="152"/>
      <c r="B5" s="202">
        <v>43465</v>
      </c>
      <c r="C5" s="202">
        <v>43496</v>
      </c>
      <c r="D5" s="202">
        <v>43524</v>
      </c>
      <c r="E5" s="202">
        <v>43555</v>
      </c>
      <c r="F5" s="202">
        <v>43585</v>
      </c>
      <c r="G5" s="202">
        <v>43616</v>
      </c>
      <c r="H5" s="202">
        <v>43646</v>
      </c>
      <c r="I5" s="202">
        <v>43677</v>
      </c>
      <c r="J5" s="202">
        <v>43708</v>
      </c>
      <c r="K5" s="202">
        <v>43738</v>
      </c>
      <c r="L5" s="202">
        <v>43769</v>
      </c>
      <c r="M5" s="202">
        <v>43799</v>
      </c>
      <c r="N5" s="202">
        <v>43830</v>
      </c>
    </row>
    <row r="6" spans="1:19" s="227" customFormat="1" ht="31.5" x14ac:dyDescent="0.2">
      <c r="A6" s="236" t="s">
        <v>155</v>
      </c>
      <c r="B6" s="10">
        <f t="shared" ref="B6:M6" si="0">B$59+B$7</f>
        <v>78.316490487460001</v>
      </c>
      <c r="C6" s="10">
        <f t="shared" si="0"/>
        <v>78.255045255829998</v>
      </c>
      <c r="D6" s="10">
        <f t="shared" si="0"/>
        <v>78.243479901270007</v>
      </c>
      <c r="E6" s="10">
        <f t="shared" si="0"/>
        <v>78.793350198819994</v>
      </c>
      <c r="F6" s="10">
        <f t="shared" si="0"/>
        <v>79.823587140390018</v>
      </c>
      <c r="G6" s="10">
        <f t="shared" si="0"/>
        <v>78.411102057500003</v>
      </c>
      <c r="H6" s="10">
        <f t="shared" si="0"/>
        <v>80.37539215372</v>
      </c>
      <c r="I6" s="10">
        <f t="shared" si="0"/>
        <v>82.426394742840017</v>
      </c>
      <c r="J6" s="10">
        <f t="shared" si="0"/>
        <v>81.927350351720008</v>
      </c>
      <c r="K6" s="10">
        <f t="shared" si="0"/>
        <v>82.962561275420001</v>
      </c>
      <c r="L6" s="10">
        <f t="shared" si="0"/>
        <v>81.838793399400004</v>
      </c>
      <c r="M6" s="10">
        <f t="shared" si="0"/>
        <v>82.828047550429972</v>
      </c>
      <c r="N6" s="10">
        <v>84.364540828580004</v>
      </c>
    </row>
    <row r="7" spans="1:19" s="134" customFormat="1" ht="15" x14ac:dyDescent="0.2">
      <c r="A7" s="28" t="s">
        <v>50</v>
      </c>
      <c r="B7" s="126">
        <f t="shared" ref="B7:N7" si="1">B$8+B$47</f>
        <v>27.861502627390003</v>
      </c>
      <c r="C7" s="126">
        <f t="shared" si="1"/>
        <v>27.916944546099998</v>
      </c>
      <c r="D7" s="126">
        <f t="shared" si="1"/>
        <v>28.168315861430003</v>
      </c>
      <c r="E7" s="126">
        <f t="shared" si="1"/>
        <v>28.424414779989998</v>
      </c>
      <c r="F7" s="126">
        <f t="shared" si="1"/>
        <v>29.583222472980012</v>
      </c>
      <c r="G7" s="126">
        <f t="shared" si="1"/>
        <v>29.682215106960012</v>
      </c>
      <c r="H7" s="126">
        <f t="shared" si="1"/>
        <v>30.30896332935</v>
      </c>
      <c r="I7" s="126">
        <f t="shared" si="1"/>
        <v>32.725712640340006</v>
      </c>
      <c r="J7" s="126">
        <f t="shared" si="1"/>
        <v>32.349639498680006</v>
      </c>
      <c r="K7" s="126">
        <f t="shared" si="1"/>
        <v>34.792839232239992</v>
      </c>
      <c r="L7" s="126">
        <f t="shared" si="1"/>
        <v>33.18114372953</v>
      </c>
      <c r="M7" s="126">
        <f t="shared" si="1"/>
        <v>34.347382792129984</v>
      </c>
      <c r="N7" s="126">
        <f t="shared" si="1"/>
        <v>35.423739177370003</v>
      </c>
    </row>
    <row r="8" spans="1:19" s="13" customFormat="1" ht="15" outlineLevel="1" x14ac:dyDescent="0.2">
      <c r="A8" s="46" t="s">
        <v>70</v>
      </c>
      <c r="B8" s="162">
        <f t="shared" ref="B8:N8" si="2">B$9+B$45</f>
        <v>27.487826315950002</v>
      </c>
      <c r="C8" s="162">
        <f t="shared" si="2"/>
        <v>27.549708098469999</v>
      </c>
      <c r="D8" s="162">
        <f t="shared" si="2"/>
        <v>27.785161368370002</v>
      </c>
      <c r="E8" s="162">
        <f t="shared" si="2"/>
        <v>28.04873906932</v>
      </c>
      <c r="F8" s="162">
        <f t="shared" si="2"/>
        <v>29.19410859980001</v>
      </c>
      <c r="G8" s="162">
        <f t="shared" si="2"/>
        <v>29.290415457810013</v>
      </c>
      <c r="H8" s="162">
        <f t="shared" si="2"/>
        <v>29.901735166640002</v>
      </c>
      <c r="I8" s="162">
        <f t="shared" si="2"/>
        <v>32.291836208480007</v>
      </c>
      <c r="J8" s="162">
        <f t="shared" si="2"/>
        <v>31.912975051970008</v>
      </c>
      <c r="K8" s="162">
        <f t="shared" si="2"/>
        <v>34.332043978029994</v>
      </c>
      <c r="L8" s="162">
        <f t="shared" si="2"/>
        <v>32.733246928070002</v>
      </c>
      <c r="M8" s="162">
        <f t="shared" si="2"/>
        <v>33.876380389579985</v>
      </c>
      <c r="N8" s="162">
        <f t="shared" si="2"/>
        <v>35.020184952059999</v>
      </c>
    </row>
    <row r="9" spans="1:19" s="259" customFormat="1" ht="12.75" outlineLevel="2" x14ac:dyDescent="0.2">
      <c r="A9" s="111" t="s">
        <v>198</v>
      </c>
      <c r="B9" s="212">
        <f t="shared" ref="B9:M9" si="3">SUM(B$10:B$44)</f>
        <v>27.406626104820003</v>
      </c>
      <c r="C9" s="212">
        <f t="shared" si="3"/>
        <v>27.46870466284</v>
      </c>
      <c r="D9" s="212">
        <f t="shared" si="3"/>
        <v>27.701868939230003</v>
      </c>
      <c r="E9" s="212">
        <f t="shared" si="3"/>
        <v>27.966229169049999</v>
      </c>
      <c r="F9" s="212">
        <f t="shared" si="3"/>
        <v>29.110889754000009</v>
      </c>
      <c r="G9" s="212">
        <f t="shared" si="3"/>
        <v>29.207980859830013</v>
      </c>
      <c r="H9" s="212">
        <f t="shared" si="3"/>
        <v>29.817075783770001</v>
      </c>
      <c r="I9" s="212">
        <f t="shared" si="3"/>
        <v>32.204847102040006</v>
      </c>
      <c r="J9" s="212">
        <f t="shared" si="3"/>
        <v>31.826491984320008</v>
      </c>
      <c r="K9" s="212">
        <f t="shared" si="3"/>
        <v>34.242805904069996</v>
      </c>
      <c r="L9" s="212">
        <f t="shared" si="3"/>
        <v>32.647267040359999</v>
      </c>
      <c r="M9" s="212">
        <f t="shared" si="3"/>
        <v>33.786966947599986</v>
      </c>
      <c r="N9" s="212">
        <v>34.930848529999999</v>
      </c>
    </row>
    <row r="10" spans="1:19" s="39" customFormat="1" ht="12.75" outlineLevel="3" x14ac:dyDescent="0.2">
      <c r="A10" s="49" t="s">
        <v>52</v>
      </c>
      <c r="B10" s="173">
        <v>0.423707</v>
      </c>
      <c r="C10" s="173">
        <v>0</v>
      </c>
      <c r="D10" s="173">
        <v>0.11294999999999999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</row>
    <row r="11" spans="1:19" ht="12.75" outlineLevel="3" x14ac:dyDescent="0.2">
      <c r="A11" s="43" t="s">
        <v>145</v>
      </c>
      <c r="B11" s="122">
        <v>2.2627073694200002</v>
      </c>
      <c r="C11" s="122">
        <v>2.25722406616</v>
      </c>
      <c r="D11" s="122">
        <v>2.3210086599399999</v>
      </c>
      <c r="E11" s="122">
        <v>2.2992028812699998</v>
      </c>
      <c r="F11" s="122">
        <v>2.4738730820099999</v>
      </c>
      <c r="G11" s="122">
        <v>2.52011279308</v>
      </c>
      <c r="H11" s="122">
        <v>2.5881268185900002</v>
      </c>
      <c r="I11" s="122">
        <v>2.6996420962699998</v>
      </c>
      <c r="J11" s="122">
        <v>2.6839375595799999</v>
      </c>
      <c r="K11" s="122">
        <v>2.81204385252</v>
      </c>
      <c r="L11" s="122">
        <v>2.7093728487600002</v>
      </c>
      <c r="M11" s="122">
        <v>3.0255949774299999</v>
      </c>
      <c r="N11" s="122">
        <v>3.0702229567899999</v>
      </c>
      <c r="O11" s="15"/>
      <c r="P11" s="15"/>
      <c r="Q11" s="15"/>
    </row>
    <row r="12" spans="1:19" ht="12.75" outlineLevel="3" x14ac:dyDescent="0.2">
      <c r="A12" s="43" t="s">
        <v>206</v>
      </c>
      <c r="B12" s="122">
        <v>0.68740315390999995</v>
      </c>
      <c r="C12" s="122">
        <v>0.68573734417999999</v>
      </c>
      <c r="D12" s="122">
        <v>0.70511489673000005</v>
      </c>
      <c r="E12" s="122">
        <v>0.69849037193999997</v>
      </c>
      <c r="F12" s="122">
        <v>0.71500678002999996</v>
      </c>
      <c r="G12" s="122">
        <v>0.70826861274999997</v>
      </c>
      <c r="H12" s="122">
        <v>0.72738370940999997</v>
      </c>
      <c r="I12" s="122">
        <v>0.75872467602000004</v>
      </c>
      <c r="J12" s="122">
        <v>0.75431097261000002</v>
      </c>
      <c r="K12" s="122">
        <v>0.79031478430000002</v>
      </c>
      <c r="L12" s="122">
        <v>0.76145946891000005</v>
      </c>
      <c r="M12" s="122">
        <v>0.79186788747000003</v>
      </c>
      <c r="N12" s="122">
        <v>0.80354805750000002</v>
      </c>
      <c r="O12" s="15"/>
      <c r="P12" s="15"/>
      <c r="Q12" s="15"/>
    </row>
    <row r="13" spans="1:19" ht="12.75" outlineLevel="3" x14ac:dyDescent="0.2">
      <c r="A13" s="43" t="s">
        <v>30</v>
      </c>
      <c r="B13" s="122">
        <v>0.69196167220000004</v>
      </c>
      <c r="C13" s="122">
        <v>0.64801398164000001</v>
      </c>
      <c r="D13" s="122">
        <v>0.87059826538999996</v>
      </c>
      <c r="E13" s="122">
        <v>1.0356979934099999</v>
      </c>
      <c r="F13" s="122">
        <v>1.24234127433</v>
      </c>
      <c r="G13" s="122">
        <v>1.52288894164</v>
      </c>
      <c r="H13" s="122">
        <v>0.97539866548999998</v>
      </c>
      <c r="I13" s="122">
        <v>1.5277908768899999</v>
      </c>
      <c r="J13" s="122">
        <v>1.5234757030699999</v>
      </c>
      <c r="K13" s="122">
        <v>1.5522841657399999</v>
      </c>
      <c r="L13" s="122">
        <v>1.52552379736</v>
      </c>
      <c r="M13" s="122">
        <v>1.36316422702</v>
      </c>
      <c r="N13" s="122">
        <v>1.59467773396</v>
      </c>
      <c r="O13" s="15"/>
      <c r="P13" s="15"/>
      <c r="Q13" s="15"/>
    </row>
    <row r="14" spans="1:19" ht="12.75" outlineLevel="3" x14ac:dyDescent="0.2">
      <c r="A14" s="43" t="s">
        <v>34</v>
      </c>
      <c r="B14" s="122">
        <v>1.3182480490299999</v>
      </c>
      <c r="C14" s="122">
        <v>1.3150534893500001</v>
      </c>
      <c r="D14" s="122">
        <v>1.3522142453099999</v>
      </c>
      <c r="E14" s="122">
        <v>1.33951024938</v>
      </c>
      <c r="F14" s="122">
        <v>1.37118412605</v>
      </c>
      <c r="G14" s="122">
        <v>1.3582621954</v>
      </c>
      <c r="H14" s="122">
        <v>1.3949196339400001</v>
      </c>
      <c r="I14" s="122">
        <v>1.45502289048</v>
      </c>
      <c r="J14" s="122">
        <v>1.4465586350099999</v>
      </c>
      <c r="K14" s="122">
        <v>1.5156039314400001</v>
      </c>
      <c r="L14" s="122">
        <v>1.4602674626000001</v>
      </c>
      <c r="M14" s="122">
        <v>1.5185823513600001</v>
      </c>
      <c r="N14" s="122">
        <v>1.54098166862</v>
      </c>
      <c r="O14" s="15"/>
      <c r="P14" s="15"/>
      <c r="Q14" s="15"/>
    </row>
    <row r="15" spans="1:19" ht="12.75" outlineLevel="3" x14ac:dyDescent="0.2">
      <c r="A15" s="43" t="s">
        <v>85</v>
      </c>
      <c r="B15" s="122">
        <v>1.0365402828900001</v>
      </c>
      <c r="C15" s="122">
        <v>1.0340283961600001</v>
      </c>
      <c r="D15" s="122">
        <v>1.0632479504800001</v>
      </c>
      <c r="E15" s="122">
        <v>1.05325878074</v>
      </c>
      <c r="F15" s="122">
        <v>1.0781639942200001</v>
      </c>
      <c r="G15" s="122">
        <v>1.0680034620900001</v>
      </c>
      <c r="H15" s="122">
        <v>1.09682725723</v>
      </c>
      <c r="I15" s="122">
        <v>1.14408653183</v>
      </c>
      <c r="J15" s="122">
        <v>1.1374310759299999</v>
      </c>
      <c r="K15" s="122">
        <v>1.1917214890000001</v>
      </c>
      <c r="L15" s="122">
        <v>1.14821034622</v>
      </c>
      <c r="M15" s="122">
        <v>1.1940634247299999</v>
      </c>
      <c r="N15" s="122">
        <v>1.2116760391900001</v>
      </c>
      <c r="O15" s="15"/>
      <c r="P15" s="15"/>
      <c r="Q15" s="15"/>
    </row>
    <row r="16" spans="1:19" ht="12.75" outlineLevel="3" x14ac:dyDescent="0.2">
      <c r="A16" s="43" t="s">
        <v>136</v>
      </c>
      <c r="B16" s="122">
        <v>1.69385845206</v>
      </c>
      <c r="C16" s="122">
        <v>1.68975366168</v>
      </c>
      <c r="D16" s="122">
        <v>1.7375026877999999</v>
      </c>
      <c r="E16" s="122">
        <v>1.7211789231900001</v>
      </c>
      <c r="F16" s="122">
        <v>1.76187768527</v>
      </c>
      <c r="G16" s="122">
        <v>1.7452738894299999</v>
      </c>
      <c r="H16" s="122">
        <v>1.7923761871699999</v>
      </c>
      <c r="I16" s="122">
        <v>1.8696047551699999</v>
      </c>
      <c r="J16" s="122">
        <v>1.8587287666400001</v>
      </c>
      <c r="K16" s="122">
        <v>1.9474472434300001</v>
      </c>
      <c r="L16" s="122">
        <v>1.8763436711199999</v>
      </c>
      <c r="M16" s="122">
        <v>1.95127430901</v>
      </c>
      <c r="N16" s="122">
        <v>1.98005589748</v>
      </c>
      <c r="O16" s="15"/>
      <c r="P16" s="15"/>
      <c r="Q16" s="15"/>
    </row>
    <row r="17" spans="1:17" ht="12.75" outlineLevel="3" x14ac:dyDescent="0.2">
      <c r="A17" s="43" t="s">
        <v>199</v>
      </c>
      <c r="B17" s="122">
        <v>3.3746665013200001</v>
      </c>
      <c r="C17" s="122">
        <v>3.3664885459899998</v>
      </c>
      <c r="D17" s="122">
        <v>3.4616187138600001</v>
      </c>
      <c r="E17" s="122">
        <v>3.4290969517700001</v>
      </c>
      <c r="F17" s="122">
        <v>3.5101809106599999</v>
      </c>
      <c r="G17" s="122">
        <v>3.47710124366</v>
      </c>
      <c r="H17" s="122">
        <v>3.5709429373999999</v>
      </c>
      <c r="I17" s="122">
        <v>3.7248050628099998</v>
      </c>
      <c r="J17" s="122">
        <v>3.7031368802200002</v>
      </c>
      <c r="K17" s="122">
        <v>3.8798902985599999</v>
      </c>
      <c r="L17" s="122">
        <v>3.73823097439</v>
      </c>
      <c r="M17" s="122">
        <v>3.8875149440099999</v>
      </c>
      <c r="N17" s="122">
        <v>3.9448563720599998</v>
      </c>
      <c r="O17" s="15"/>
      <c r="P17" s="15"/>
      <c r="Q17" s="15"/>
    </row>
    <row r="18" spans="1:17" ht="12.75" outlineLevel="3" x14ac:dyDescent="0.2">
      <c r="A18" s="43" t="s">
        <v>26</v>
      </c>
      <c r="B18" s="122">
        <v>0.43692677880000003</v>
      </c>
      <c r="C18" s="122">
        <v>0.43586795781999998</v>
      </c>
      <c r="D18" s="122">
        <v>0.4481847061</v>
      </c>
      <c r="E18" s="122">
        <v>0.44397402963999999</v>
      </c>
      <c r="F18" s="122">
        <v>0.45447217901999998</v>
      </c>
      <c r="G18" s="122">
        <v>0.45018926918000002</v>
      </c>
      <c r="H18" s="122">
        <v>0.46233919538000001</v>
      </c>
      <c r="I18" s="122">
        <v>0.48226012173999999</v>
      </c>
      <c r="J18" s="122">
        <v>0.47945468623999998</v>
      </c>
      <c r="K18" s="122">
        <v>0.50233940734000004</v>
      </c>
      <c r="L18" s="122">
        <v>0.48399840913999997</v>
      </c>
      <c r="M18" s="122">
        <v>0.50332658986000001</v>
      </c>
      <c r="N18" s="122">
        <v>0.51075073250000003</v>
      </c>
      <c r="O18" s="15"/>
      <c r="P18" s="15"/>
      <c r="Q18" s="15"/>
    </row>
    <row r="19" spans="1:17" ht="12.75" outlineLevel="3" x14ac:dyDescent="0.2">
      <c r="A19" s="43" t="s">
        <v>80</v>
      </c>
      <c r="B19" s="122">
        <v>0.43692677880000003</v>
      </c>
      <c r="C19" s="122">
        <v>0.43586795781999998</v>
      </c>
      <c r="D19" s="122">
        <v>0.4481847061</v>
      </c>
      <c r="E19" s="122">
        <v>0.44397402963999999</v>
      </c>
      <c r="F19" s="122">
        <v>0.45447217901999998</v>
      </c>
      <c r="G19" s="122">
        <v>0.45018926918000002</v>
      </c>
      <c r="H19" s="122">
        <v>0.46233919538000001</v>
      </c>
      <c r="I19" s="122">
        <v>0.48226012173999999</v>
      </c>
      <c r="J19" s="122">
        <v>0.47945468623999998</v>
      </c>
      <c r="K19" s="122">
        <v>0.50233940734000004</v>
      </c>
      <c r="L19" s="122">
        <v>0.48399840913999997</v>
      </c>
      <c r="M19" s="122">
        <v>0.50332658986000001</v>
      </c>
      <c r="N19" s="122">
        <v>0.51075073250000003</v>
      </c>
      <c r="O19" s="15"/>
      <c r="P19" s="15"/>
      <c r="Q19" s="15"/>
    </row>
    <row r="20" spans="1:17" ht="12.75" outlineLevel="3" x14ac:dyDescent="0.2">
      <c r="A20" s="43" t="s">
        <v>174</v>
      </c>
      <c r="B20" s="122">
        <v>1.3515315323999999</v>
      </c>
      <c r="C20" s="122">
        <v>1.35889222559</v>
      </c>
      <c r="D20" s="122">
        <v>1.36967972661</v>
      </c>
      <c r="E20" s="122">
        <v>1.3654501299499999</v>
      </c>
      <c r="F20" s="122">
        <v>1.1551671238700001</v>
      </c>
      <c r="G20" s="122">
        <v>1.15228257379</v>
      </c>
      <c r="H20" s="122">
        <v>1.0496412908699999</v>
      </c>
      <c r="I20" s="122">
        <v>1.04980947296</v>
      </c>
      <c r="J20" s="122">
        <v>1.0497857881099999</v>
      </c>
      <c r="K20" s="122">
        <v>1.2659374513899999</v>
      </c>
      <c r="L20" s="122">
        <v>1.26498898431</v>
      </c>
      <c r="M20" s="122">
        <v>1.2835272955699999</v>
      </c>
      <c r="N20" s="122">
        <v>1.3257462422599999</v>
      </c>
      <c r="O20" s="15"/>
      <c r="P20" s="15"/>
      <c r="Q20" s="15"/>
    </row>
    <row r="21" spans="1:17" ht="12.75" outlineLevel="3" x14ac:dyDescent="0.2">
      <c r="A21" s="43" t="s">
        <v>131</v>
      </c>
      <c r="B21" s="122">
        <v>0.43692677880000003</v>
      </c>
      <c r="C21" s="122">
        <v>0.43586795781999998</v>
      </c>
      <c r="D21" s="122">
        <v>0.4481847061</v>
      </c>
      <c r="E21" s="122">
        <v>0.44397402963999999</v>
      </c>
      <c r="F21" s="122">
        <v>0.45447217901999998</v>
      </c>
      <c r="G21" s="122">
        <v>0.45018926918000002</v>
      </c>
      <c r="H21" s="122">
        <v>0.46233919538000001</v>
      </c>
      <c r="I21" s="122">
        <v>0.48226012173999999</v>
      </c>
      <c r="J21" s="122">
        <v>0.47945468623999998</v>
      </c>
      <c r="K21" s="122">
        <v>0.50233940734000004</v>
      </c>
      <c r="L21" s="122">
        <v>0.48399840913999997</v>
      </c>
      <c r="M21" s="122">
        <v>0.50332658986000001</v>
      </c>
      <c r="N21" s="122">
        <v>0.51075073250000003</v>
      </c>
      <c r="O21" s="15"/>
      <c r="P21" s="15"/>
      <c r="Q21" s="15"/>
    </row>
    <row r="22" spans="1:17" ht="12.75" outlineLevel="3" x14ac:dyDescent="0.2">
      <c r="A22" s="43" t="s">
        <v>196</v>
      </c>
      <c r="B22" s="122">
        <v>0.43692677880000003</v>
      </c>
      <c r="C22" s="122">
        <v>0.43586795781999998</v>
      </c>
      <c r="D22" s="122">
        <v>0.4481847061</v>
      </c>
      <c r="E22" s="122">
        <v>0.44397402963999999</v>
      </c>
      <c r="F22" s="122">
        <v>0.45447217901999998</v>
      </c>
      <c r="G22" s="122">
        <v>0.45018926918000002</v>
      </c>
      <c r="H22" s="122">
        <v>0.46233919538000001</v>
      </c>
      <c r="I22" s="122">
        <v>0.48226012173999999</v>
      </c>
      <c r="J22" s="122">
        <v>0.47945468623999998</v>
      </c>
      <c r="K22" s="122">
        <v>0.50233940734000004</v>
      </c>
      <c r="L22" s="122">
        <v>0.48399840913999997</v>
      </c>
      <c r="M22" s="122">
        <v>0.50332658986000001</v>
      </c>
      <c r="N22" s="122">
        <v>0.51075073250000003</v>
      </c>
      <c r="O22" s="15"/>
      <c r="P22" s="15"/>
      <c r="Q22" s="15"/>
    </row>
    <row r="23" spans="1:17" ht="12.75" outlineLevel="3" x14ac:dyDescent="0.2">
      <c r="A23" s="43" t="s">
        <v>218</v>
      </c>
      <c r="B23" s="122">
        <v>0.69286224135999996</v>
      </c>
      <c r="C23" s="122">
        <v>0.79476530299000003</v>
      </c>
      <c r="D23" s="122">
        <v>0.88631020443999997</v>
      </c>
      <c r="E23" s="122">
        <v>0.89331864721999998</v>
      </c>
      <c r="F23" s="122">
        <v>1.1076797403800001</v>
      </c>
      <c r="G23" s="122">
        <v>1.12092332295</v>
      </c>
      <c r="H23" s="122">
        <v>1.3126080959499999</v>
      </c>
      <c r="I23" s="122">
        <v>1.9058424059300001</v>
      </c>
      <c r="J23" s="122">
        <v>1.95167667096</v>
      </c>
      <c r="K23" s="122">
        <v>2.2454125685799999</v>
      </c>
      <c r="L23" s="122">
        <v>2.2829471239000001</v>
      </c>
      <c r="M23" s="122">
        <v>1.8806763763300001</v>
      </c>
      <c r="N23" s="122">
        <v>1.9942664029399999</v>
      </c>
      <c r="O23" s="15"/>
      <c r="P23" s="15"/>
      <c r="Q23" s="15"/>
    </row>
    <row r="24" spans="1:17" ht="12.75" outlineLevel="3" x14ac:dyDescent="0.2">
      <c r="A24" s="43" t="s">
        <v>154</v>
      </c>
      <c r="B24" s="122">
        <v>0.43692677880000003</v>
      </c>
      <c r="C24" s="122">
        <v>0.43586795781999998</v>
      </c>
      <c r="D24" s="122">
        <v>0.4481847061</v>
      </c>
      <c r="E24" s="122">
        <v>0.44397402963999999</v>
      </c>
      <c r="F24" s="122">
        <v>0.45447217901999998</v>
      </c>
      <c r="G24" s="122">
        <v>0.45018926918000002</v>
      </c>
      <c r="H24" s="122">
        <v>0.46233919538000001</v>
      </c>
      <c r="I24" s="122">
        <v>0.48226012173999999</v>
      </c>
      <c r="J24" s="122">
        <v>0.47945468623999998</v>
      </c>
      <c r="K24" s="122">
        <v>0.50233940734000004</v>
      </c>
      <c r="L24" s="122">
        <v>0.48399840913999997</v>
      </c>
      <c r="M24" s="122">
        <v>0.50332658986000001</v>
      </c>
      <c r="N24" s="122">
        <v>0.51075073250000003</v>
      </c>
      <c r="O24" s="15"/>
      <c r="P24" s="15"/>
      <c r="Q24" s="15"/>
    </row>
    <row r="25" spans="1:17" ht="12.75" outlineLevel="3" x14ac:dyDescent="0.2">
      <c r="A25" s="43" t="s">
        <v>114</v>
      </c>
      <c r="B25" s="122">
        <v>0.43692677880000003</v>
      </c>
      <c r="C25" s="122">
        <v>0.43586795781999998</v>
      </c>
      <c r="D25" s="122">
        <v>0.4481847061</v>
      </c>
      <c r="E25" s="122">
        <v>0.44397402963999999</v>
      </c>
      <c r="F25" s="122">
        <v>0.45447217901999998</v>
      </c>
      <c r="G25" s="122">
        <v>0.45018926918000002</v>
      </c>
      <c r="H25" s="122">
        <v>0.46233919538000001</v>
      </c>
      <c r="I25" s="122">
        <v>0.48226012173999999</v>
      </c>
      <c r="J25" s="122">
        <v>0.47945468623999998</v>
      </c>
      <c r="K25" s="122">
        <v>0.50233940734000004</v>
      </c>
      <c r="L25" s="122">
        <v>0.48399840913999997</v>
      </c>
      <c r="M25" s="122">
        <v>0.50332658986000001</v>
      </c>
      <c r="N25" s="122">
        <v>0.51075073250000003</v>
      </c>
      <c r="O25" s="15"/>
      <c r="P25" s="15"/>
      <c r="Q25" s="15"/>
    </row>
    <row r="26" spans="1:17" ht="12.75" outlineLevel="3" x14ac:dyDescent="0.2">
      <c r="A26" s="43" t="s">
        <v>179</v>
      </c>
      <c r="B26" s="122">
        <v>0.43692677880000003</v>
      </c>
      <c r="C26" s="122">
        <v>0.43586795781999998</v>
      </c>
      <c r="D26" s="122">
        <v>0.4481847061</v>
      </c>
      <c r="E26" s="122">
        <v>0.44397402963999999</v>
      </c>
      <c r="F26" s="122">
        <v>0.45447217901999998</v>
      </c>
      <c r="G26" s="122">
        <v>0.45018926918000002</v>
      </c>
      <c r="H26" s="122">
        <v>0.46233919538000001</v>
      </c>
      <c r="I26" s="122">
        <v>0.48226012173999999</v>
      </c>
      <c r="J26" s="122">
        <v>0.47945468623999998</v>
      </c>
      <c r="K26" s="122">
        <v>0.50233940734000004</v>
      </c>
      <c r="L26" s="122">
        <v>0.48399840913999997</v>
      </c>
      <c r="M26" s="122">
        <v>0.50332658986000001</v>
      </c>
      <c r="N26" s="122">
        <v>0.51075073250000003</v>
      </c>
      <c r="O26" s="15"/>
      <c r="P26" s="15"/>
      <c r="Q26" s="15"/>
    </row>
    <row r="27" spans="1:17" ht="12.75" outlineLevel="3" x14ac:dyDescent="0.2">
      <c r="A27" s="43" t="s">
        <v>7</v>
      </c>
      <c r="B27" s="122">
        <v>0.43692677880000003</v>
      </c>
      <c r="C27" s="122">
        <v>0.43586795781999998</v>
      </c>
      <c r="D27" s="122">
        <v>0.4481847061</v>
      </c>
      <c r="E27" s="122">
        <v>0.44397402963999999</v>
      </c>
      <c r="F27" s="122">
        <v>0.45447217901999998</v>
      </c>
      <c r="G27" s="122">
        <v>0.45018926918000002</v>
      </c>
      <c r="H27" s="122">
        <v>0.46233919538000001</v>
      </c>
      <c r="I27" s="122">
        <v>0.48226012173999999</v>
      </c>
      <c r="J27" s="122">
        <v>0.47945468623999998</v>
      </c>
      <c r="K27" s="122">
        <v>0.50233940734000004</v>
      </c>
      <c r="L27" s="122">
        <v>0.48399840913999997</v>
      </c>
      <c r="M27" s="122">
        <v>0.50332658986000001</v>
      </c>
      <c r="N27" s="122">
        <v>0.51075073250000003</v>
      </c>
      <c r="O27" s="15"/>
      <c r="P27" s="15"/>
      <c r="Q27" s="15"/>
    </row>
    <row r="28" spans="1:17" ht="12.75" outlineLevel="3" x14ac:dyDescent="0.2">
      <c r="A28" s="43" t="s">
        <v>53</v>
      </c>
      <c r="B28" s="122">
        <v>0.43692677880000003</v>
      </c>
      <c r="C28" s="122">
        <v>0.43586795781999998</v>
      </c>
      <c r="D28" s="122">
        <v>0.4481847061</v>
      </c>
      <c r="E28" s="122">
        <v>0.44397402963999999</v>
      </c>
      <c r="F28" s="122">
        <v>0.45447217901999998</v>
      </c>
      <c r="G28" s="122">
        <v>0.45018926918000002</v>
      </c>
      <c r="H28" s="122">
        <v>0.46233919538000001</v>
      </c>
      <c r="I28" s="122">
        <v>0.48226012173999999</v>
      </c>
      <c r="J28" s="122">
        <v>0.47945468623999998</v>
      </c>
      <c r="K28" s="122">
        <v>0.50233940734000004</v>
      </c>
      <c r="L28" s="122">
        <v>0.48399840913999997</v>
      </c>
      <c r="M28" s="122">
        <v>0.50332658986000001</v>
      </c>
      <c r="N28" s="122">
        <v>0.51075073250000003</v>
      </c>
      <c r="O28" s="15"/>
      <c r="P28" s="15"/>
      <c r="Q28" s="15"/>
    </row>
    <row r="29" spans="1:17" ht="12.75" outlineLevel="3" x14ac:dyDescent="0.2">
      <c r="A29" s="43" t="s">
        <v>101</v>
      </c>
      <c r="B29" s="122">
        <v>0.43692677880000003</v>
      </c>
      <c r="C29" s="122">
        <v>0.43586795781999998</v>
      </c>
      <c r="D29" s="122">
        <v>0.4481847061</v>
      </c>
      <c r="E29" s="122">
        <v>0.44397402963999999</v>
      </c>
      <c r="F29" s="122">
        <v>0.45447217901999998</v>
      </c>
      <c r="G29" s="122">
        <v>0.45018926918000002</v>
      </c>
      <c r="H29" s="122">
        <v>0.46233919538000001</v>
      </c>
      <c r="I29" s="122">
        <v>0.48226012173999999</v>
      </c>
      <c r="J29" s="122">
        <v>0.47945468623999998</v>
      </c>
      <c r="K29" s="122">
        <v>0.50233940734000004</v>
      </c>
      <c r="L29" s="122">
        <v>0.48399840913999997</v>
      </c>
      <c r="M29" s="122">
        <v>0.50332658986000001</v>
      </c>
      <c r="N29" s="122">
        <v>0.51075073250000003</v>
      </c>
      <c r="O29" s="15"/>
      <c r="P29" s="15"/>
      <c r="Q29" s="15"/>
    </row>
    <row r="30" spans="1:17" ht="12.75" outlineLevel="3" x14ac:dyDescent="0.2">
      <c r="A30" s="43" t="s">
        <v>93</v>
      </c>
      <c r="B30" s="122">
        <v>0.43692677880000003</v>
      </c>
      <c r="C30" s="122">
        <v>0.43586795781999998</v>
      </c>
      <c r="D30" s="122">
        <v>0.4481847061</v>
      </c>
      <c r="E30" s="122">
        <v>0.44397402963999999</v>
      </c>
      <c r="F30" s="122">
        <v>0.45447217901999998</v>
      </c>
      <c r="G30" s="122">
        <v>0.45018926918000002</v>
      </c>
      <c r="H30" s="122">
        <v>0.46233919538000001</v>
      </c>
      <c r="I30" s="122">
        <v>0.48226012173999999</v>
      </c>
      <c r="J30" s="122">
        <v>0.47945468623999998</v>
      </c>
      <c r="K30" s="122">
        <v>0.50233940734000004</v>
      </c>
      <c r="L30" s="122">
        <v>0.48399840913999997</v>
      </c>
      <c r="M30" s="122">
        <v>0.50332658986000001</v>
      </c>
      <c r="N30" s="122">
        <v>0.51075073250000003</v>
      </c>
      <c r="O30" s="15"/>
      <c r="P30" s="15"/>
      <c r="Q30" s="15"/>
    </row>
    <row r="31" spans="1:17" ht="12.75" outlineLevel="3" x14ac:dyDescent="0.2">
      <c r="A31" s="43" t="s">
        <v>151</v>
      </c>
      <c r="B31" s="122">
        <v>0.43692677880000003</v>
      </c>
      <c r="C31" s="122">
        <v>0.43586795781999998</v>
      </c>
      <c r="D31" s="122">
        <v>0.4481847061</v>
      </c>
      <c r="E31" s="122">
        <v>0.44397402963999999</v>
      </c>
      <c r="F31" s="122">
        <v>0.45447217901999998</v>
      </c>
      <c r="G31" s="122">
        <v>0.45018926918000002</v>
      </c>
      <c r="H31" s="122">
        <v>0.46233919538000001</v>
      </c>
      <c r="I31" s="122">
        <v>0.48226012173999999</v>
      </c>
      <c r="J31" s="122">
        <v>0.47945468623999998</v>
      </c>
      <c r="K31" s="122">
        <v>0.50233940734000004</v>
      </c>
      <c r="L31" s="122">
        <v>0.48399840913999997</v>
      </c>
      <c r="M31" s="122">
        <v>0.50332658986000001</v>
      </c>
      <c r="N31" s="122">
        <v>0.51075073250000003</v>
      </c>
      <c r="O31" s="15"/>
      <c r="P31" s="15"/>
      <c r="Q31" s="15"/>
    </row>
    <row r="32" spans="1:17" ht="12.75" outlineLevel="3" x14ac:dyDescent="0.2">
      <c r="A32" s="43" t="s">
        <v>207</v>
      </c>
      <c r="B32" s="122">
        <v>0.43692677880000003</v>
      </c>
      <c r="C32" s="122">
        <v>0.43586795781999998</v>
      </c>
      <c r="D32" s="122">
        <v>0.4481847061</v>
      </c>
      <c r="E32" s="122">
        <v>0.44397402963999999</v>
      </c>
      <c r="F32" s="122">
        <v>0.45447217901999998</v>
      </c>
      <c r="G32" s="122">
        <v>0.45018926918000002</v>
      </c>
      <c r="H32" s="122">
        <v>0.46233919538000001</v>
      </c>
      <c r="I32" s="122">
        <v>0.48226012173999999</v>
      </c>
      <c r="J32" s="122">
        <v>0.47945468623999998</v>
      </c>
      <c r="K32" s="122">
        <v>0.50233940734000004</v>
      </c>
      <c r="L32" s="122">
        <v>0.48399840913999997</v>
      </c>
      <c r="M32" s="122">
        <v>0.50332658986000001</v>
      </c>
      <c r="N32" s="122">
        <v>0.51075073250000003</v>
      </c>
      <c r="O32" s="15"/>
      <c r="P32" s="15"/>
      <c r="Q32" s="15"/>
    </row>
    <row r="33" spans="1:17" ht="12.75" outlineLevel="3" x14ac:dyDescent="0.2">
      <c r="A33" s="43" t="s">
        <v>31</v>
      </c>
      <c r="B33" s="122">
        <v>0.43692677880000003</v>
      </c>
      <c r="C33" s="122">
        <v>0.43586795781999998</v>
      </c>
      <c r="D33" s="122">
        <v>0.4481847061</v>
      </c>
      <c r="E33" s="122">
        <v>0.44397402963999999</v>
      </c>
      <c r="F33" s="122">
        <v>0.45447217901999998</v>
      </c>
      <c r="G33" s="122">
        <v>0.45018926918000002</v>
      </c>
      <c r="H33" s="122">
        <v>0.46233919538000001</v>
      </c>
      <c r="I33" s="122">
        <v>0.48226012173999999</v>
      </c>
      <c r="J33" s="122">
        <v>0.47945468623999998</v>
      </c>
      <c r="K33" s="122">
        <v>0.50233940734000004</v>
      </c>
      <c r="L33" s="122">
        <v>0.48399840913999997</v>
      </c>
      <c r="M33" s="122">
        <v>0.50332658986000001</v>
      </c>
      <c r="N33" s="122">
        <v>0.51075073250000003</v>
      </c>
      <c r="O33" s="15"/>
      <c r="P33" s="15"/>
      <c r="Q33" s="15"/>
    </row>
    <row r="34" spans="1:17" ht="12.75" outlineLevel="3" x14ac:dyDescent="0.2">
      <c r="A34" s="43" t="s">
        <v>59</v>
      </c>
      <c r="B34" s="122">
        <v>0.23983854674999999</v>
      </c>
      <c r="C34" s="122">
        <v>1.0909385326100001</v>
      </c>
      <c r="D34" s="122">
        <v>0.73894904753000001</v>
      </c>
      <c r="E34" s="122">
        <v>0.89205254284000002</v>
      </c>
      <c r="F34" s="122">
        <v>0.66821085792000001</v>
      </c>
      <c r="G34" s="122">
        <v>0.42248075760999998</v>
      </c>
      <c r="H34" s="122">
        <v>0.17724330401999999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5"/>
      <c r="P34" s="15"/>
      <c r="Q34" s="15"/>
    </row>
    <row r="35" spans="1:17" ht="12.75" outlineLevel="3" x14ac:dyDescent="0.2">
      <c r="A35" s="43" t="s">
        <v>47</v>
      </c>
      <c r="B35" s="122">
        <v>2.2713122724199999</v>
      </c>
      <c r="C35" s="122">
        <v>2.2830080330500002</v>
      </c>
      <c r="D35" s="122">
        <v>2.3329311261300001</v>
      </c>
      <c r="E35" s="122">
        <v>2.5747921437299999</v>
      </c>
      <c r="F35" s="122">
        <v>2.55002585591</v>
      </c>
      <c r="G35" s="122">
        <v>2.5910429813600002</v>
      </c>
      <c r="H35" s="122">
        <v>2.8288875184900002</v>
      </c>
      <c r="I35" s="122">
        <v>2.70730540446</v>
      </c>
      <c r="J35" s="122">
        <v>2.7702351754699999</v>
      </c>
      <c r="K35" s="122">
        <v>3.1197757080900002</v>
      </c>
      <c r="L35" s="122">
        <v>2.6560577483799999</v>
      </c>
      <c r="M35" s="122">
        <v>3.0960203712999999</v>
      </c>
      <c r="N35" s="122">
        <v>3.3713226771100002</v>
      </c>
      <c r="O35" s="15"/>
      <c r="P35" s="15"/>
      <c r="Q35" s="15"/>
    </row>
    <row r="36" spans="1:17" ht="12.75" outlineLevel="3" x14ac:dyDescent="0.2">
      <c r="A36" s="43" t="s">
        <v>46</v>
      </c>
      <c r="B36" s="122">
        <v>0.43692703161000002</v>
      </c>
      <c r="C36" s="122">
        <v>0.43586821001999998</v>
      </c>
      <c r="D36" s="122">
        <v>0.44818496543000003</v>
      </c>
      <c r="E36" s="122">
        <v>0.44397428653999998</v>
      </c>
      <c r="F36" s="122">
        <v>0.45447244197999997</v>
      </c>
      <c r="G36" s="122">
        <v>0.45018952966999998</v>
      </c>
      <c r="H36" s="122">
        <v>0.4623394629</v>
      </c>
      <c r="I36" s="122">
        <v>0.48226040077999999</v>
      </c>
      <c r="J36" s="122">
        <v>0.47945496366000001</v>
      </c>
      <c r="K36" s="122">
        <v>0.502339698</v>
      </c>
      <c r="L36" s="122">
        <v>0.4839986892</v>
      </c>
      <c r="M36" s="122">
        <v>0.50332688109000001</v>
      </c>
      <c r="N36" s="122">
        <v>0.51075102803000005</v>
      </c>
      <c r="O36" s="15"/>
      <c r="P36" s="15"/>
      <c r="Q36" s="15"/>
    </row>
    <row r="37" spans="1:17" ht="12.75" outlineLevel="3" x14ac:dyDescent="0.2">
      <c r="A37" s="43" t="s">
        <v>94</v>
      </c>
      <c r="B37" s="122">
        <v>1.08349155E-3</v>
      </c>
      <c r="C37" s="122">
        <v>1.08086588E-3</v>
      </c>
      <c r="D37" s="122">
        <v>1.11140897E-3</v>
      </c>
      <c r="E37" s="122">
        <v>1.10096733E-3</v>
      </c>
      <c r="F37" s="122">
        <v>1.12700065E-3</v>
      </c>
      <c r="G37" s="122">
        <v>1.1163798899999999E-3</v>
      </c>
      <c r="H37" s="122">
        <v>1.1465092899999999E-3</v>
      </c>
      <c r="I37" s="122">
        <v>1.1959092299999999E-3</v>
      </c>
      <c r="J37" s="122">
        <v>1.1889522999999999E-3</v>
      </c>
      <c r="K37" s="122">
        <v>1.2457018599999999E-3</v>
      </c>
      <c r="L37" s="122">
        <v>1.2002198299999999E-3</v>
      </c>
      <c r="M37" s="122">
        <v>1.24814988E-3</v>
      </c>
      <c r="N37" s="122">
        <v>0.29679729124999998</v>
      </c>
      <c r="O37" s="15"/>
      <c r="P37" s="15"/>
      <c r="Q37" s="15"/>
    </row>
    <row r="38" spans="1:17" ht="12.75" outlineLevel="3" x14ac:dyDescent="0.2">
      <c r="A38" s="43" t="s">
        <v>157</v>
      </c>
      <c r="B38" s="122">
        <v>1.4219136382299999</v>
      </c>
      <c r="C38" s="122">
        <v>1.0943104264700001</v>
      </c>
      <c r="D38" s="122">
        <v>1.0958153637100001</v>
      </c>
      <c r="E38" s="122">
        <v>1.0855202245</v>
      </c>
      <c r="F38" s="122">
        <v>1.02963260755</v>
      </c>
      <c r="G38" s="122">
        <v>1.08528651501</v>
      </c>
      <c r="H38" s="122">
        <v>1.1859479120900001</v>
      </c>
      <c r="I38" s="122">
        <v>1.4817773053000001</v>
      </c>
      <c r="J38" s="122">
        <v>1.46937333774</v>
      </c>
      <c r="K38" s="122">
        <v>1.5389872501999999</v>
      </c>
      <c r="L38" s="122">
        <v>1.6428263400400001</v>
      </c>
      <c r="M38" s="122">
        <v>1.8124440958900001</v>
      </c>
      <c r="N38" s="122">
        <v>1.9655999696199999</v>
      </c>
      <c r="O38" s="15"/>
      <c r="P38" s="15"/>
      <c r="Q38" s="15"/>
    </row>
    <row r="39" spans="1:17" ht="12.75" outlineLevel="3" x14ac:dyDescent="0.2">
      <c r="A39" s="43" t="s">
        <v>162</v>
      </c>
      <c r="B39" s="122">
        <v>0.32409117412999999</v>
      </c>
      <c r="C39" s="122">
        <v>0.25464024426999998</v>
      </c>
      <c r="D39" s="122">
        <v>0.30906163781000001</v>
      </c>
      <c r="E39" s="122">
        <v>0.19246453426999999</v>
      </c>
      <c r="F39" s="122">
        <v>0.83358361412000004</v>
      </c>
      <c r="G39" s="122">
        <v>0.85738709448999995</v>
      </c>
      <c r="H39" s="122">
        <v>0.91236982367999997</v>
      </c>
      <c r="I39" s="122">
        <v>0.89807277634000005</v>
      </c>
      <c r="J39" s="122">
        <v>0.43642804804000002</v>
      </c>
      <c r="K39" s="122">
        <v>0.45725907640000002</v>
      </c>
      <c r="L39" s="122">
        <v>6.3404453159999999E-2</v>
      </c>
      <c r="M39" s="122">
        <v>0</v>
      </c>
      <c r="N39" s="122">
        <v>0</v>
      </c>
      <c r="O39" s="15"/>
      <c r="P39" s="15"/>
      <c r="Q39" s="15"/>
    </row>
    <row r="40" spans="1:17" ht="12.75" outlineLevel="3" x14ac:dyDescent="0.2">
      <c r="A40" s="43" t="s">
        <v>211</v>
      </c>
      <c r="B40" s="122">
        <v>0.20947864409</v>
      </c>
      <c r="C40" s="122">
        <v>0.20897100666999999</v>
      </c>
      <c r="D40" s="122">
        <v>0.21487610532000001</v>
      </c>
      <c r="E40" s="122">
        <v>0.21285735335</v>
      </c>
      <c r="F40" s="122">
        <v>0.21789054930000001</v>
      </c>
      <c r="G40" s="122">
        <v>0.21583716603</v>
      </c>
      <c r="H40" s="122">
        <v>0.50735745584000003</v>
      </c>
      <c r="I40" s="122">
        <v>1.0424378354499999</v>
      </c>
      <c r="J40" s="122">
        <v>1.0854174643400001</v>
      </c>
      <c r="K40" s="122">
        <v>1.6470361078</v>
      </c>
      <c r="L40" s="122">
        <v>1.58690089677</v>
      </c>
      <c r="M40" s="122">
        <v>1.6502728143500001</v>
      </c>
      <c r="N40" s="122">
        <v>1.6746145857300001</v>
      </c>
      <c r="O40" s="15"/>
      <c r="P40" s="15"/>
      <c r="Q40" s="15"/>
    </row>
    <row r="41" spans="1:17" ht="12.75" outlineLevel="3" x14ac:dyDescent="0.2">
      <c r="A41" s="43" t="s">
        <v>39</v>
      </c>
      <c r="B41" s="122">
        <v>0.64552002972</v>
      </c>
      <c r="C41" s="122">
        <v>0.64395571687999997</v>
      </c>
      <c r="D41" s="122">
        <v>0.66842310030999996</v>
      </c>
      <c r="E41" s="122">
        <v>0.68152663063999996</v>
      </c>
      <c r="F41" s="122">
        <v>0.69764191642999995</v>
      </c>
      <c r="G41" s="122">
        <v>0.65015021078000002</v>
      </c>
      <c r="H41" s="122">
        <v>0.66769677978999997</v>
      </c>
      <c r="I41" s="122">
        <v>0.81605692308</v>
      </c>
      <c r="J41" s="122">
        <v>0.88427293131999996</v>
      </c>
      <c r="K41" s="122">
        <v>0.92647992185000005</v>
      </c>
      <c r="L41" s="122">
        <v>0.91375328305000003</v>
      </c>
      <c r="M41" s="122">
        <v>0.96128680090999996</v>
      </c>
      <c r="N41" s="122">
        <v>0.99645835970999996</v>
      </c>
      <c r="O41" s="15"/>
      <c r="P41" s="15"/>
      <c r="Q41" s="15"/>
    </row>
    <row r="42" spans="1:17" ht="12.75" outlineLevel="3" x14ac:dyDescent="0.2">
      <c r="A42" s="43" t="s">
        <v>89</v>
      </c>
      <c r="B42" s="122">
        <v>0.63203673581999997</v>
      </c>
      <c r="C42" s="122">
        <v>0.63050509759999995</v>
      </c>
      <c r="D42" s="122">
        <v>0.64832189841999999</v>
      </c>
      <c r="E42" s="122">
        <v>0.64223094145000004</v>
      </c>
      <c r="F42" s="122">
        <v>0.65741704672000001</v>
      </c>
      <c r="G42" s="122">
        <v>0.65122160054</v>
      </c>
      <c r="H42" s="122">
        <v>0.66879708475999999</v>
      </c>
      <c r="I42" s="122">
        <v>0.69761371462999999</v>
      </c>
      <c r="J42" s="122">
        <v>0.69355550992000004</v>
      </c>
      <c r="K42" s="122">
        <v>0.72665941914999999</v>
      </c>
      <c r="L42" s="122">
        <v>0.70012823552000003</v>
      </c>
      <c r="M42" s="122">
        <v>0.72808742873999999</v>
      </c>
      <c r="N42" s="122">
        <v>0.73882682741000005</v>
      </c>
      <c r="O42" s="15"/>
      <c r="P42" s="15"/>
      <c r="Q42" s="15"/>
    </row>
    <row r="43" spans="1:17" ht="12.75" outlineLevel="3" x14ac:dyDescent="0.2">
      <c r="A43" s="43" t="s">
        <v>197</v>
      </c>
      <c r="B43" s="122">
        <v>0.87330551556000002</v>
      </c>
      <c r="C43" s="122">
        <v>0.87435816939</v>
      </c>
      <c r="D43" s="122">
        <v>0.42251766840999999</v>
      </c>
      <c r="E43" s="122">
        <v>0.52828780364000005</v>
      </c>
      <c r="F43" s="122">
        <v>0.54660224940000002</v>
      </c>
      <c r="G43" s="122">
        <v>0.63767388915000001</v>
      </c>
      <c r="H43" s="122">
        <v>0.73641102864999997</v>
      </c>
      <c r="I43" s="122">
        <v>0.47361082500000001</v>
      </c>
      <c r="J43" s="122">
        <v>0.4717865604</v>
      </c>
      <c r="K43" s="122">
        <v>0.34219441615000001</v>
      </c>
      <c r="L43" s="122">
        <v>0.33554286950000001</v>
      </c>
      <c r="M43" s="122">
        <v>0.34255242777</v>
      </c>
      <c r="N43" s="122">
        <v>0</v>
      </c>
      <c r="O43" s="15"/>
      <c r="P43" s="15"/>
      <c r="Q43" s="15"/>
    </row>
    <row r="44" spans="1:17" ht="12.75" outlineLevel="3" x14ac:dyDescent="0.2">
      <c r="A44" s="43" t="s">
        <v>146</v>
      </c>
      <c r="B44" s="122">
        <v>0.70065786715</v>
      </c>
      <c r="C44" s="122">
        <v>0.69895993678000001</v>
      </c>
      <c r="D44" s="122">
        <v>0.66684538123000003</v>
      </c>
      <c r="E44" s="122">
        <v>0.66058039693000004</v>
      </c>
      <c r="F44" s="122">
        <v>0.67620039091999995</v>
      </c>
      <c r="G44" s="122">
        <v>0.66982793199000001</v>
      </c>
      <c r="H44" s="122">
        <v>0.68790557288999998</v>
      </c>
      <c r="I44" s="122">
        <v>0.71754553504999996</v>
      </c>
      <c r="J44" s="122">
        <v>0.71337138164000002</v>
      </c>
      <c r="K44" s="122">
        <v>0.74742111685000001</v>
      </c>
      <c r="L44" s="122">
        <v>0.72013189938</v>
      </c>
      <c r="M44" s="122">
        <v>0.74888992669999999</v>
      </c>
      <c r="N44" s="122">
        <v>0.75993616533999997</v>
      </c>
      <c r="O44" s="15"/>
      <c r="P44" s="15"/>
      <c r="Q44" s="15"/>
    </row>
    <row r="45" spans="1:17" ht="12.75" outlineLevel="2" x14ac:dyDescent="0.2">
      <c r="A45" s="75" t="s">
        <v>118</v>
      </c>
      <c r="B45" s="120">
        <f t="shared" ref="B45:M45" si="4">SUM(B$46:B$46)</f>
        <v>8.1200211130000005E-2</v>
      </c>
      <c r="C45" s="120">
        <f t="shared" si="4"/>
        <v>8.1003435629999995E-2</v>
      </c>
      <c r="D45" s="120">
        <f t="shared" si="4"/>
        <v>8.3292429139999999E-2</v>
      </c>
      <c r="E45" s="120">
        <f t="shared" si="4"/>
        <v>8.2509900270000006E-2</v>
      </c>
      <c r="F45" s="120">
        <f t="shared" si="4"/>
        <v>8.3218845799999996E-2</v>
      </c>
      <c r="G45" s="120">
        <f t="shared" si="4"/>
        <v>8.2434597979999996E-2</v>
      </c>
      <c r="H45" s="120">
        <f t="shared" si="4"/>
        <v>8.4659382869999994E-2</v>
      </c>
      <c r="I45" s="120">
        <f t="shared" si="4"/>
        <v>8.6989106440000005E-2</v>
      </c>
      <c r="J45" s="120">
        <f t="shared" si="4"/>
        <v>8.6483067649999995E-2</v>
      </c>
      <c r="K45" s="120">
        <f t="shared" si="4"/>
        <v>8.9238073959999997E-2</v>
      </c>
      <c r="L45" s="120">
        <f t="shared" si="4"/>
        <v>8.5979887709999994E-2</v>
      </c>
      <c r="M45" s="120">
        <f t="shared" si="4"/>
        <v>8.9413441979999994E-2</v>
      </c>
      <c r="N45" s="120">
        <v>8.9336422060000004E-2</v>
      </c>
      <c r="O45" s="15"/>
      <c r="P45" s="15"/>
      <c r="Q45" s="15"/>
    </row>
    <row r="46" spans="1:17" ht="12.75" outlineLevel="3" x14ac:dyDescent="0.2">
      <c r="A46" s="43" t="s">
        <v>28</v>
      </c>
      <c r="B46" s="122">
        <v>8.1200211130000005E-2</v>
      </c>
      <c r="C46" s="122">
        <v>8.1003435629999995E-2</v>
      </c>
      <c r="D46" s="122">
        <v>8.3292429139999999E-2</v>
      </c>
      <c r="E46" s="122">
        <v>8.2509900270000006E-2</v>
      </c>
      <c r="F46" s="122">
        <v>8.3218845799999996E-2</v>
      </c>
      <c r="G46" s="122">
        <v>8.2434597979999996E-2</v>
      </c>
      <c r="H46" s="122">
        <v>8.4659382869999994E-2</v>
      </c>
      <c r="I46" s="122">
        <v>8.6989106440000005E-2</v>
      </c>
      <c r="J46" s="122">
        <v>8.6483067649999995E-2</v>
      </c>
      <c r="K46" s="122">
        <v>8.9238073959999997E-2</v>
      </c>
      <c r="L46" s="122">
        <v>8.5979887709999994E-2</v>
      </c>
      <c r="M46" s="122">
        <v>8.9413441979999994E-2</v>
      </c>
      <c r="N46" s="122">
        <v>8.9336422060000004E-2</v>
      </c>
      <c r="O46" s="15"/>
      <c r="P46" s="15"/>
      <c r="Q46" s="15"/>
    </row>
    <row r="47" spans="1:17" ht="15" outlineLevel="1" x14ac:dyDescent="0.25">
      <c r="A47" s="200" t="s">
        <v>14</v>
      </c>
      <c r="B47" s="205">
        <f t="shared" ref="B47:N47" si="5">B$48+B$53+B$57</f>
        <v>0.37367631143999996</v>
      </c>
      <c r="C47" s="205">
        <f t="shared" si="5"/>
        <v>0.36723644762999996</v>
      </c>
      <c r="D47" s="205">
        <f t="shared" si="5"/>
        <v>0.38315449305999999</v>
      </c>
      <c r="E47" s="205">
        <f t="shared" si="5"/>
        <v>0.37567571067</v>
      </c>
      <c r="F47" s="205">
        <f t="shared" si="5"/>
        <v>0.38911387317999996</v>
      </c>
      <c r="G47" s="205">
        <f t="shared" si="5"/>
        <v>0.39179964914999998</v>
      </c>
      <c r="H47" s="205">
        <f t="shared" si="5"/>
        <v>0.40722816270999995</v>
      </c>
      <c r="I47" s="205">
        <f t="shared" si="5"/>
        <v>0.43387643185999997</v>
      </c>
      <c r="J47" s="205">
        <f t="shared" si="5"/>
        <v>0.43666444670999999</v>
      </c>
      <c r="K47" s="205">
        <f t="shared" si="5"/>
        <v>0.46079525420999995</v>
      </c>
      <c r="L47" s="205">
        <f t="shared" si="5"/>
        <v>0.44789680145999999</v>
      </c>
      <c r="M47" s="205">
        <f t="shared" si="5"/>
        <v>0.47100240254999998</v>
      </c>
      <c r="N47" s="205">
        <f t="shared" si="5"/>
        <v>0.40355422531000001</v>
      </c>
      <c r="O47" s="15"/>
      <c r="P47" s="15"/>
      <c r="Q47" s="15"/>
    </row>
    <row r="48" spans="1:17" ht="12.75" outlineLevel="2" x14ac:dyDescent="0.2">
      <c r="A48" s="75" t="s">
        <v>198</v>
      </c>
      <c r="B48" s="120">
        <f t="shared" ref="B48:M48" si="6">SUM(B$49:B$52)</f>
        <v>0.21669872839999998</v>
      </c>
      <c r="C48" s="120">
        <f t="shared" si="6"/>
        <v>0.21617359424999999</v>
      </c>
      <c r="D48" s="120">
        <f t="shared" si="6"/>
        <v>0.22228222347000001</v>
      </c>
      <c r="E48" s="120">
        <f t="shared" si="6"/>
        <v>0.22019389135</v>
      </c>
      <c r="F48" s="120">
        <f t="shared" si="6"/>
        <v>0.22540056609999998</v>
      </c>
      <c r="G48" s="120">
        <f t="shared" si="6"/>
        <v>0.22327640900999998</v>
      </c>
      <c r="H48" s="120">
        <f t="shared" si="6"/>
        <v>0.22930230093999998</v>
      </c>
      <c r="I48" s="120">
        <f t="shared" si="6"/>
        <v>0.23918230745000002</v>
      </c>
      <c r="J48" s="120">
        <f t="shared" si="6"/>
        <v>0.23779092029999999</v>
      </c>
      <c r="K48" s="120">
        <f t="shared" si="6"/>
        <v>0.24914085395000002</v>
      </c>
      <c r="L48" s="120">
        <f t="shared" si="6"/>
        <v>0.24004443052999999</v>
      </c>
      <c r="M48" s="120">
        <f t="shared" si="6"/>
        <v>0.24963045819999999</v>
      </c>
      <c r="N48" s="120">
        <v>0.17731892831000001</v>
      </c>
      <c r="O48" s="15"/>
      <c r="P48" s="15"/>
      <c r="Q48" s="15"/>
    </row>
    <row r="49" spans="1:17" ht="12.75" outlineLevel="3" x14ac:dyDescent="0.2">
      <c r="A49" s="43" t="s">
        <v>112</v>
      </c>
      <c r="B49" s="122">
        <v>4.1894999999999998E-7</v>
      </c>
      <c r="C49" s="122">
        <v>4.1792999999999998E-7</v>
      </c>
      <c r="D49" s="122">
        <v>4.2973999999999998E-7</v>
      </c>
      <c r="E49" s="122">
        <v>4.2571000000000002E-7</v>
      </c>
      <c r="F49" s="122">
        <v>4.3576999999999999E-7</v>
      </c>
      <c r="G49" s="122">
        <v>4.3167E-7</v>
      </c>
      <c r="H49" s="122">
        <v>4.4331999999999998E-7</v>
      </c>
      <c r="I49" s="122">
        <v>4.6241999999999998E-7</v>
      </c>
      <c r="J49" s="122">
        <v>4.5973E-7</v>
      </c>
      <c r="K49" s="122">
        <v>4.8167E-7</v>
      </c>
      <c r="L49" s="122">
        <v>4.6409000000000002E-7</v>
      </c>
      <c r="M49" s="122">
        <v>4.8261999999999996E-7</v>
      </c>
      <c r="N49" s="122">
        <v>4.8973999999999999E-7</v>
      </c>
      <c r="O49" s="15"/>
      <c r="P49" s="15"/>
      <c r="Q49" s="15"/>
    </row>
    <row r="50" spans="1:17" ht="12.75" outlineLevel="3" x14ac:dyDescent="0.2">
      <c r="A50" s="43" t="s">
        <v>77</v>
      </c>
      <c r="B50" s="122">
        <v>3.611638491E-2</v>
      </c>
      <c r="C50" s="122">
        <v>3.6028862719999999E-2</v>
      </c>
      <c r="D50" s="122">
        <v>3.7046965619999997E-2</v>
      </c>
      <c r="E50" s="122">
        <v>3.6698910940000003E-2</v>
      </c>
      <c r="F50" s="122">
        <v>3.7566688389999998E-2</v>
      </c>
      <c r="G50" s="122">
        <v>3.7212662889999998E-2</v>
      </c>
      <c r="H50" s="122">
        <v>3.8216976270000001E-2</v>
      </c>
      <c r="I50" s="122">
        <v>3.9863640839999999E-2</v>
      </c>
      <c r="J50" s="122">
        <v>3.9631743429999998E-2</v>
      </c>
      <c r="K50" s="122">
        <v>4.1523395380000001E-2</v>
      </c>
      <c r="L50" s="122">
        <v>4.0007327740000001E-2</v>
      </c>
      <c r="M50" s="122">
        <v>4.1604995929999999E-2</v>
      </c>
      <c r="N50" s="122">
        <v>9.2881086870000004E-2</v>
      </c>
      <c r="O50" s="15"/>
      <c r="P50" s="15"/>
      <c r="Q50" s="15"/>
    </row>
    <row r="51" spans="1:17" ht="12.75" outlineLevel="3" x14ac:dyDescent="0.2">
      <c r="A51" s="43" t="s">
        <v>2</v>
      </c>
      <c r="B51" s="122">
        <v>0.10834915472999999</v>
      </c>
      <c r="C51" s="122">
        <v>0.10808658816</v>
      </c>
      <c r="D51" s="122">
        <v>0.11114089686</v>
      </c>
      <c r="E51" s="122">
        <v>0.11009673282</v>
      </c>
      <c r="F51" s="122">
        <v>0.11270006517</v>
      </c>
      <c r="G51" s="122">
        <v>0.11163798866999999</v>
      </c>
      <c r="H51" s="122">
        <v>0.11465092881</v>
      </c>
      <c r="I51" s="122">
        <v>0.11959092252</v>
      </c>
      <c r="J51" s="122">
        <v>0.11889523029</v>
      </c>
      <c r="K51" s="122">
        <v>0.12457018614</v>
      </c>
      <c r="L51" s="122">
        <v>0.12002198322</v>
      </c>
      <c r="M51" s="122">
        <v>0.12481498779</v>
      </c>
      <c r="N51" s="122">
        <v>8.4437351699999996E-2</v>
      </c>
      <c r="O51" s="15"/>
      <c r="P51" s="15"/>
      <c r="Q51" s="15"/>
    </row>
    <row r="52" spans="1:17" ht="12.75" outlineLevel="3" x14ac:dyDescent="0.2">
      <c r="A52" s="43" t="s">
        <v>0</v>
      </c>
      <c r="B52" s="122">
        <v>7.223276981E-2</v>
      </c>
      <c r="C52" s="122">
        <v>7.2057725439999998E-2</v>
      </c>
      <c r="D52" s="122">
        <v>7.4093931249999995E-2</v>
      </c>
      <c r="E52" s="122">
        <v>7.3397821880000005E-2</v>
      </c>
      <c r="F52" s="122">
        <v>7.5133376769999996E-2</v>
      </c>
      <c r="G52" s="122">
        <v>7.4425325779999996E-2</v>
      </c>
      <c r="H52" s="122">
        <v>7.6433952540000002E-2</v>
      </c>
      <c r="I52" s="122">
        <v>7.9727281669999997E-2</v>
      </c>
      <c r="J52" s="122">
        <v>7.9263486849999995E-2</v>
      </c>
      <c r="K52" s="122">
        <v>8.3046790760000003E-2</v>
      </c>
      <c r="L52" s="122">
        <v>8.0014655480000002E-2</v>
      </c>
      <c r="M52" s="122">
        <v>8.3209991859999999E-2</v>
      </c>
      <c r="N52" s="122">
        <v>0</v>
      </c>
      <c r="O52" s="15"/>
      <c r="P52" s="15"/>
      <c r="Q52" s="15"/>
    </row>
    <row r="53" spans="1:17" ht="12.75" outlineLevel="2" x14ac:dyDescent="0.2">
      <c r="A53" s="75" t="s">
        <v>118</v>
      </c>
      <c r="B53" s="120">
        <f t="shared" ref="B53:M53" si="7">SUM(B$54:B$56)</f>
        <v>0.15694310452999999</v>
      </c>
      <c r="C53" s="120">
        <f t="shared" si="7"/>
        <v>0.15102845842999998</v>
      </c>
      <c r="D53" s="120">
        <f t="shared" si="7"/>
        <v>0.16083690270000001</v>
      </c>
      <c r="E53" s="120">
        <f t="shared" si="7"/>
        <v>0.15544678470000001</v>
      </c>
      <c r="F53" s="120">
        <f t="shared" si="7"/>
        <v>0.16367744403999998</v>
      </c>
      <c r="G53" s="120">
        <f t="shared" si="7"/>
        <v>0.16848771507000002</v>
      </c>
      <c r="H53" s="120">
        <f t="shared" si="7"/>
        <v>0.17788937793000001</v>
      </c>
      <c r="I53" s="120">
        <f t="shared" si="7"/>
        <v>0.19465606858999998</v>
      </c>
      <c r="J53" s="120">
        <f t="shared" si="7"/>
        <v>0.19883569196999998</v>
      </c>
      <c r="K53" s="120">
        <f t="shared" si="7"/>
        <v>0.21161475994999998</v>
      </c>
      <c r="L53" s="120">
        <f t="shared" si="7"/>
        <v>0.20781417792999998</v>
      </c>
      <c r="M53" s="120">
        <f t="shared" si="7"/>
        <v>0.22133222614</v>
      </c>
      <c r="N53" s="120">
        <v>0.22619499294000001</v>
      </c>
      <c r="O53" s="15"/>
      <c r="P53" s="15"/>
      <c r="Q53" s="15"/>
    </row>
    <row r="54" spans="1:17" ht="12.75" outlineLevel="3" x14ac:dyDescent="0.2">
      <c r="A54" s="43" t="s">
        <v>49</v>
      </c>
      <c r="B54" s="122">
        <v>3.5871199889999997E-2</v>
      </c>
      <c r="C54" s="122">
        <v>3.1931413399999997E-2</v>
      </c>
      <c r="D54" s="122">
        <v>3.5572997689999997E-2</v>
      </c>
      <c r="E54" s="122">
        <v>3.7698967520000001E-2</v>
      </c>
      <c r="F54" s="122">
        <v>4.2905811070000001E-2</v>
      </c>
      <c r="G54" s="122">
        <v>4.8260815390000003E-2</v>
      </c>
      <c r="H54" s="122">
        <v>5.3739582530000003E-2</v>
      </c>
      <c r="I54" s="122">
        <v>6.4731866190000001E-2</v>
      </c>
      <c r="J54" s="122">
        <v>6.8505434810000002E-2</v>
      </c>
      <c r="K54" s="122">
        <v>7.4108173799999996E-2</v>
      </c>
      <c r="L54" s="122">
        <v>7.5429838779999994E-2</v>
      </c>
      <c r="M54" s="122">
        <v>8.3032125309999996E-2</v>
      </c>
      <c r="N54" s="122">
        <v>8.2135469799999999E-2</v>
      </c>
      <c r="O54" s="15"/>
      <c r="P54" s="15"/>
      <c r="Q54" s="15"/>
    </row>
    <row r="55" spans="1:17" ht="12.75" outlineLevel="3" x14ac:dyDescent="0.2">
      <c r="A55" s="43" t="s">
        <v>125</v>
      </c>
      <c r="B55" s="122">
        <v>0.11839534242999999</v>
      </c>
      <c r="C55" s="122">
        <v>0.11656507721999999</v>
      </c>
      <c r="D55" s="122">
        <v>0.1226603889</v>
      </c>
      <c r="E55" s="122">
        <v>0.11516876099999999</v>
      </c>
      <c r="F55" s="122">
        <v>0.11827559587</v>
      </c>
      <c r="G55" s="122">
        <v>0.11775438503000001</v>
      </c>
      <c r="H55" s="122">
        <v>0.12161055132</v>
      </c>
      <c r="I55" s="122">
        <v>0.12742835718000001</v>
      </c>
      <c r="J55" s="122">
        <v>0.12784893093999999</v>
      </c>
      <c r="K55" s="122">
        <v>0.13490682441999999</v>
      </c>
      <c r="L55" s="122">
        <v>0.13003285646000001</v>
      </c>
      <c r="M55" s="122">
        <v>0.13585471311</v>
      </c>
      <c r="N55" s="122">
        <v>0.14157806559</v>
      </c>
      <c r="O55" s="15"/>
      <c r="P55" s="15"/>
      <c r="Q55" s="15"/>
    </row>
    <row r="56" spans="1:17" ht="12.75" outlineLevel="3" x14ac:dyDescent="0.2">
      <c r="A56" s="43" t="s">
        <v>95</v>
      </c>
      <c r="B56" s="122">
        <v>2.67656221E-3</v>
      </c>
      <c r="C56" s="122">
        <v>2.5319678099999998E-3</v>
      </c>
      <c r="D56" s="122">
        <v>2.6035161100000002E-3</v>
      </c>
      <c r="E56" s="122">
        <v>2.5790561799999999E-3</v>
      </c>
      <c r="F56" s="122">
        <v>2.4960371E-3</v>
      </c>
      <c r="G56" s="122">
        <v>2.4725146499999999E-3</v>
      </c>
      <c r="H56" s="122">
        <v>2.5392440800000001E-3</v>
      </c>
      <c r="I56" s="122">
        <v>2.49584522E-3</v>
      </c>
      <c r="J56" s="122">
        <v>2.4813262199999998E-3</v>
      </c>
      <c r="K56" s="122">
        <v>2.59976173E-3</v>
      </c>
      <c r="L56" s="122">
        <v>2.3514826900000001E-3</v>
      </c>
      <c r="M56" s="122">
        <v>2.44538772E-3</v>
      </c>
      <c r="N56" s="122">
        <v>2.4814575499999998E-3</v>
      </c>
      <c r="O56" s="15"/>
      <c r="P56" s="15"/>
      <c r="Q56" s="15"/>
    </row>
    <row r="57" spans="1:17" ht="12.75" outlineLevel="2" x14ac:dyDescent="0.2">
      <c r="A57" s="75" t="s">
        <v>139</v>
      </c>
      <c r="B57" s="120">
        <f t="shared" ref="B57:M57" si="8">SUM(B$58:B$58)</f>
        <v>3.4478509999999999E-5</v>
      </c>
      <c r="C57" s="120">
        <f t="shared" si="8"/>
        <v>3.4394950000000002E-5</v>
      </c>
      <c r="D57" s="120">
        <f t="shared" si="8"/>
        <v>3.5366890000000001E-5</v>
      </c>
      <c r="E57" s="120">
        <f t="shared" si="8"/>
        <v>3.503462E-5</v>
      </c>
      <c r="F57" s="120">
        <f t="shared" si="8"/>
        <v>3.5863040000000001E-5</v>
      </c>
      <c r="G57" s="120">
        <f t="shared" si="8"/>
        <v>3.5525070000000001E-5</v>
      </c>
      <c r="H57" s="120">
        <f t="shared" si="8"/>
        <v>3.6483840000000001E-5</v>
      </c>
      <c r="I57" s="120">
        <f t="shared" si="8"/>
        <v>3.8055819999999997E-5</v>
      </c>
      <c r="J57" s="120">
        <f t="shared" si="8"/>
        <v>3.7834440000000001E-5</v>
      </c>
      <c r="K57" s="120">
        <f t="shared" si="8"/>
        <v>3.9640310000000001E-5</v>
      </c>
      <c r="L57" s="120">
        <f t="shared" si="8"/>
        <v>3.8192999999999998E-5</v>
      </c>
      <c r="M57" s="120">
        <f t="shared" si="8"/>
        <v>3.9718210000000003E-5</v>
      </c>
      <c r="N57" s="120">
        <v>4.0304060000000003E-5</v>
      </c>
      <c r="O57" s="15"/>
      <c r="P57" s="15"/>
      <c r="Q57" s="15"/>
    </row>
    <row r="58" spans="1:17" ht="12.75" outlineLevel="3" x14ac:dyDescent="0.2">
      <c r="A58" s="43" t="s">
        <v>71</v>
      </c>
      <c r="B58" s="122">
        <v>3.4478509999999999E-5</v>
      </c>
      <c r="C58" s="122">
        <v>3.4394950000000002E-5</v>
      </c>
      <c r="D58" s="122">
        <v>3.5366890000000001E-5</v>
      </c>
      <c r="E58" s="122">
        <v>3.503462E-5</v>
      </c>
      <c r="F58" s="122">
        <v>3.5863040000000001E-5</v>
      </c>
      <c r="G58" s="122">
        <v>3.5525070000000001E-5</v>
      </c>
      <c r="H58" s="122">
        <v>3.6483840000000001E-5</v>
      </c>
      <c r="I58" s="122">
        <v>3.8055819999999997E-5</v>
      </c>
      <c r="J58" s="122">
        <v>3.7834440000000001E-5</v>
      </c>
      <c r="K58" s="122">
        <v>3.9640310000000001E-5</v>
      </c>
      <c r="L58" s="122">
        <v>3.8192999999999998E-5</v>
      </c>
      <c r="M58" s="122">
        <v>3.9718210000000003E-5</v>
      </c>
      <c r="N58" s="122">
        <v>4.0304060000000003E-5</v>
      </c>
      <c r="O58" s="15"/>
      <c r="P58" s="15"/>
      <c r="Q58" s="15"/>
    </row>
    <row r="59" spans="1:17" ht="15" x14ac:dyDescent="0.25">
      <c r="A59" s="137" t="s">
        <v>64</v>
      </c>
      <c r="B59" s="112">
        <f t="shared" ref="B59:N59" si="9">B$60+B$91</f>
        <v>50.454987860069998</v>
      </c>
      <c r="C59" s="112">
        <f t="shared" si="9"/>
        <v>50.338100709729993</v>
      </c>
      <c r="D59" s="112">
        <f t="shared" si="9"/>
        <v>50.075164039839997</v>
      </c>
      <c r="E59" s="112">
        <f t="shared" si="9"/>
        <v>50.368935418829999</v>
      </c>
      <c r="F59" s="112">
        <f t="shared" si="9"/>
        <v>50.240364667410006</v>
      </c>
      <c r="G59" s="112">
        <f t="shared" si="9"/>
        <v>48.728886950539994</v>
      </c>
      <c r="H59" s="112">
        <f t="shared" si="9"/>
        <v>50.06642882437</v>
      </c>
      <c r="I59" s="112">
        <f t="shared" si="9"/>
        <v>49.700682102500004</v>
      </c>
      <c r="J59" s="112">
        <f t="shared" si="9"/>
        <v>49.577710853040003</v>
      </c>
      <c r="K59" s="112">
        <f t="shared" si="9"/>
        <v>48.169722043180002</v>
      </c>
      <c r="L59" s="112">
        <f t="shared" si="9"/>
        <v>48.657649669869997</v>
      </c>
      <c r="M59" s="112">
        <f t="shared" si="9"/>
        <v>48.480664758299994</v>
      </c>
      <c r="N59" s="112">
        <f t="shared" si="9"/>
        <v>48.940801651210002</v>
      </c>
      <c r="O59" s="15"/>
      <c r="P59" s="15"/>
      <c r="Q59" s="15"/>
    </row>
    <row r="60" spans="1:17" ht="15" outlineLevel="1" x14ac:dyDescent="0.25">
      <c r="A60" s="200" t="s">
        <v>70</v>
      </c>
      <c r="B60" s="205">
        <f t="shared" ref="B60:N60" si="10">B$61+B$68+B$76+B$81+B$89</f>
        <v>39.699162929109995</v>
      </c>
      <c r="C60" s="205">
        <f t="shared" si="10"/>
        <v>39.703472717539995</v>
      </c>
      <c r="D60" s="205">
        <f t="shared" si="10"/>
        <v>39.63649368035</v>
      </c>
      <c r="E60" s="205">
        <f t="shared" si="10"/>
        <v>40.180549094180002</v>
      </c>
      <c r="F60" s="205">
        <f t="shared" si="10"/>
        <v>40.138600461560003</v>
      </c>
      <c r="G60" s="205">
        <f t="shared" si="10"/>
        <v>38.865913554149998</v>
      </c>
      <c r="H60" s="205">
        <f t="shared" si="10"/>
        <v>40.123120366720002</v>
      </c>
      <c r="I60" s="205">
        <f t="shared" si="10"/>
        <v>39.932337332780001</v>
      </c>
      <c r="J60" s="205">
        <f t="shared" si="10"/>
        <v>39.81862286426</v>
      </c>
      <c r="K60" s="205">
        <f t="shared" si="10"/>
        <v>38.675793549689999</v>
      </c>
      <c r="L60" s="205">
        <f t="shared" si="10"/>
        <v>39.079426697149998</v>
      </c>
      <c r="M60" s="205">
        <f t="shared" si="10"/>
        <v>38.947538918459998</v>
      </c>
      <c r="N60" s="205">
        <f t="shared" si="10"/>
        <v>39.342487407790003</v>
      </c>
      <c r="O60" s="15"/>
      <c r="P60" s="15"/>
      <c r="Q60" s="15"/>
    </row>
    <row r="61" spans="1:17" ht="12.75" outlineLevel="2" x14ac:dyDescent="0.2">
      <c r="A61" s="75" t="s">
        <v>181</v>
      </c>
      <c r="B61" s="120">
        <f t="shared" ref="B61:M61" si="11">SUM(B$62:B$67)</f>
        <v>13.39273211223</v>
      </c>
      <c r="C61" s="120">
        <f t="shared" si="11"/>
        <v>13.372701678329999</v>
      </c>
      <c r="D61" s="120">
        <f t="shared" si="11"/>
        <v>13.315327805699999</v>
      </c>
      <c r="E61" s="120">
        <f t="shared" si="11"/>
        <v>12.879437350790001</v>
      </c>
      <c r="F61" s="120">
        <f t="shared" si="11"/>
        <v>12.837787198369998</v>
      </c>
      <c r="G61" s="120">
        <f t="shared" si="11"/>
        <v>12.561363474709999</v>
      </c>
      <c r="H61" s="120">
        <f t="shared" si="11"/>
        <v>12.614117660710001</v>
      </c>
      <c r="I61" s="120">
        <f t="shared" si="11"/>
        <v>12.478192439839999</v>
      </c>
      <c r="J61" s="120">
        <f t="shared" si="11"/>
        <v>12.41357415187</v>
      </c>
      <c r="K61" s="120">
        <f t="shared" si="11"/>
        <v>12.12846026585</v>
      </c>
      <c r="L61" s="120">
        <f t="shared" si="11"/>
        <v>12.199824071669999</v>
      </c>
      <c r="M61" s="120">
        <f t="shared" si="11"/>
        <v>12.105630730209999</v>
      </c>
      <c r="N61" s="120">
        <v>12.3361726986</v>
      </c>
      <c r="O61" s="15"/>
      <c r="P61" s="15"/>
      <c r="Q61" s="15"/>
    </row>
    <row r="62" spans="1:17" ht="12.75" outlineLevel="3" x14ac:dyDescent="0.2">
      <c r="A62" s="43" t="s">
        <v>18</v>
      </c>
      <c r="B62" s="122">
        <v>3.7912740495400001</v>
      </c>
      <c r="C62" s="122">
        <v>3.78299905693</v>
      </c>
      <c r="D62" s="122">
        <v>3.7687659889099998</v>
      </c>
      <c r="E62" s="122">
        <v>3.7131580513700002</v>
      </c>
      <c r="F62" s="122">
        <v>3.6817130578900001</v>
      </c>
      <c r="G62" s="122">
        <v>3.6853540273099998</v>
      </c>
      <c r="H62" s="122">
        <v>3.7608219711099999</v>
      </c>
      <c r="I62" s="122">
        <v>3.6919740598500002</v>
      </c>
      <c r="J62" s="122">
        <v>3.6648319405900001</v>
      </c>
      <c r="K62" s="122">
        <v>3.6194850492700001</v>
      </c>
      <c r="L62" s="122">
        <v>3.6760860579200001</v>
      </c>
      <c r="M62" s="122">
        <v>3.6426549603999998</v>
      </c>
      <c r="N62" s="122">
        <v>3.6923111347500002</v>
      </c>
      <c r="O62" s="15"/>
      <c r="P62" s="15"/>
      <c r="Q62" s="15"/>
    </row>
    <row r="63" spans="1:17" ht="12.75" outlineLevel="3" x14ac:dyDescent="0.2">
      <c r="A63" s="43" t="s">
        <v>54</v>
      </c>
      <c r="B63" s="122">
        <v>0.57780990312000002</v>
      </c>
      <c r="C63" s="122">
        <v>0.57990106028999999</v>
      </c>
      <c r="D63" s="122">
        <v>0.56895194897000001</v>
      </c>
      <c r="E63" s="122">
        <v>0.56291076891000003</v>
      </c>
      <c r="F63" s="122">
        <v>0.55401115640999998</v>
      </c>
      <c r="G63" s="122">
        <v>0.52130416238999999</v>
      </c>
      <c r="H63" s="122">
        <v>0.53334032066000003</v>
      </c>
      <c r="I63" s="122">
        <v>0.52626568470000001</v>
      </c>
      <c r="J63" s="122">
        <v>0.51725518580999996</v>
      </c>
      <c r="K63" s="122">
        <v>0.51777352284</v>
      </c>
      <c r="L63" s="122">
        <v>0.51811993658</v>
      </c>
      <c r="M63" s="122">
        <v>0.48043385791999998</v>
      </c>
      <c r="N63" s="122">
        <v>0.50583383254000003</v>
      </c>
      <c r="O63" s="15"/>
      <c r="P63" s="15"/>
      <c r="Q63" s="15"/>
    </row>
    <row r="64" spans="1:17" ht="12.75" outlineLevel="3" x14ac:dyDescent="0.2">
      <c r="A64" s="43" t="s">
        <v>96</v>
      </c>
      <c r="B64" s="122">
        <v>0.68077226917</v>
      </c>
      <c r="C64" s="122">
        <v>0.67928638727000001</v>
      </c>
      <c r="D64" s="122">
        <v>0.66608237387000002</v>
      </c>
      <c r="E64" s="122">
        <v>0.65625436459999997</v>
      </c>
      <c r="F64" s="122">
        <v>0.68629045483999995</v>
      </c>
      <c r="G64" s="122">
        <v>0.68092296803999997</v>
      </c>
      <c r="H64" s="122">
        <v>0.69446098690000002</v>
      </c>
      <c r="I64" s="122">
        <v>0.68174775856000003</v>
      </c>
      <c r="J64" s="122">
        <v>0.66638115780999996</v>
      </c>
      <c r="K64" s="122">
        <v>0.74310062474000005</v>
      </c>
      <c r="L64" s="122">
        <v>0.75453602996000002</v>
      </c>
      <c r="M64" s="122">
        <v>0.74169799062999997</v>
      </c>
      <c r="N64" s="122">
        <v>0.78487537830999998</v>
      </c>
      <c r="O64" s="15"/>
      <c r="P64" s="15"/>
      <c r="Q64" s="15"/>
    </row>
    <row r="65" spans="1:17" ht="12.75" outlineLevel="3" x14ac:dyDescent="0.2">
      <c r="A65" s="43" t="s">
        <v>134</v>
      </c>
      <c r="B65" s="122">
        <v>4.8777570288099996</v>
      </c>
      <c r="C65" s="122">
        <v>4.8400781628400003</v>
      </c>
      <c r="D65" s="122">
        <v>4.8278437074599996</v>
      </c>
      <c r="E65" s="122">
        <v>4.8242103460200001</v>
      </c>
      <c r="F65" s="122">
        <v>4.79844582596</v>
      </c>
      <c r="G65" s="122">
        <v>4.7961852925299997</v>
      </c>
      <c r="H65" s="122">
        <v>4.8319334971499996</v>
      </c>
      <c r="I65" s="122">
        <v>4.8141691458400002</v>
      </c>
      <c r="J65" s="122">
        <v>4.81519944274</v>
      </c>
      <c r="K65" s="122">
        <v>4.8365582787300001</v>
      </c>
      <c r="L65" s="122">
        <v>4.8111714651000002</v>
      </c>
      <c r="M65" s="122">
        <v>4.8116661859200001</v>
      </c>
      <c r="N65" s="122">
        <v>4.90298972188</v>
      </c>
      <c r="O65" s="15"/>
      <c r="P65" s="15"/>
      <c r="Q65" s="15"/>
    </row>
    <row r="66" spans="1:17" ht="12.75" outlineLevel="3" x14ac:dyDescent="0.2">
      <c r="A66" s="43" t="s">
        <v>149</v>
      </c>
      <c r="B66" s="122">
        <v>3.4507485817300001</v>
      </c>
      <c r="C66" s="122">
        <v>3.47532673114</v>
      </c>
      <c r="D66" s="122">
        <v>3.4685735066299999</v>
      </c>
      <c r="E66" s="122">
        <v>3.1077935400299999</v>
      </c>
      <c r="F66" s="122">
        <v>3.1022164234099998</v>
      </c>
      <c r="G66" s="122">
        <v>2.8618523098300002</v>
      </c>
      <c r="H66" s="122">
        <v>2.7750568469400001</v>
      </c>
      <c r="I66" s="122">
        <v>2.7455257529399999</v>
      </c>
      <c r="J66" s="122">
        <v>2.7313963869700002</v>
      </c>
      <c r="K66" s="122">
        <v>2.3930327523199999</v>
      </c>
      <c r="L66" s="122">
        <v>2.4212655441600002</v>
      </c>
      <c r="M66" s="122">
        <v>2.4098736973900001</v>
      </c>
      <c r="N66" s="122">
        <v>2.4272968759200002</v>
      </c>
      <c r="O66" s="15"/>
      <c r="P66" s="15"/>
      <c r="Q66" s="15"/>
    </row>
    <row r="67" spans="1:17" ht="12.75" outlineLevel="3" x14ac:dyDescent="0.2">
      <c r="A67" s="43" t="s">
        <v>144</v>
      </c>
      <c r="B67" s="122">
        <v>1.437027986E-2</v>
      </c>
      <c r="C67" s="122">
        <v>1.5110279860000001E-2</v>
      </c>
      <c r="D67" s="122">
        <v>1.5110279860000001E-2</v>
      </c>
      <c r="E67" s="122">
        <v>1.5110279860000001E-2</v>
      </c>
      <c r="F67" s="122">
        <v>1.5110279860000001E-2</v>
      </c>
      <c r="G67" s="122">
        <v>1.5744714609999998E-2</v>
      </c>
      <c r="H67" s="122">
        <v>1.850403795E-2</v>
      </c>
      <c r="I67" s="122">
        <v>1.8510037949999999E-2</v>
      </c>
      <c r="J67" s="122">
        <v>1.8510037949999999E-2</v>
      </c>
      <c r="K67" s="122">
        <v>1.8510037949999999E-2</v>
      </c>
      <c r="L67" s="122">
        <v>1.8645037949999999E-2</v>
      </c>
      <c r="M67" s="122">
        <v>1.9304037949999998E-2</v>
      </c>
      <c r="N67" s="122">
        <v>2.2865755200000001E-2</v>
      </c>
      <c r="O67" s="15"/>
      <c r="P67" s="15"/>
      <c r="Q67" s="15"/>
    </row>
    <row r="68" spans="1:17" ht="12.75" outlineLevel="2" x14ac:dyDescent="0.2">
      <c r="A68" s="75" t="s">
        <v>44</v>
      </c>
      <c r="B68" s="120">
        <f t="shared" ref="B68:M68" si="12">SUM(B$69:B$75)</f>
        <v>1.7311024130200001</v>
      </c>
      <c r="C68" s="120">
        <f t="shared" si="12"/>
        <v>1.7441514921700001</v>
      </c>
      <c r="D68" s="120">
        <f t="shared" si="12"/>
        <v>1.7393910058000002</v>
      </c>
      <c r="E68" s="120">
        <f t="shared" si="12"/>
        <v>1.7340646021599999</v>
      </c>
      <c r="F68" s="120">
        <f t="shared" si="12"/>
        <v>1.7283534271900001</v>
      </c>
      <c r="G68" s="120">
        <f t="shared" si="12"/>
        <v>1.74004713843</v>
      </c>
      <c r="H68" s="120">
        <f t="shared" si="12"/>
        <v>1.7653238265400002</v>
      </c>
      <c r="I68" s="120">
        <f t="shared" si="12"/>
        <v>1.7621611745700001</v>
      </c>
      <c r="J68" s="120">
        <f t="shared" si="12"/>
        <v>1.7710591014200001</v>
      </c>
      <c r="K68" s="120">
        <f t="shared" si="12"/>
        <v>1.61074253015</v>
      </c>
      <c r="L68" s="120">
        <f t="shared" si="12"/>
        <v>1.61266910591</v>
      </c>
      <c r="M68" s="120">
        <f t="shared" si="12"/>
        <v>1.6049259622800001</v>
      </c>
      <c r="N68" s="120">
        <v>1.6291030925100001</v>
      </c>
      <c r="O68" s="15"/>
      <c r="P68" s="15"/>
      <c r="Q68" s="15"/>
    </row>
    <row r="69" spans="1:17" ht="12.75" outlineLevel="3" x14ac:dyDescent="0.2">
      <c r="A69" s="43" t="s">
        <v>27</v>
      </c>
      <c r="B69" s="122">
        <v>0.29365465454</v>
      </c>
      <c r="C69" s="122">
        <v>0.30253457643999998</v>
      </c>
      <c r="D69" s="122">
        <v>0.30439780084000001</v>
      </c>
      <c r="E69" s="122">
        <v>0.29783619183999999</v>
      </c>
      <c r="F69" s="122">
        <v>0.29615922686000001</v>
      </c>
      <c r="G69" s="122">
        <v>0.29633375264</v>
      </c>
      <c r="H69" s="122">
        <v>0.30406101998000001</v>
      </c>
      <c r="I69" s="122">
        <v>0.30369614084000002</v>
      </c>
      <c r="J69" s="122">
        <v>0.30129940993999998</v>
      </c>
      <c r="K69" s="122">
        <v>0.15090043690999999</v>
      </c>
      <c r="L69" s="122">
        <v>0.15282784795000001</v>
      </c>
      <c r="M69" s="122">
        <v>0.15049572977</v>
      </c>
      <c r="N69" s="122">
        <v>0.15284089470000001</v>
      </c>
      <c r="O69" s="15"/>
      <c r="P69" s="15"/>
      <c r="Q69" s="15"/>
    </row>
    <row r="70" spans="1:17" ht="12.75" outlineLevel="3" x14ac:dyDescent="0.2">
      <c r="A70" s="43" t="s">
        <v>51</v>
      </c>
      <c r="B70" s="122">
        <v>0.25954321514000001</v>
      </c>
      <c r="C70" s="122">
        <v>0.25897672530999999</v>
      </c>
      <c r="D70" s="122">
        <v>0.25800235727999998</v>
      </c>
      <c r="E70" s="122">
        <v>0.25419554649999998</v>
      </c>
      <c r="F70" s="122">
        <v>0.25204288367</v>
      </c>
      <c r="G70" s="122">
        <v>0.25229213733</v>
      </c>
      <c r="H70" s="122">
        <v>0.25732899853000002</v>
      </c>
      <c r="I70" s="122">
        <v>0.25261817621999999</v>
      </c>
      <c r="J70" s="122">
        <v>0.25170461923999998</v>
      </c>
      <c r="K70" s="122">
        <v>0.25676832587999998</v>
      </c>
      <c r="L70" s="122">
        <v>0.26078363358000001</v>
      </c>
      <c r="M70" s="122">
        <v>0.25841201254000001</v>
      </c>
      <c r="N70" s="122">
        <v>0.27155235158000002</v>
      </c>
      <c r="O70" s="15"/>
      <c r="P70" s="15"/>
      <c r="Q70" s="15"/>
    </row>
    <row r="71" spans="1:17" ht="12.75" outlineLevel="3" x14ac:dyDescent="0.2">
      <c r="A71" s="43" t="s">
        <v>113</v>
      </c>
      <c r="B71" s="122">
        <v>0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  <c r="I71" s="122">
        <v>6.1011584299999998E-3</v>
      </c>
      <c r="J71" s="122">
        <v>6.4426195699999996E-3</v>
      </c>
      <c r="K71" s="122">
        <v>6.3629016499999998E-3</v>
      </c>
      <c r="L71" s="122">
        <v>6.4624038300000004E-3</v>
      </c>
      <c r="M71" s="122">
        <v>6.40363337E-3</v>
      </c>
      <c r="N71" s="122">
        <v>6.4909268300000003E-3</v>
      </c>
      <c r="O71" s="15"/>
      <c r="P71" s="15"/>
      <c r="Q71" s="15"/>
    </row>
    <row r="72" spans="1:17" ht="12.75" outlineLevel="3" x14ac:dyDescent="0.2">
      <c r="A72" s="43" t="s">
        <v>124</v>
      </c>
      <c r="B72" s="122">
        <v>0.60585586000000002</v>
      </c>
      <c r="C72" s="122">
        <v>0.60585586000000002</v>
      </c>
      <c r="D72" s="122">
        <v>0.60585586000000002</v>
      </c>
      <c r="E72" s="122">
        <v>0.60585586000000002</v>
      </c>
      <c r="F72" s="122">
        <v>0.60585586000000002</v>
      </c>
      <c r="G72" s="122">
        <v>0.60585586000000002</v>
      </c>
      <c r="H72" s="122">
        <v>0.60585586000000002</v>
      </c>
      <c r="I72" s="122">
        <v>0.60585586000000002</v>
      </c>
      <c r="J72" s="122">
        <v>0.60585586000000002</v>
      </c>
      <c r="K72" s="122">
        <v>0.60585586000000002</v>
      </c>
      <c r="L72" s="122">
        <v>0.60585586000000002</v>
      </c>
      <c r="M72" s="122">
        <v>0.60585586000000002</v>
      </c>
      <c r="N72" s="122">
        <v>0.60585586000000002</v>
      </c>
      <c r="O72" s="15"/>
      <c r="P72" s="15"/>
      <c r="Q72" s="15"/>
    </row>
    <row r="73" spans="1:17" ht="12.75" outlineLevel="3" x14ac:dyDescent="0.2">
      <c r="A73" s="43" t="s">
        <v>138</v>
      </c>
      <c r="B73" s="122">
        <v>4.7472759500000001E-3</v>
      </c>
      <c r="C73" s="122">
        <v>4.7472759500000001E-3</v>
      </c>
      <c r="D73" s="122">
        <v>4.7472759500000001E-3</v>
      </c>
      <c r="E73" s="122">
        <v>4.7472759500000001E-3</v>
      </c>
      <c r="F73" s="122">
        <v>4.7472759500000001E-3</v>
      </c>
      <c r="G73" s="122">
        <v>4.7472759500000001E-3</v>
      </c>
      <c r="H73" s="122">
        <v>4.7472759500000001E-3</v>
      </c>
      <c r="I73" s="122">
        <v>4.7472759500000001E-3</v>
      </c>
      <c r="J73" s="122">
        <v>4.7472759500000001E-3</v>
      </c>
      <c r="K73" s="122">
        <v>4.7472759500000001E-3</v>
      </c>
      <c r="L73" s="122">
        <v>4.7472759500000001E-3</v>
      </c>
      <c r="M73" s="122">
        <v>4.7472759500000001E-3</v>
      </c>
      <c r="N73" s="122">
        <v>3.3223687899999999E-3</v>
      </c>
      <c r="O73" s="15"/>
      <c r="P73" s="15"/>
      <c r="Q73" s="15"/>
    </row>
    <row r="74" spans="1:17" ht="12.75" outlineLevel="3" x14ac:dyDescent="0.2">
      <c r="A74" s="43" t="s">
        <v>216</v>
      </c>
      <c r="B74" s="122">
        <v>0</v>
      </c>
      <c r="C74" s="122">
        <v>0</v>
      </c>
      <c r="D74" s="122">
        <v>0</v>
      </c>
      <c r="E74" s="122">
        <v>9.7401464199999999E-3</v>
      </c>
      <c r="F74" s="122">
        <v>1.379943872E-2</v>
      </c>
      <c r="G74" s="122">
        <v>1.381308545E-2</v>
      </c>
      <c r="H74" s="122">
        <v>1.600497758E-2</v>
      </c>
      <c r="I74" s="122">
        <v>1.5711980649999999E-2</v>
      </c>
      <c r="J74" s="122">
        <v>1.5596471589999999E-2</v>
      </c>
      <c r="K74" s="122">
        <v>1.4838230020000001E-2</v>
      </c>
      <c r="L74" s="122">
        <v>1.507026821E-2</v>
      </c>
      <c r="M74" s="122">
        <v>1.493321603E-2</v>
      </c>
      <c r="N74" s="122">
        <v>2.4816354990000001E-2</v>
      </c>
      <c r="O74" s="15"/>
      <c r="P74" s="15"/>
      <c r="Q74" s="15"/>
    </row>
    <row r="75" spans="1:17" ht="12.75" outlineLevel="3" x14ac:dyDescent="0.2">
      <c r="A75" s="43" t="s">
        <v>25</v>
      </c>
      <c r="B75" s="122">
        <v>0.56730140739000001</v>
      </c>
      <c r="C75" s="122">
        <v>0.57203705446999997</v>
      </c>
      <c r="D75" s="122">
        <v>0.56638771173000002</v>
      </c>
      <c r="E75" s="122">
        <v>0.56168958145000003</v>
      </c>
      <c r="F75" s="122">
        <v>0.55574874199000002</v>
      </c>
      <c r="G75" s="122">
        <v>0.56700502706</v>
      </c>
      <c r="H75" s="122">
        <v>0.57732569450000004</v>
      </c>
      <c r="I75" s="122">
        <v>0.57343058248000001</v>
      </c>
      <c r="J75" s="122">
        <v>0.58541284513000003</v>
      </c>
      <c r="K75" s="122">
        <v>0.57126949973999996</v>
      </c>
      <c r="L75" s="122">
        <v>0.56692181639000006</v>
      </c>
      <c r="M75" s="122">
        <v>0.56407823461999995</v>
      </c>
      <c r="N75" s="122">
        <v>0.56422433561999996</v>
      </c>
      <c r="O75" s="15"/>
      <c r="P75" s="15"/>
      <c r="Q75" s="15"/>
    </row>
    <row r="76" spans="1:17" ht="12.75" outlineLevel="2" x14ac:dyDescent="0.2">
      <c r="A76" s="75" t="s">
        <v>219</v>
      </c>
      <c r="B76" s="120">
        <f t="shared" ref="B76:M76" si="13">SUM(B$77:B$80)</f>
        <v>0.40016336295999999</v>
      </c>
      <c r="C76" s="120">
        <f t="shared" si="13"/>
        <v>0.39928994973000004</v>
      </c>
      <c r="D76" s="120">
        <f t="shared" si="13"/>
        <v>0.39778767047999997</v>
      </c>
      <c r="E76" s="120">
        <f t="shared" si="13"/>
        <v>1.0450022854800001</v>
      </c>
      <c r="F76" s="120">
        <f t="shared" si="13"/>
        <v>1.05347429269</v>
      </c>
      <c r="G76" s="120">
        <f t="shared" si="13"/>
        <v>1.0555135870900001</v>
      </c>
      <c r="H76" s="120">
        <f t="shared" si="13"/>
        <v>1.0830261272399999</v>
      </c>
      <c r="I76" s="120">
        <f t="shared" si="13"/>
        <v>1.0702980936499999</v>
      </c>
      <c r="J76" s="120">
        <f t="shared" si="13"/>
        <v>1.0291962289400001</v>
      </c>
      <c r="K76" s="120">
        <f t="shared" si="13"/>
        <v>1.01301586915</v>
      </c>
      <c r="L76" s="120">
        <f t="shared" si="13"/>
        <v>1.3065072761500001</v>
      </c>
      <c r="M76" s="120">
        <f t="shared" si="13"/>
        <v>1.2946256249900001</v>
      </c>
      <c r="N76" s="120">
        <v>1.4076640828</v>
      </c>
      <c r="O76" s="15"/>
      <c r="P76" s="15"/>
      <c r="Q76" s="15"/>
    </row>
    <row r="77" spans="1:17" ht="12.75" outlineLevel="3" x14ac:dyDescent="0.2">
      <c r="A77" s="43" t="s">
        <v>65</v>
      </c>
      <c r="B77" s="122">
        <v>0</v>
      </c>
      <c r="C77" s="122">
        <v>0</v>
      </c>
      <c r="D77" s="122">
        <v>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0.27765000436999998</v>
      </c>
      <c r="M77" s="122">
        <v>0.27512499700999998</v>
      </c>
      <c r="N77" s="122">
        <v>0.27887546335000002</v>
      </c>
      <c r="O77" s="15"/>
      <c r="P77" s="15"/>
      <c r="Q77" s="15"/>
    </row>
    <row r="78" spans="1:17" ht="12.75" outlineLevel="3" x14ac:dyDescent="0.2">
      <c r="A78" s="43" t="s">
        <v>193</v>
      </c>
      <c r="B78" s="122">
        <v>5.8563390000000002E-5</v>
      </c>
      <c r="C78" s="122">
        <v>5.8435559999999997E-5</v>
      </c>
      <c r="D78" s="122">
        <v>5.821571E-5</v>
      </c>
      <c r="E78" s="122">
        <v>5.7356740000000002E-5</v>
      </c>
      <c r="F78" s="122">
        <v>5.6871009999999999E-5</v>
      </c>
      <c r="G78" s="122">
        <v>5.6927250000000003E-5</v>
      </c>
      <c r="H78" s="122">
        <v>5.8093000000000001E-5</v>
      </c>
      <c r="I78" s="122">
        <v>5.7029510000000001E-5</v>
      </c>
      <c r="J78" s="122">
        <v>5.6610249999999999E-5</v>
      </c>
      <c r="K78" s="122">
        <v>5.5909780000000003E-5</v>
      </c>
      <c r="L78" s="122">
        <v>5.6784090000000003E-5</v>
      </c>
      <c r="M78" s="122">
        <v>5.6267680000000002E-5</v>
      </c>
      <c r="N78" s="122">
        <v>5.7034719999999999E-5</v>
      </c>
      <c r="O78" s="15"/>
      <c r="P78" s="15"/>
      <c r="Q78" s="15"/>
    </row>
    <row r="79" spans="1:17" ht="12.75" outlineLevel="3" x14ac:dyDescent="0.2">
      <c r="A79" s="43" t="s">
        <v>180</v>
      </c>
      <c r="B79" s="122">
        <v>0</v>
      </c>
      <c r="C79" s="122">
        <v>0</v>
      </c>
      <c r="D79" s="122">
        <v>0</v>
      </c>
      <c r="E79" s="122">
        <v>5.9460447100000001E-2</v>
      </c>
      <c r="F79" s="122">
        <v>7.6278545759999997E-2</v>
      </c>
      <c r="G79" s="122">
        <v>7.7351458540000001E-2</v>
      </c>
      <c r="H79" s="122">
        <v>8.4833389970000006E-2</v>
      </c>
      <c r="I79" s="122">
        <v>9.0378884219999997E-2</v>
      </c>
      <c r="J79" s="122">
        <v>8.9714449850000003E-2</v>
      </c>
      <c r="K79" s="122">
        <v>8.5158791770000006E-2</v>
      </c>
      <c r="L79" s="122">
        <v>8.6490493230000007E-2</v>
      </c>
      <c r="M79" s="122">
        <v>8.5703930540000001E-2</v>
      </c>
      <c r="N79" s="122">
        <v>0.18226253311000001</v>
      </c>
      <c r="O79" s="15"/>
      <c r="P79" s="15"/>
      <c r="Q79" s="15"/>
    </row>
    <row r="80" spans="1:17" ht="12.75" outlineLevel="3" x14ac:dyDescent="0.2">
      <c r="A80" s="43" t="s">
        <v>213</v>
      </c>
      <c r="B80" s="122">
        <v>0.40010479957</v>
      </c>
      <c r="C80" s="122">
        <v>0.39923151417000002</v>
      </c>
      <c r="D80" s="122">
        <v>0.39772945476999999</v>
      </c>
      <c r="E80" s="122">
        <v>0.98548448164000002</v>
      </c>
      <c r="F80" s="122">
        <v>0.97713887592000004</v>
      </c>
      <c r="G80" s="122">
        <v>0.9781052013</v>
      </c>
      <c r="H80" s="122">
        <v>0.99813464426999998</v>
      </c>
      <c r="I80" s="122">
        <v>0.97986217992000002</v>
      </c>
      <c r="J80" s="122">
        <v>0.93942516884000005</v>
      </c>
      <c r="K80" s="122">
        <v>0.92780116759999998</v>
      </c>
      <c r="L80" s="122">
        <v>0.94230999445999997</v>
      </c>
      <c r="M80" s="122">
        <v>0.93374042976000005</v>
      </c>
      <c r="N80" s="122">
        <v>0.94646905161999995</v>
      </c>
      <c r="O80" s="15"/>
      <c r="P80" s="15"/>
      <c r="Q80" s="15"/>
    </row>
    <row r="81" spans="1:17" ht="12.75" outlineLevel="2" x14ac:dyDescent="0.2">
      <c r="A81" s="75" t="s">
        <v>56</v>
      </c>
      <c r="B81" s="120">
        <f t="shared" ref="B81:M81" si="14">SUM(B$82:B$88)</f>
        <v>22.467272999999999</v>
      </c>
      <c r="C81" s="120">
        <f t="shared" si="14"/>
        <v>22.467272999999999</v>
      </c>
      <c r="D81" s="120">
        <f t="shared" si="14"/>
        <v>22.467272999999999</v>
      </c>
      <c r="E81" s="120">
        <f t="shared" si="14"/>
        <v>22.817273</v>
      </c>
      <c r="F81" s="120">
        <f t="shared" si="14"/>
        <v>22.817273</v>
      </c>
      <c r="G81" s="120">
        <f t="shared" si="14"/>
        <v>21.817273</v>
      </c>
      <c r="H81" s="120">
        <f t="shared" si="14"/>
        <v>22.953472991270001</v>
      </c>
      <c r="I81" s="120">
        <f t="shared" si="14"/>
        <v>22.932673018079999</v>
      </c>
      <c r="J81" s="120">
        <f t="shared" si="14"/>
        <v>22.924472982049998</v>
      </c>
      <c r="K81" s="120">
        <f t="shared" si="14"/>
        <v>22.24943501489</v>
      </c>
      <c r="L81" s="120">
        <f t="shared" si="14"/>
        <v>22.266535017500001</v>
      </c>
      <c r="M81" s="120">
        <f t="shared" si="14"/>
        <v>22.256434988039999</v>
      </c>
      <c r="N81" s="120">
        <v>22.271436853400001</v>
      </c>
      <c r="O81" s="15"/>
      <c r="P81" s="15"/>
      <c r="Q81" s="15"/>
    </row>
    <row r="82" spans="1:17" ht="12.75" outlineLevel="3" x14ac:dyDescent="0.2">
      <c r="A82" s="43" t="s">
        <v>120</v>
      </c>
      <c r="B82" s="122">
        <v>3</v>
      </c>
      <c r="C82" s="122">
        <v>3</v>
      </c>
      <c r="D82" s="122">
        <v>3</v>
      </c>
      <c r="E82" s="122">
        <v>3</v>
      </c>
      <c r="F82" s="122">
        <v>3</v>
      </c>
      <c r="G82" s="122">
        <v>3</v>
      </c>
      <c r="H82" s="122">
        <v>3</v>
      </c>
      <c r="I82" s="122">
        <v>3</v>
      </c>
      <c r="J82" s="122">
        <v>3</v>
      </c>
      <c r="K82" s="122">
        <v>3</v>
      </c>
      <c r="L82" s="122">
        <v>3</v>
      </c>
      <c r="M82" s="122">
        <v>3</v>
      </c>
      <c r="N82" s="122">
        <v>3</v>
      </c>
      <c r="O82" s="15"/>
      <c r="P82" s="15"/>
      <c r="Q82" s="15"/>
    </row>
    <row r="83" spans="1:17" ht="12.75" outlineLevel="3" x14ac:dyDescent="0.2">
      <c r="A83" s="43" t="s">
        <v>169</v>
      </c>
      <c r="B83" s="122">
        <v>1</v>
      </c>
      <c r="C83" s="122">
        <v>1</v>
      </c>
      <c r="D83" s="122">
        <v>1</v>
      </c>
      <c r="E83" s="122">
        <v>1</v>
      </c>
      <c r="F83" s="122">
        <v>1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5"/>
      <c r="P83" s="15"/>
      <c r="Q83" s="15"/>
    </row>
    <row r="84" spans="1:17" ht="12.75" outlineLevel="3" x14ac:dyDescent="0.2">
      <c r="A84" s="43" t="s">
        <v>205</v>
      </c>
      <c r="B84" s="122">
        <v>12.467273</v>
      </c>
      <c r="C84" s="122">
        <v>12.467273</v>
      </c>
      <c r="D84" s="122">
        <v>12.467273</v>
      </c>
      <c r="E84" s="122">
        <v>12.467273</v>
      </c>
      <c r="F84" s="122">
        <v>12.467273</v>
      </c>
      <c r="G84" s="122">
        <v>12.467273</v>
      </c>
      <c r="H84" s="122">
        <v>12.467273</v>
      </c>
      <c r="I84" s="122">
        <v>12.467273</v>
      </c>
      <c r="J84" s="122">
        <v>12.467273</v>
      </c>
      <c r="K84" s="122">
        <v>11.805935</v>
      </c>
      <c r="L84" s="122">
        <v>11.805935</v>
      </c>
      <c r="M84" s="122">
        <v>11.805935</v>
      </c>
      <c r="N84" s="122">
        <v>11.805935</v>
      </c>
      <c r="O84" s="15"/>
      <c r="P84" s="15"/>
      <c r="Q84" s="15"/>
    </row>
    <row r="85" spans="1:17" ht="12.75" outlineLevel="3" x14ac:dyDescent="0.2">
      <c r="A85" s="43" t="s">
        <v>182</v>
      </c>
      <c r="B85" s="122">
        <v>1</v>
      </c>
      <c r="C85" s="122">
        <v>1</v>
      </c>
      <c r="D85" s="122">
        <v>1</v>
      </c>
      <c r="E85" s="122">
        <v>1</v>
      </c>
      <c r="F85" s="122">
        <v>1</v>
      </c>
      <c r="G85" s="122">
        <v>1</v>
      </c>
      <c r="H85" s="122">
        <v>1</v>
      </c>
      <c r="I85" s="122">
        <v>1</v>
      </c>
      <c r="J85" s="122">
        <v>1</v>
      </c>
      <c r="K85" s="122">
        <v>1</v>
      </c>
      <c r="L85" s="122">
        <v>1</v>
      </c>
      <c r="M85" s="122">
        <v>1</v>
      </c>
      <c r="N85" s="122">
        <v>1</v>
      </c>
      <c r="O85" s="15"/>
      <c r="P85" s="15"/>
      <c r="Q85" s="15"/>
    </row>
    <row r="86" spans="1:17" ht="12.75" outlineLevel="3" x14ac:dyDescent="0.2">
      <c r="A86" s="43" t="s">
        <v>220</v>
      </c>
      <c r="B86" s="122">
        <v>3</v>
      </c>
      <c r="C86" s="122">
        <v>3</v>
      </c>
      <c r="D86" s="122">
        <v>3</v>
      </c>
      <c r="E86" s="122">
        <v>3</v>
      </c>
      <c r="F86" s="122">
        <v>3</v>
      </c>
      <c r="G86" s="122">
        <v>3</v>
      </c>
      <c r="H86" s="122">
        <v>3</v>
      </c>
      <c r="I86" s="122">
        <v>3</v>
      </c>
      <c r="J86" s="122">
        <v>3</v>
      </c>
      <c r="K86" s="122">
        <v>3</v>
      </c>
      <c r="L86" s="122">
        <v>3</v>
      </c>
      <c r="M86" s="122">
        <v>3</v>
      </c>
      <c r="N86" s="122">
        <v>3</v>
      </c>
      <c r="O86" s="15"/>
      <c r="P86" s="15"/>
      <c r="Q86" s="15"/>
    </row>
    <row r="87" spans="1:17" ht="12.75" outlineLevel="3" x14ac:dyDescent="0.2">
      <c r="A87" s="43" t="s">
        <v>23</v>
      </c>
      <c r="B87" s="122">
        <v>2</v>
      </c>
      <c r="C87" s="122">
        <v>2</v>
      </c>
      <c r="D87" s="122">
        <v>2</v>
      </c>
      <c r="E87" s="122">
        <v>2.35</v>
      </c>
      <c r="F87" s="122">
        <v>2.35</v>
      </c>
      <c r="G87" s="122">
        <v>2.35</v>
      </c>
      <c r="H87" s="122">
        <v>2.35</v>
      </c>
      <c r="I87" s="122">
        <v>2.35</v>
      </c>
      <c r="J87" s="122">
        <v>2.35</v>
      </c>
      <c r="K87" s="122">
        <v>2.35</v>
      </c>
      <c r="L87" s="122">
        <v>2.35</v>
      </c>
      <c r="M87" s="122">
        <v>2.35</v>
      </c>
      <c r="N87" s="122">
        <v>2.35</v>
      </c>
      <c r="O87" s="15"/>
      <c r="P87" s="15"/>
      <c r="Q87" s="15"/>
    </row>
    <row r="88" spans="1:17" ht="12.75" outlineLevel="3" x14ac:dyDescent="0.2">
      <c r="A88" s="43" t="s">
        <v>63</v>
      </c>
      <c r="B88" s="122">
        <v>0</v>
      </c>
      <c r="C88" s="122">
        <v>0</v>
      </c>
      <c r="D88" s="122">
        <v>0</v>
      </c>
      <c r="E88" s="122">
        <v>0</v>
      </c>
      <c r="F88" s="122">
        <v>0</v>
      </c>
      <c r="G88" s="122">
        <v>0</v>
      </c>
      <c r="H88" s="122">
        <v>1.13619999127</v>
      </c>
      <c r="I88" s="122">
        <v>1.1154000180800001</v>
      </c>
      <c r="J88" s="122">
        <v>1.10719998205</v>
      </c>
      <c r="K88" s="122">
        <v>1.09350001489</v>
      </c>
      <c r="L88" s="122">
        <v>1.1106000174999999</v>
      </c>
      <c r="M88" s="122">
        <v>1.1004999880399999</v>
      </c>
      <c r="N88" s="122">
        <v>1.1155018534000001</v>
      </c>
      <c r="O88" s="15"/>
      <c r="P88" s="15"/>
      <c r="Q88" s="15"/>
    </row>
    <row r="89" spans="1:17" ht="12.75" outlineLevel="2" x14ac:dyDescent="0.2">
      <c r="A89" s="75" t="s">
        <v>184</v>
      </c>
      <c r="B89" s="120">
        <f t="shared" ref="B89:M89" si="15">SUM(B$90:B$90)</f>
        <v>1.7078920409</v>
      </c>
      <c r="C89" s="120">
        <f t="shared" si="15"/>
        <v>1.7200565973099999</v>
      </c>
      <c r="D89" s="120">
        <f t="shared" si="15"/>
        <v>1.7167141983700001</v>
      </c>
      <c r="E89" s="120">
        <f t="shared" si="15"/>
        <v>1.70477185575</v>
      </c>
      <c r="F89" s="120">
        <f t="shared" si="15"/>
        <v>1.70171254331</v>
      </c>
      <c r="G89" s="120">
        <f t="shared" si="15"/>
        <v>1.69171635392</v>
      </c>
      <c r="H89" s="120">
        <f t="shared" si="15"/>
        <v>1.7071797609599999</v>
      </c>
      <c r="I89" s="120">
        <f t="shared" si="15"/>
        <v>1.68901260664</v>
      </c>
      <c r="J89" s="120">
        <f t="shared" si="15"/>
        <v>1.68032039998</v>
      </c>
      <c r="K89" s="120">
        <f t="shared" si="15"/>
        <v>1.6741398696500001</v>
      </c>
      <c r="L89" s="120">
        <f t="shared" si="15"/>
        <v>1.6938912259200001</v>
      </c>
      <c r="M89" s="120">
        <f t="shared" si="15"/>
        <v>1.6859216129400001</v>
      </c>
      <c r="N89" s="120">
        <v>1.6981106804799999</v>
      </c>
      <c r="O89" s="15"/>
      <c r="P89" s="15"/>
      <c r="Q89" s="15"/>
    </row>
    <row r="90" spans="1:17" ht="12.75" outlineLevel="3" x14ac:dyDescent="0.2">
      <c r="A90" s="43" t="s">
        <v>149</v>
      </c>
      <c r="B90" s="122">
        <v>1.7078920409</v>
      </c>
      <c r="C90" s="122">
        <v>1.7200565973099999</v>
      </c>
      <c r="D90" s="122">
        <v>1.7167141983700001</v>
      </c>
      <c r="E90" s="122">
        <v>1.70477185575</v>
      </c>
      <c r="F90" s="122">
        <v>1.70171254331</v>
      </c>
      <c r="G90" s="122">
        <v>1.69171635392</v>
      </c>
      <c r="H90" s="122">
        <v>1.7071797609599999</v>
      </c>
      <c r="I90" s="122">
        <v>1.68901260664</v>
      </c>
      <c r="J90" s="122">
        <v>1.68032039998</v>
      </c>
      <c r="K90" s="122">
        <v>1.6741398696500001</v>
      </c>
      <c r="L90" s="122">
        <v>1.6938912259200001</v>
      </c>
      <c r="M90" s="122">
        <v>1.6859216129400001</v>
      </c>
      <c r="N90" s="122">
        <v>1.6981106804799999</v>
      </c>
      <c r="O90" s="15"/>
      <c r="P90" s="15"/>
      <c r="Q90" s="15"/>
    </row>
    <row r="91" spans="1:17" ht="15" outlineLevel="1" x14ac:dyDescent="0.25">
      <c r="A91" s="200" t="s">
        <v>14</v>
      </c>
      <c r="B91" s="205">
        <f t="shared" ref="B91:N91" si="16">B$92+B$98+B$100+B$108+B$109</f>
        <v>10.755824930960001</v>
      </c>
      <c r="C91" s="205">
        <f t="shared" si="16"/>
        <v>10.63462799219</v>
      </c>
      <c r="D91" s="205">
        <f t="shared" si="16"/>
        <v>10.438670359489999</v>
      </c>
      <c r="E91" s="205">
        <f t="shared" si="16"/>
        <v>10.188386324649999</v>
      </c>
      <c r="F91" s="205">
        <f t="shared" si="16"/>
        <v>10.101764205849999</v>
      </c>
      <c r="G91" s="205">
        <f t="shared" si="16"/>
        <v>9.8629733963899984</v>
      </c>
      <c r="H91" s="205">
        <f t="shared" si="16"/>
        <v>9.9433084576499997</v>
      </c>
      <c r="I91" s="205">
        <f t="shared" si="16"/>
        <v>9.7683447697200005</v>
      </c>
      <c r="J91" s="205">
        <f t="shared" si="16"/>
        <v>9.7590879887799993</v>
      </c>
      <c r="K91" s="205">
        <f t="shared" si="16"/>
        <v>9.4939284934900012</v>
      </c>
      <c r="L91" s="205">
        <f t="shared" si="16"/>
        <v>9.578222972719999</v>
      </c>
      <c r="M91" s="205">
        <f t="shared" si="16"/>
        <v>9.5331258398399985</v>
      </c>
      <c r="N91" s="205">
        <f t="shared" si="16"/>
        <v>9.5983142434199991</v>
      </c>
      <c r="O91" s="15"/>
      <c r="P91" s="15"/>
      <c r="Q91" s="15"/>
    </row>
    <row r="92" spans="1:17" ht="12.75" outlineLevel="2" x14ac:dyDescent="0.2">
      <c r="A92" s="75" t="s">
        <v>181</v>
      </c>
      <c r="B92" s="120">
        <f t="shared" ref="B92:M92" si="17">SUM(B$93:B$97)</f>
        <v>8.5593320389300001</v>
      </c>
      <c r="C92" s="120">
        <f t="shared" si="17"/>
        <v>8.62842410841</v>
      </c>
      <c r="D92" s="120">
        <f t="shared" si="17"/>
        <v>8.4875370658700007</v>
      </c>
      <c r="E92" s="120">
        <f t="shared" si="17"/>
        <v>8.3942738444299998</v>
      </c>
      <c r="F92" s="120">
        <f t="shared" si="17"/>
        <v>8.3787812683999991</v>
      </c>
      <c r="G92" s="120">
        <f t="shared" si="17"/>
        <v>8.2199387005699993</v>
      </c>
      <c r="H92" s="120">
        <f t="shared" si="17"/>
        <v>8.2843102913000006</v>
      </c>
      <c r="I92" s="120">
        <f t="shared" si="17"/>
        <v>8.2108113799000009</v>
      </c>
      <c r="J92" s="120">
        <f t="shared" si="17"/>
        <v>8.1953205112200003</v>
      </c>
      <c r="K92" s="120">
        <f t="shared" si="17"/>
        <v>7.9394565105600003</v>
      </c>
      <c r="L92" s="120">
        <f t="shared" si="17"/>
        <v>8.0221647111099994</v>
      </c>
      <c r="M92" s="120">
        <f t="shared" si="17"/>
        <v>7.9938023808800001</v>
      </c>
      <c r="N92" s="120">
        <v>8.0575646315699991</v>
      </c>
      <c r="O92" s="15"/>
      <c r="P92" s="15"/>
      <c r="Q92" s="15"/>
    </row>
    <row r="93" spans="1:17" ht="12.75" outlineLevel="3" x14ac:dyDescent="0.2">
      <c r="A93" s="43" t="s">
        <v>66</v>
      </c>
      <c r="B93" s="122">
        <v>0.1145400015</v>
      </c>
      <c r="C93" s="122">
        <v>0.11429000172000001</v>
      </c>
      <c r="D93" s="122">
        <v>0.11385999967</v>
      </c>
      <c r="E93" s="122">
        <v>0.11218000155000001</v>
      </c>
      <c r="F93" s="122">
        <v>0.11123000175</v>
      </c>
      <c r="G93" s="122">
        <v>0.11134000082999999</v>
      </c>
      <c r="H93" s="122">
        <v>0.11361999913</v>
      </c>
      <c r="I93" s="122">
        <v>0.11154000181</v>
      </c>
      <c r="J93" s="122">
        <v>0.11071999821</v>
      </c>
      <c r="K93" s="122">
        <v>0.10935000149</v>
      </c>
      <c r="L93" s="122">
        <v>0.11106000175</v>
      </c>
      <c r="M93" s="122">
        <v>0.11004999880000001</v>
      </c>
      <c r="N93" s="122">
        <v>0.11155018534</v>
      </c>
      <c r="O93" s="15"/>
      <c r="P93" s="15"/>
      <c r="Q93" s="15"/>
    </row>
    <row r="94" spans="1:17" ht="12.75" outlineLevel="3" x14ac:dyDescent="0.2">
      <c r="A94" s="43" t="s">
        <v>54</v>
      </c>
      <c r="B94" s="122">
        <v>0.20628031303</v>
      </c>
      <c r="C94" s="122">
        <v>0.21044569602999999</v>
      </c>
      <c r="D94" s="122">
        <v>0.21952372399</v>
      </c>
      <c r="E94" s="122">
        <v>0.22777751983</v>
      </c>
      <c r="F94" s="122">
        <v>0.23642206758000001</v>
      </c>
      <c r="G94" s="122">
        <v>0.25053335689</v>
      </c>
      <c r="H94" s="122">
        <v>0.27960352448999998</v>
      </c>
      <c r="I94" s="122">
        <v>0.2876799853</v>
      </c>
      <c r="J94" s="122">
        <v>0.31094831780999999</v>
      </c>
      <c r="K94" s="122">
        <v>0.31209933152000002</v>
      </c>
      <c r="L94" s="122">
        <v>0.31903038523999999</v>
      </c>
      <c r="M94" s="122">
        <v>0.32862785185999999</v>
      </c>
      <c r="N94" s="122">
        <v>0.33752435519000001</v>
      </c>
      <c r="O94" s="15"/>
      <c r="P94" s="15"/>
      <c r="Q94" s="15"/>
    </row>
    <row r="95" spans="1:17" ht="12.75" outlineLevel="3" x14ac:dyDescent="0.2">
      <c r="A95" s="43" t="s">
        <v>96</v>
      </c>
      <c r="B95" s="122">
        <v>5.6124600730000002E-2</v>
      </c>
      <c r="C95" s="122">
        <v>5.6002100839999999E-2</v>
      </c>
      <c r="D95" s="122">
        <v>5.5791399839999999E-2</v>
      </c>
      <c r="E95" s="122">
        <v>5.4968200760000002E-2</v>
      </c>
      <c r="F95" s="122">
        <v>5.4502700860000003E-2</v>
      </c>
      <c r="G95" s="122">
        <v>6.097535145E-2</v>
      </c>
      <c r="H95" s="122">
        <v>6.222399252E-2</v>
      </c>
      <c r="I95" s="122">
        <v>6.1084881989999999E-2</v>
      </c>
      <c r="J95" s="122">
        <v>6.0635807020000002E-2</v>
      </c>
      <c r="K95" s="122">
        <v>5.9885528319999999E-2</v>
      </c>
      <c r="L95" s="122">
        <v>6.0822009959999999E-2</v>
      </c>
      <c r="M95" s="122">
        <v>6.0268881840000003E-2</v>
      </c>
      <c r="N95" s="122">
        <v>6.1090459E-2</v>
      </c>
      <c r="O95" s="15"/>
      <c r="P95" s="15"/>
      <c r="Q95" s="15"/>
    </row>
    <row r="96" spans="1:17" ht="12.75" outlineLevel="3" x14ac:dyDescent="0.2">
      <c r="A96" s="43" t="s">
        <v>134</v>
      </c>
      <c r="B96" s="122">
        <v>0.45706674655000001</v>
      </c>
      <c r="C96" s="122">
        <v>0.46734190704</v>
      </c>
      <c r="D96" s="122">
        <v>0.46734190704</v>
      </c>
      <c r="E96" s="122">
        <v>0.46734190704</v>
      </c>
      <c r="F96" s="122">
        <v>0.45813690705999999</v>
      </c>
      <c r="G96" s="122">
        <v>0.45501690704999997</v>
      </c>
      <c r="H96" s="122">
        <v>0.46567169465000002</v>
      </c>
      <c r="I96" s="122">
        <v>0.46567169465000002</v>
      </c>
      <c r="J96" s="122">
        <v>0.46567169465000002</v>
      </c>
      <c r="K96" s="122">
        <v>0.46784582728000002</v>
      </c>
      <c r="L96" s="122">
        <v>0.4585058273</v>
      </c>
      <c r="M96" s="122">
        <v>0.45538582728999999</v>
      </c>
      <c r="N96" s="122">
        <v>0.45703505259999999</v>
      </c>
      <c r="O96" s="15"/>
      <c r="P96" s="15"/>
      <c r="Q96" s="15"/>
    </row>
    <row r="97" spans="1:17" ht="12.75" outlineLevel="3" x14ac:dyDescent="0.2">
      <c r="A97" s="43" t="s">
        <v>149</v>
      </c>
      <c r="B97" s="122">
        <v>7.7253203771200001</v>
      </c>
      <c r="C97" s="122">
        <v>7.7803444027799999</v>
      </c>
      <c r="D97" s="122">
        <v>7.6310200353299997</v>
      </c>
      <c r="E97" s="122">
        <v>7.53200621525</v>
      </c>
      <c r="F97" s="122">
        <v>7.5184895911499998</v>
      </c>
      <c r="G97" s="122">
        <v>7.3420730843499999</v>
      </c>
      <c r="H97" s="122">
        <v>7.36319108051</v>
      </c>
      <c r="I97" s="122">
        <v>7.2848348161500001</v>
      </c>
      <c r="J97" s="122">
        <v>7.2473446935299997</v>
      </c>
      <c r="K97" s="122">
        <v>6.9902758219500001</v>
      </c>
      <c r="L97" s="122">
        <v>7.0727464868599998</v>
      </c>
      <c r="M97" s="122">
        <v>7.03946982109</v>
      </c>
      <c r="N97" s="122">
        <v>7.0903645794400001</v>
      </c>
      <c r="O97" s="15"/>
      <c r="P97" s="15"/>
      <c r="Q97" s="15"/>
    </row>
    <row r="98" spans="1:17" ht="12.75" outlineLevel="2" x14ac:dyDescent="0.2">
      <c r="A98" s="75" t="s">
        <v>44</v>
      </c>
      <c r="B98" s="120">
        <f t="shared" ref="B98:M98" si="18">SUM(B$99:B$99)</f>
        <v>4.8738926600000003E-2</v>
      </c>
      <c r="C98" s="120">
        <f t="shared" si="18"/>
        <v>2.4369463260000002E-2</v>
      </c>
      <c r="D98" s="120">
        <f t="shared" si="18"/>
        <v>2.4369463260000002E-2</v>
      </c>
      <c r="E98" s="120">
        <f t="shared" si="18"/>
        <v>2.4369463260000002E-2</v>
      </c>
      <c r="F98" s="120">
        <f t="shared" si="18"/>
        <v>2.4369463260000002E-2</v>
      </c>
      <c r="G98" s="120">
        <f t="shared" si="18"/>
        <v>2.4369463260000002E-2</v>
      </c>
      <c r="H98" s="120">
        <f t="shared" si="18"/>
        <v>2.4369463260000002E-2</v>
      </c>
      <c r="I98" s="120">
        <f t="shared" si="18"/>
        <v>0</v>
      </c>
      <c r="J98" s="120">
        <f t="shared" si="18"/>
        <v>0</v>
      </c>
      <c r="K98" s="120">
        <f t="shared" si="18"/>
        <v>0</v>
      </c>
      <c r="L98" s="120">
        <f t="shared" si="18"/>
        <v>0</v>
      </c>
      <c r="M98" s="120">
        <f t="shared" si="18"/>
        <v>0</v>
      </c>
      <c r="N98" s="120">
        <v>0</v>
      </c>
      <c r="O98" s="15"/>
      <c r="P98" s="15"/>
      <c r="Q98" s="15"/>
    </row>
    <row r="99" spans="1:17" ht="12.75" outlineLevel="3" x14ac:dyDescent="0.2">
      <c r="A99" s="43" t="s">
        <v>27</v>
      </c>
      <c r="B99" s="122">
        <v>4.8738926600000003E-2</v>
      </c>
      <c r="C99" s="122">
        <v>2.4369463260000002E-2</v>
      </c>
      <c r="D99" s="122">
        <v>2.4369463260000002E-2</v>
      </c>
      <c r="E99" s="122">
        <v>2.4369463260000002E-2</v>
      </c>
      <c r="F99" s="122">
        <v>2.4369463260000002E-2</v>
      </c>
      <c r="G99" s="122">
        <v>2.4369463260000002E-2</v>
      </c>
      <c r="H99" s="122">
        <v>2.4369463260000002E-2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5"/>
      <c r="P99" s="15"/>
      <c r="Q99" s="15"/>
    </row>
    <row r="100" spans="1:17" ht="12.75" outlineLevel="2" x14ac:dyDescent="0.2">
      <c r="A100" s="75" t="s">
        <v>219</v>
      </c>
      <c r="B100" s="120">
        <f t="shared" ref="B100:M100" si="19">SUM(B$101:B$107)</f>
        <v>2.0344831620099999</v>
      </c>
      <c r="C100" s="120">
        <f t="shared" si="19"/>
        <v>1.8677568394799999</v>
      </c>
      <c r="D100" s="120">
        <f t="shared" si="19"/>
        <v>1.8129079238799999</v>
      </c>
      <c r="E100" s="120">
        <f t="shared" si="19"/>
        <v>1.65667915044</v>
      </c>
      <c r="F100" s="120">
        <f t="shared" si="19"/>
        <v>1.5857525073599998</v>
      </c>
      <c r="G100" s="120">
        <f t="shared" si="19"/>
        <v>1.50646723293</v>
      </c>
      <c r="H100" s="120">
        <f t="shared" si="19"/>
        <v>1.5214051394999999</v>
      </c>
      <c r="I100" s="120">
        <f t="shared" si="19"/>
        <v>1.4455147080999999</v>
      </c>
      <c r="J100" s="120">
        <f t="shared" si="19"/>
        <v>1.45232528031</v>
      </c>
      <c r="K100" s="120">
        <f t="shared" si="19"/>
        <v>1.44343969077</v>
      </c>
      <c r="L100" s="120">
        <f t="shared" si="19"/>
        <v>1.4437160201399999</v>
      </c>
      <c r="M100" s="120">
        <f t="shared" si="19"/>
        <v>1.4275097780999999</v>
      </c>
      <c r="N100" s="120">
        <v>1.4281275277400001</v>
      </c>
      <c r="O100" s="15"/>
      <c r="P100" s="15"/>
      <c r="Q100" s="15"/>
    </row>
    <row r="101" spans="1:17" ht="12.75" outlineLevel="3" x14ac:dyDescent="0.2">
      <c r="A101" s="43" t="s">
        <v>76</v>
      </c>
      <c r="B101" s="122">
        <v>7.991643658E-2</v>
      </c>
      <c r="C101" s="122">
        <v>7.991643658E-2</v>
      </c>
      <c r="D101" s="122">
        <v>0.10245663875</v>
      </c>
      <c r="E101" s="122">
        <v>0.11216478933</v>
      </c>
      <c r="F101" s="122">
        <v>0.11216478933</v>
      </c>
      <c r="G101" s="122">
        <v>0.11216478933</v>
      </c>
      <c r="H101" s="122">
        <v>0.12197713671</v>
      </c>
      <c r="I101" s="122">
        <v>0.12197713671</v>
      </c>
      <c r="J101" s="122">
        <v>0.12913874637</v>
      </c>
      <c r="K101" s="122">
        <v>0.12913874637</v>
      </c>
      <c r="L101" s="122">
        <v>0.13527281757000001</v>
      </c>
      <c r="M101" s="122">
        <v>0.13527281757000001</v>
      </c>
      <c r="N101" s="122">
        <v>0.13527281757000001</v>
      </c>
      <c r="O101" s="15"/>
      <c r="P101" s="15"/>
      <c r="Q101" s="15"/>
    </row>
    <row r="102" spans="1:17" ht="12.75" outlineLevel="3" x14ac:dyDescent="0.2">
      <c r="A102" s="43" t="s">
        <v>177</v>
      </c>
      <c r="B102" s="122">
        <v>0.45260618235</v>
      </c>
      <c r="C102" s="122">
        <v>0.36099641953</v>
      </c>
      <c r="D102" s="122">
        <v>0.28380778558999997</v>
      </c>
      <c r="E102" s="122">
        <v>0.12711425026000001</v>
      </c>
      <c r="F102" s="122">
        <v>6.3018889679999995E-2</v>
      </c>
      <c r="G102" s="122">
        <v>0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5"/>
      <c r="P102" s="15"/>
      <c r="Q102" s="15"/>
    </row>
    <row r="103" spans="1:17" ht="12.75" outlineLevel="3" x14ac:dyDescent="0.2">
      <c r="A103" s="43" t="s">
        <v>213</v>
      </c>
      <c r="B103" s="122">
        <v>3.3931242969999997E-2</v>
      </c>
      <c r="C103" s="122">
        <v>3.3857183229999997E-2</v>
      </c>
      <c r="D103" s="122">
        <v>3.3729799739999997E-2</v>
      </c>
      <c r="E103" s="122">
        <v>2.9539660780000001E-2</v>
      </c>
      <c r="F103" s="122">
        <v>2.9289503250000001E-2</v>
      </c>
      <c r="G103" s="122">
        <v>2.931846862E-2</v>
      </c>
      <c r="H103" s="122">
        <v>3.4153328029999999E-2</v>
      </c>
      <c r="I103" s="122">
        <v>3.3528096280000003E-2</v>
      </c>
      <c r="J103" s="122">
        <v>3.328160929E-2</v>
      </c>
      <c r="K103" s="122">
        <v>2.9218069369999999E-2</v>
      </c>
      <c r="L103" s="122">
        <v>2.967497752E-2</v>
      </c>
      <c r="M103" s="122">
        <v>2.986396073E-2</v>
      </c>
      <c r="N103" s="122">
        <v>3.0354194519999999E-2</v>
      </c>
      <c r="O103" s="15"/>
      <c r="P103" s="15"/>
      <c r="Q103" s="15"/>
    </row>
    <row r="104" spans="1:17" ht="12.75" outlineLevel="3" x14ac:dyDescent="0.2">
      <c r="A104" s="43" t="s">
        <v>130</v>
      </c>
      <c r="B104" s="122">
        <v>1.947180011E-2</v>
      </c>
      <c r="C104" s="122">
        <v>1.9429300140000001E-2</v>
      </c>
      <c r="D104" s="122">
        <v>1.9356199800000001E-2</v>
      </c>
      <c r="E104" s="122">
        <v>1.4302950070000001E-2</v>
      </c>
      <c r="F104" s="122">
        <v>1.41818251E-2</v>
      </c>
      <c r="G104" s="122">
        <v>1.419584998E-2</v>
      </c>
      <c r="H104" s="122">
        <v>1.448654976E-2</v>
      </c>
      <c r="I104" s="122">
        <v>1.4221350109999999E-2</v>
      </c>
      <c r="J104" s="122">
        <v>1.4116799649999999E-2</v>
      </c>
      <c r="K104" s="122">
        <v>9.2947500299999999E-3</v>
      </c>
      <c r="L104" s="122">
        <v>9.4401000500000005E-3</v>
      </c>
      <c r="M104" s="122">
        <v>9.3542498000000005E-3</v>
      </c>
      <c r="N104" s="122">
        <v>9.4817656499999996E-3</v>
      </c>
      <c r="O104" s="15"/>
      <c r="P104" s="15"/>
      <c r="Q104" s="15"/>
    </row>
    <row r="105" spans="1:17" ht="12.75" outlineLevel="3" x14ac:dyDescent="0.2">
      <c r="A105" s="43" t="s">
        <v>153</v>
      </c>
      <c r="B105" s="122">
        <v>3.3320000000000002E-2</v>
      </c>
      <c r="C105" s="122">
        <v>3.3320000000000002E-2</v>
      </c>
      <c r="D105" s="122">
        <v>3.3320000000000002E-2</v>
      </c>
      <c r="E105" s="122">
        <v>3.3320000000000002E-2</v>
      </c>
      <c r="F105" s="122">
        <v>2.6859999999999998E-2</v>
      </c>
      <c r="G105" s="122">
        <v>2.6859999999999998E-2</v>
      </c>
      <c r="H105" s="122">
        <v>2.6859999999999998E-2</v>
      </c>
      <c r="I105" s="122">
        <v>2.6859999999999998E-2</v>
      </c>
      <c r="J105" s="122">
        <v>2.6859999999999998E-2</v>
      </c>
      <c r="K105" s="122">
        <v>2.6859999999999998E-2</v>
      </c>
      <c r="L105" s="122">
        <v>2.0400000000000001E-2</v>
      </c>
      <c r="M105" s="122">
        <v>2.0400000000000001E-2</v>
      </c>
      <c r="N105" s="122">
        <v>2.0400000000000001E-2</v>
      </c>
      <c r="O105" s="15"/>
      <c r="P105" s="15"/>
      <c r="Q105" s="15"/>
    </row>
    <row r="106" spans="1:17" ht="12.75" outlineLevel="3" x14ac:dyDescent="0.2">
      <c r="A106" s="43" t="s">
        <v>123</v>
      </c>
      <c r="B106" s="122">
        <v>1.35</v>
      </c>
      <c r="C106" s="122">
        <v>1.2749999999999999</v>
      </c>
      <c r="D106" s="122">
        <v>1.2749999999999999</v>
      </c>
      <c r="E106" s="122">
        <v>1.2749999999999999</v>
      </c>
      <c r="F106" s="122">
        <v>1.2749999999999999</v>
      </c>
      <c r="G106" s="122">
        <v>1.2749999999999999</v>
      </c>
      <c r="H106" s="122">
        <v>1.2749999999999999</v>
      </c>
      <c r="I106" s="122">
        <v>1.2</v>
      </c>
      <c r="J106" s="122">
        <v>1.2</v>
      </c>
      <c r="K106" s="122">
        <v>1.2</v>
      </c>
      <c r="L106" s="122">
        <v>1.2</v>
      </c>
      <c r="M106" s="122">
        <v>1.2</v>
      </c>
      <c r="N106" s="122">
        <v>1.2</v>
      </c>
      <c r="O106" s="15"/>
      <c r="P106" s="15"/>
      <c r="Q106" s="15"/>
    </row>
    <row r="107" spans="1:17" ht="12.75" outlineLevel="3" x14ac:dyDescent="0.2">
      <c r="A107" s="43" t="s">
        <v>104</v>
      </c>
      <c r="B107" s="122">
        <v>6.5237500000000004E-2</v>
      </c>
      <c r="C107" s="122">
        <v>6.5237500000000004E-2</v>
      </c>
      <c r="D107" s="122">
        <v>6.5237500000000004E-2</v>
      </c>
      <c r="E107" s="122">
        <v>6.5237500000000004E-2</v>
      </c>
      <c r="F107" s="122">
        <v>6.5237500000000004E-2</v>
      </c>
      <c r="G107" s="122">
        <v>4.8928125000000003E-2</v>
      </c>
      <c r="H107" s="122">
        <v>4.8928125000000003E-2</v>
      </c>
      <c r="I107" s="122">
        <v>4.8928125000000003E-2</v>
      </c>
      <c r="J107" s="122">
        <v>4.8928125000000003E-2</v>
      </c>
      <c r="K107" s="122">
        <v>4.8928125000000003E-2</v>
      </c>
      <c r="L107" s="122">
        <v>4.8928125000000003E-2</v>
      </c>
      <c r="M107" s="122">
        <v>3.2618750000000002E-2</v>
      </c>
      <c r="N107" s="122">
        <v>3.2618750000000002E-2</v>
      </c>
      <c r="O107" s="15"/>
      <c r="P107" s="15"/>
      <c r="Q107" s="15"/>
    </row>
    <row r="108" spans="1:17" ht="12.75" outlineLevel="2" x14ac:dyDescent="0.2">
      <c r="A108" s="75" t="s">
        <v>56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5"/>
      <c r="P108" s="15"/>
      <c r="Q108" s="15"/>
    </row>
    <row r="109" spans="1:17" ht="12.75" outlineLevel="2" x14ac:dyDescent="0.2">
      <c r="A109" s="75" t="s">
        <v>184</v>
      </c>
      <c r="B109" s="120">
        <f t="shared" ref="B109:M109" si="20">SUM(B$110:B$110)</f>
        <v>0.11327080342</v>
      </c>
      <c r="C109" s="120">
        <f t="shared" si="20"/>
        <v>0.11407758104</v>
      </c>
      <c r="D109" s="120">
        <f t="shared" si="20"/>
        <v>0.11385590648</v>
      </c>
      <c r="E109" s="120">
        <f t="shared" si="20"/>
        <v>0.11306386652</v>
      </c>
      <c r="F109" s="120">
        <f t="shared" si="20"/>
        <v>0.11286096683000001</v>
      </c>
      <c r="G109" s="120">
        <f t="shared" si="20"/>
        <v>0.11219799963</v>
      </c>
      <c r="H109" s="120">
        <f t="shared" si="20"/>
        <v>0.11322356359000001</v>
      </c>
      <c r="I109" s="120">
        <f t="shared" si="20"/>
        <v>0.11201868172</v>
      </c>
      <c r="J109" s="120">
        <f t="shared" si="20"/>
        <v>0.11144219725</v>
      </c>
      <c r="K109" s="120">
        <f t="shared" si="20"/>
        <v>0.11103229216</v>
      </c>
      <c r="L109" s="120">
        <f t="shared" si="20"/>
        <v>0.11234224147000001</v>
      </c>
      <c r="M109" s="120">
        <f t="shared" si="20"/>
        <v>0.11181368086</v>
      </c>
      <c r="N109" s="120">
        <v>0.11262208411000001</v>
      </c>
      <c r="O109" s="15"/>
      <c r="P109" s="15"/>
      <c r="Q109" s="15"/>
    </row>
    <row r="110" spans="1:17" ht="12.75" outlineLevel="3" x14ac:dyDescent="0.2">
      <c r="A110" s="43" t="s">
        <v>149</v>
      </c>
      <c r="B110" s="122">
        <v>0.11327080342</v>
      </c>
      <c r="C110" s="122">
        <v>0.11407758104</v>
      </c>
      <c r="D110" s="122">
        <v>0.11385590648</v>
      </c>
      <c r="E110" s="122">
        <v>0.11306386652</v>
      </c>
      <c r="F110" s="122">
        <v>0.11286096683000001</v>
      </c>
      <c r="G110" s="122">
        <v>0.11219799963</v>
      </c>
      <c r="H110" s="122">
        <v>0.11322356359000001</v>
      </c>
      <c r="I110" s="122">
        <v>0.11201868172</v>
      </c>
      <c r="J110" s="122">
        <v>0.11144219725</v>
      </c>
      <c r="K110" s="122">
        <v>0.11103229216</v>
      </c>
      <c r="L110" s="122">
        <v>0.11234224147000001</v>
      </c>
      <c r="M110" s="122">
        <v>0.11181368086</v>
      </c>
      <c r="N110" s="122">
        <v>0.11262208411000001</v>
      </c>
      <c r="O110" s="15"/>
      <c r="P110" s="15"/>
      <c r="Q110" s="15"/>
    </row>
    <row r="111" spans="1:17" x14ac:dyDescent="0.2"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5"/>
      <c r="P111" s="15"/>
      <c r="Q111" s="15"/>
    </row>
    <row r="112" spans="1:17" x14ac:dyDescent="0.2"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5"/>
      <c r="P112" s="15"/>
      <c r="Q112" s="15"/>
    </row>
    <row r="113" spans="2:17" x14ac:dyDescent="0.2"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5"/>
      <c r="P113" s="15"/>
      <c r="Q113" s="15"/>
    </row>
    <row r="114" spans="2:17" x14ac:dyDescent="0.2"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5"/>
      <c r="P114" s="15"/>
      <c r="Q114" s="15"/>
    </row>
    <row r="115" spans="2:17" x14ac:dyDescent="0.2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5"/>
      <c r="P115" s="15"/>
      <c r="Q115" s="15"/>
    </row>
    <row r="116" spans="2:17" x14ac:dyDescent="0.2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5"/>
      <c r="P116" s="15"/>
      <c r="Q116" s="15"/>
    </row>
    <row r="117" spans="2:17" x14ac:dyDescent="0.2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5"/>
      <c r="P117" s="15"/>
      <c r="Q117" s="15"/>
    </row>
    <row r="118" spans="2:17" x14ac:dyDescent="0.2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5"/>
      <c r="P118" s="15"/>
      <c r="Q118" s="15"/>
    </row>
    <row r="119" spans="2:17" x14ac:dyDescent="0.2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5"/>
      <c r="P119" s="15"/>
      <c r="Q119" s="15"/>
    </row>
    <row r="120" spans="2:17" x14ac:dyDescent="0.2"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5"/>
      <c r="P120" s="15"/>
      <c r="Q120" s="15"/>
    </row>
    <row r="121" spans="2:17" x14ac:dyDescent="0.2"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5"/>
      <c r="P121" s="15"/>
      <c r="Q121" s="15"/>
    </row>
    <row r="122" spans="2:17" x14ac:dyDescent="0.2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5"/>
      <c r="P122" s="15"/>
      <c r="Q122" s="15"/>
    </row>
    <row r="123" spans="2:17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5"/>
      <c r="P123" s="15"/>
      <c r="Q123" s="15"/>
    </row>
    <row r="124" spans="2:17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5"/>
      <c r="P124" s="15"/>
      <c r="Q124" s="15"/>
    </row>
    <row r="125" spans="2:17" x14ac:dyDescent="0.2"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5"/>
      <c r="P125" s="15"/>
      <c r="Q125" s="15"/>
    </row>
    <row r="126" spans="2:17" x14ac:dyDescent="0.2"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5"/>
      <c r="P126" s="15"/>
      <c r="Q126" s="15"/>
    </row>
    <row r="127" spans="2:17" x14ac:dyDescent="0.2"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5"/>
      <c r="P127" s="15"/>
      <c r="Q127" s="15"/>
    </row>
    <row r="128" spans="2:17" x14ac:dyDescent="0.2"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5"/>
      <c r="P128" s="15"/>
      <c r="Q128" s="15"/>
    </row>
    <row r="129" spans="2:17" x14ac:dyDescent="0.2"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5"/>
      <c r="P129" s="15"/>
      <c r="Q129" s="15"/>
    </row>
    <row r="130" spans="2:17" x14ac:dyDescent="0.2"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5"/>
      <c r="P130" s="15"/>
      <c r="Q130" s="15"/>
    </row>
    <row r="131" spans="2:17" x14ac:dyDescent="0.2"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5"/>
      <c r="P131" s="15"/>
      <c r="Q131" s="15"/>
    </row>
    <row r="132" spans="2:17" x14ac:dyDescent="0.2"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5"/>
      <c r="P132" s="15"/>
      <c r="Q132" s="15"/>
    </row>
    <row r="133" spans="2:17" x14ac:dyDescent="0.2"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5"/>
      <c r="P133" s="15"/>
      <c r="Q133" s="15"/>
    </row>
    <row r="134" spans="2:17" x14ac:dyDescent="0.2"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5"/>
      <c r="P134" s="15"/>
      <c r="Q134" s="15"/>
    </row>
    <row r="135" spans="2:17" x14ac:dyDescent="0.2"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5"/>
      <c r="P135" s="15"/>
      <c r="Q135" s="15"/>
    </row>
    <row r="136" spans="2:17" x14ac:dyDescent="0.2"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5"/>
      <c r="P136" s="15"/>
      <c r="Q136" s="15"/>
    </row>
    <row r="137" spans="2:17" x14ac:dyDescent="0.2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5"/>
      <c r="P137" s="15"/>
      <c r="Q137" s="15"/>
    </row>
    <row r="138" spans="2:17" x14ac:dyDescent="0.2"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5"/>
      <c r="P138" s="15"/>
      <c r="Q138" s="15"/>
    </row>
    <row r="139" spans="2:17" x14ac:dyDescent="0.2"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5"/>
      <c r="P139" s="15"/>
      <c r="Q139" s="15"/>
    </row>
    <row r="140" spans="2:17" x14ac:dyDescent="0.2"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5"/>
      <c r="P140" s="15"/>
      <c r="Q140" s="15"/>
    </row>
    <row r="141" spans="2:17" x14ac:dyDescent="0.2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5"/>
      <c r="P141" s="15"/>
      <c r="Q141" s="15"/>
    </row>
    <row r="142" spans="2:17" x14ac:dyDescent="0.2"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5"/>
      <c r="P142" s="15"/>
      <c r="Q142" s="15"/>
    </row>
    <row r="143" spans="2:17" x14ac:dyDescent="0.2"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5"/>
      <c r="P143" s="15"/>
      <c r="Q143" s="15"/>
    </row>
    <row r="144" spans="2:17" x14ac:dyDescent="0.2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5"/>
      <c r="P144" s="15"/>
      <c r="Q144" s="15"/>
    </row>
    <row r="145" spans="2:17" x14ac:dyDescent="0.2"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5"/>
      <c r="P145" s="15"/>
      <c r="Q145" s="15"/>
    </row>
    <row r="146" spans="2:17" x14ac:dyDescent="0.2"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5"/>
      <c r="P146" s="15"/>
      <c r="Q146" s="15"/>
    </row>
    <row r="147" spans="2:17" x14ac:dyDescent="0.2"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5"/>
      <c r="P147" s="15"/>
      <c r="Q147" s="15"/>
    </row>
    <row r="148" spans="2:17" x14ac:dyDescent="0.2"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5"/>
      <c r="P148" s="15"/>
      <c r="Q148" s="15"/>
    </row>
    <row r="149" spans="2:17" x14ac:dyDescent="0.2"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5"/>
      <c r="P149" s="15"/>
      <c r="Q149" s="15"/>
    </row>
    <row r="150" spans="2:17" x14ac:dyDescent="0.2"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5"/>
      <c r="P150" s="15"/>
      <c r="Q150" s="15"/>
    </row>
    <row r="151" spans="2:17" x14ac:dyDescent="0.2"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5"/>
      <c r="P151" s="15"/>
      <c r="Q151" s="15"/>
    </row>
    <row r="152" spans="2:17" x14ac:dyDescent="0.2"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5"/>
      <c r="P152" s="15"/>
      <c r="Q152" s="15"/>
    </row>
    <row r="153" spans="2:17" x14ac:dyDescent="0.2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5"/>
      <c r="P153" s="15"/>
      <c r="Q153" s="15"/>
    </row>
    <row r="154" spans="2:17" x14ac:dyDescent="0.2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5"/>
      <c r="P154" s="15"/>
      <c r="Q154" s="15"/>
    </row>
    <row r="155" spans="2:17" x14ac:dyDescent="0.2"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5"/>
      <c r="P155" s="15"/>
      <c r="Q155" s="15"/>
    </row>
    <row r="156" spans="2:17" x14ac:dyDescent="0.2"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5"/>
      <c r="P156" s="15"/>
      <c r="Q156" s="15"/>
    </row>
    <row r="157" spans="2:17" x14ac:dyDescent="0.2"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5"/>
      <c r="P157" s="15"/>
      <c r="Q157" s="15"/>
    </row>
    <row r="158" spans="2:17" x14ac:dyDescent="0.2"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5"/>
      <c r="P158" s="15"/>
      <c r="Q158" s="15"/>
    </row>
    <row r="159" spans="2:17" x14ac:dyDescent="0.2"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5"/>
      <c r="P159" s="15"/>
      <c r="Q159" s="15"/>
    </row>
    <row r="160" spans="2:17" x14ac:dyDescent="0.2"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5"/>
      <c r="P160" s="15"/>
      <c r="Q160" s="15"/>
    </row>
    <row r="161" spans="2:17" x14ac:dyDescent="0.2"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5"/>
      <c r="P161" s="15"/>
      <c r="Q161" s="15"/>
    </row>
    <row r="162" spans="2:17" x14ac:dyDescent="0.2"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5"/>
      <c r="P162" s="15"/>
      <c r="Q162" s="15"/>
    </row>
    <row r="163" spans="2:17" x14ac:dyDescent="0.2"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5"/>
      <c r="P163" s="15"/>
      <c r="Q163" s="15"/>
    </row>
    <row r="164" spans="2:17" x14ac:dyDescent="0.2"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5"/>
      <c r="P164" s="15"/>
      <c r="Q164" s="15"/>
    </row>
    <row r="165" spans="2:17" x14ac:dyDescent="0.2"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5"/>
      <c r="P165" s="15"/>
      <c r="Q165" s="15"/>
    </row>
    <row r="166" spans="2:17" x14ac:dyDescent="0.2"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5"/>
      <c r="P166" s="15"/>
      <c r="Q166" s="15"/>
    </row>
    <row r="167" spans="2:17" x14ac:dyDescent="0.2"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5"/>
      <c r="P167" s="15"/>
      <c r="Q167" s="15"/>
    </row>
    <row r="168" spans="2:17" x14ac:dyDescent="0.2"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5"/>
      <c r="P168" s="15"/>
      <c r="Q168" s="15"/>
    </row>
    <row r="169" spans="2:17" x14ac:dyDescent="0.2"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5"/>
      <c r="P169" s="15"/>
      <c r="Q169" s="15"/>
    </row>
    <row r="170" spans="2:17" x14ac:dyDescent="0.2"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5"/>
      <c r="P170" s="15"/>
      <c r="Q170" s="15"/>
    </row>
    <row r="171" spans="2:17" x14ac:dyDescent="0.2"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5"/>
      <c r="P171" s="15"/>
      <c r="Q171" s="15"/>
    </row>
    <row r="172" spans="2:17" x14ac:dyDescent="0.2"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5"/>
      <c r="P172" s="15"/>
      <c r="Q172" s="15"/>
    </row>
    <row r="173" spans="2:17" x14ac:dyDescent="0.2"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5"/>
      <c r="P173" s="15"/>
      <c r="Q173" s="15"/>
    </row>
    <row r="174" spans="2:17" x14ac:dyDescent="0.2"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5"/>
      <c r="P174" s="15"/>
      <c r="Q174" s="15"/>
    </row>
    <row r="175" spans="2:17" x14ac:dyDescent="0.2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5"/>
      <c r="P175" s="15"/>
      <c r="Q175" s="15"/>
    </row>
    <row r="176" spans="2:17" x14ac:dyDescent="0.2"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5"/>
      <c r="P176" s="15"/>
      <c r="Q176" s="15"/>
    </row>
    <row r="177" spans="2:17" x14ac:dyDescent="0.2"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5"/>
      <c r="P177" s="15"/>
      <c r="Q177" s="15"/>
    </row>
    <row r="178" spans="2:17" x14ac:dyDescent="0.2"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5"/>
      <c r="P178" s="15"/>
      <c r="Q178" s="15"/>
    </row>
    <row r="179" spans="2:17" x14ac:dyDescent="0.2"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5"/>
      <c r="P179" s="15"/>
      <c r="Q179" s="15"/>
    </row>
    <row r="180" spans="2:17" x14ac:dyDescent="0.2"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5"/>
      <c r="P180" s="15"/>
      <c r="Q180" s="15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35" sqref="A35"/>
    </sheetView>
  </sheetViews>
  <sheetFormatPr defaultRowHeight="12.75" outlineLevelRow="3" x14ac:dyDescent="0.2"/>
  <cols>
    <col min="1" max="1" width="81.42578125" style="226" customWidth="1"/>
    <col min="2" max="2" width="14.28515625" style="50" customWidth="1"/>
    <col min="3" max="3" width="15.42578125" style="50" customWidth="1"/>
    <col min="4" max="4" width="10.28515625" style="109" customWidth="1"/>
    <col min="5" max="16384" width="9.140625" style="226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7" t="str">
        <f>VALVAL</f>
        <v>млрд. одиниць</v>
      </c>
    </row>
    <row r="6" spans="1:19" s="53" customFormat="1" x14ac:dyDescent="0.2">
      <c r="A6" s="152"/>
      <c r="B6" s="6" t="str">
        <f>IF(REPORT_LANG="UKR","дол.США","USD")</f>
        <v>дол.США</v>
      </c>
      <c r="C6" s="6" t="str">
        <f>IF(REPORT_LANG="UKR","грн.","UAH")</f>
        <v>грн.</v>
      </c>
      <c r="D6" s="26" t="s">
        <v>195</v>
      </c>
    </row>
    <row r="7" spans="1:19" s="210" customFormat="1" ht="15.75" x14ac:dyDescent="0.2">
      <c r="A7" s="142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71">
        <f t="shared" ref="B7:C7" si="0">B$55+B$8</f>
        <v>84.364540828580004</v>
      </c>
      <c r="C7" s="71">
        <f t="shared" si="0"/>
        <v>1998.2753869748399</v>
      </c>
      <c r="D7" s="169">
        <v>0.99999700000000002</v>
      </c>
    </row>
    <row r="8" spans="1:19" s="207" customFormat="1" ht="15" x14ac:dyDescent="0.2">
      <c r="A8" s="8" t="s">
        <v>50</v>
      </c>
      <c r="B8" s="219">
        <f t="shared" ref="B8:D8" si="1">B$9+B$44</f>
        <v>35.42373917737001</v>
      </c>
      <c r="C8" s="219">
        <f t="shared" si="1"/>
        <v>839.05377090423997</v>
      </c>
      <c r="D8" s="144">
        <f t="shared" si="1"/>
        <v>0.41988699999999995</v>
      </c>
    </row>
    <row r="9" spans="1:19" s="13" customFormat="1" ht="15" outlineLevel="1" x14ac:dyDescent="0.2">
      <c r="A9" s="22" t="s">
        <v>70</v>
      </c>
      <c r="B9" s="253">
        <f t="shared" ref="B9:D9" si="2">B$10+B$42</f>
        <v>35.020184952060006</v>
      </c>
      <c r="C9" s="253">
        <f t="shared" si="2"/>
        <v>829.49510481237996</v>
      </c>
      <c r="D9" s="82">
        <f t="shared" si="2"/>
        <v>0.41510399999999997</v>
      </c>
    </row>
    <row r="10" spans="1:19" s="259" customFormat="1" ht="14.25" outlineLevel="2" x14ac:dyDescent="0.2">
      <c r="A10" s="94" t="s">
        <v>198</v>
      </c>
      <c r="B10" s="108">
        <f t="shared" ref="B10:C10" si="3">SUM(B$11:B$41)</f>
        <v>34.930848530000006</v>
      </c>
      <c r="C10" s="108">
        <f t="shared" si="3"/>
        <v>827.37906445219994</v>
      </c>
      <c r="D10" s="182">
        <v>0.414045</v>
      </c>
    </row>
    <row r="11" spans="1:19" outlineLevel="3" x14ac:dyDescent="0.2">
      <c r="A11" s="49" t="s">
        <v>145</v>
      </c>
      <c r="B11" s="80">
        <v>3.0702229567899999</v>
      </c>
      <c r="C11" s="80">
        <v>72.721914999999996</v>
      </c>
      <c r="D11" s="238">
        <v>3.6392000000000001E-2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outlineLevel="3" x14ac:dyDescent="0.2">
      <c r="A12" s="43" t="s">
        <v>206</v>
      </c>
      <c r="B12" s="122">
        <v>0.80354805750000002</v>
      </c>
      <c r="C12" s="122">
        <v>19.033000000000001</v>
      </c>
      <c r="D12" s="197">
        <v>9.5250000000000005E-3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3" x14ac:dyDescent="0.2">
      <c r="A13" s="43" t="s">
        <v>30</v>
      </c>
      <c r="B13" s="122">
        <v>1.59467773396</v>
      </c>
      <c r="C13" s="122">
        <v>37.771855741800003</v>
      </c>
      <c r="D13" s="197">
        <v>1.8901999999999999E-2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3" x14ac:dyDescent="0.2">
      <c r="A14" s="43" t="s">
        <v>34</v>
      </c>
      <c r="B14" s="122">
        <v>1.54098166862</v>
      </c>
      <c r="C14" s="122">
        <v>36.5</v>
      </c>
      <c r="D14" s="197">
        <v>1.8266000000000001E-2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3" x14ac:dyDescent="0.2">
      <c r="A15" s="43" t="s">
        <v>85</v>
      </c>
      <c r="B15" s="122">
        <v>1.2116760391900001</v>
      </c>
      <c r="C15" s="122">
        <v>28.700001</v>
      </c>
      <c r="D15" s="197">
        <v>1.4362E-2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3" x14ac:dyDescent="0.2">
      <c r="A16" s="43" t="s">
        <v>136</v>
      </c>
      <c r="B16" s="122">
        <v>1.98005589748</v>
      </c>
      <c r="C16" s="122">
        <v>46.9</v>
      </c>
      <c r="D16" s="197">
        <v>2.3470000000000001E-2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outlineLevel="3" x14ac:dyDescent="0.2">
      <c r="A17" s="43" t="s">
        <v>199</v>
      </c>
      <c r="B17" s="122">
        <v>3.9448563720599998</v>
      </c>
      <c r="C17" s="122">
        <v>93.438657000000006</v>
      </c>
      <c r="D17" s="197">
        <v>4.6760000000000003E-2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3" x14ac:dyDescent="0.2">
      <c r="A18" s="43" t="s">
        <v>26</v>
      </c>
      <c r="B18" s="122">
        <v>0.51075073250000003</v>
      </c>
      <c r="C18" s="122">
        <v>12.097744</v>
      </c>
      <c r="D18" s="197">
        <v>6.0540000000000004E-3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3" x14ac:dyDescent="0.2">
      <c r="A19" s="43" t="s">
        <v>80</v>
      </c>
      <c r="B19" s="122">
        <v>0.51075073250000003</v>
      </c>
      <c r="C19" s="122">
        <v>12.097744</v>
      </c>
      <c r="D19" s="197">
        <v>6.0540000000000004E-3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3" x14ac:dyDescent="0.2">
      <c r="A20" s="43" t="s">
        <v>174</v>
      </c>
      <c r="B20" s="122">
        <v>1.3257462422599999</v>
      </c>
      <c r="C20" s="122">
        <v>31.401890643400002</v>
      </c>
      <c r="D20" s="197">
        <v>1.5713999999999999E-2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3" x14ac:dyDescent="0.2">
      <c r="A21" s="43" t="s">
        <v>131</v>
      </c>
      <c r="B21" s="122">
        <v>0.51075073250000003</v>
      </c>
      <c r="C21" s="122">
        <v>12.097744</v>
      </c>
      <c r="D21" s="197">
        <v>6.0540000000000004E-3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3" x14ac:dyDescent="0.2">
      <c r="A22" s="43" t="s">
        <v>196</v>
      </c>
      <c r="B22" s="122">
        <v>0.51075073250000003</v>
      </c>
      <c r="C22" s="122">
        <v>12.097744</v>
      </c>
      <c r="D22" s="197">
        <v>6.0540000000000004E-3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3" x14ac:dyDescent="0.2">
      <c r="A23" s="43" t="s">
        <v>218</v>
      </c>
      <c r="B23" s="122">
        <v>1.9942664029399999</v>
      </c>
      <c r="C23" s="122">
        <v>47.236592873600003</v>
      </c>
      <c r="D23" s="197">
        <v>2.3639E-2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outlineLevel="3" x14ac:dyDescent="0.2">
      <c r="A24" s="43" t="s">
        <v>154</v>
      </c>
      <c r="B24" s="122">
        <v>0.51075073250000003</v>
      </c>
      <c r="C24" s="122">
        <v>12.097744</v>
      </c>
      <c r="D24" s="197">
        <v>6.0540000000000004E-3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outlineLevel="3" x14ac:dyDescent="0.2">
      <c r="A25" s="43" t="s">
        <v>114</v>
      </c>
      <c r="B25" s="122">
        <v>0.51075073250000003</v>
      </c>
      <c r="C25" s="122">
        <v>12.097744</v>
      </c>
      <c r="D25" s="197">
        <v>6.0540000000000004E-3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outlineLevel="3" x14ac:dyDescent="0.2">
      <c r="A26" s="43" t="s">
        <v>179</v>
      </c>
      <c r="B26" s="122">
        <v>0.51075073250000003</v>
      </c>
      <c r="C26" s="122">
        <v>12.097744</v>
      </c>
      <c r="D26" s="197">
        <v>6.0540000000000004E-3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outlineLevel="3" x14ac:dyDescent="0.2">
      <c r="A27" s="43" t="s">
        <v>7</v>
      </c>
      <c r="B27" s="122">
        <v>0.51075073250000003</v>
      </c>
      <c r="C27" s="122">
        <v>12.097744</v>
      </c>
      <c r="D27" s="197">
        <v>6.0540000000000004E-3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outlineLevel="3" x14ac:dyDescent="0.2">
      <c r="A28" s="43" t="s">
        <v>53</v>
      </c>
      <c r="B28" s="122">
        <v>0.51075073250000003</v>
      </c>
      <c r="C28" s="122">
        <v>12.097744</v>
      </c>
      <c r="D28" s="197">
        <v>6.0540000000000004E-3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outlineLevel="3" x14ac:dyDescent="0.2">
      <c r="A29" s="43" t="s">
        <v>101</v>
      </c>
      <c r="B29" s="122">
        <v>0.51075073250000003</v>
      </c>
      <c r="C29" s="122">
        <v>12.097744</v>
      </c>
      <c r="D29" s="197">
        <v>6.0540000000000004E-3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outlineLevel="3" x14ac:dyDescent="0.2">
      <c r="A30" s="43" t="s">
        <v>93</v>
      </c>
      <c r="B30" s="122">
        <v>0.51075073250000003</v>
      </c>
      <c r="C30" s="122">
        <v>12.097744</v>
      </c>
      <c r="D30" s="197">
        <v>6.0540000000000004E-3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outlineLevel="3" x14ac:dyDescent="0.2">
      <c r="A31" s="43" t="s">
        <v>151</v>
      </c>
      <c r="B31" s="122">
        <v>0.51075073250000003</v>
      </c>
      <c r="C31" s="122">
        <v>12.097744</v>
      </c>
      <c r="D31" s="197">
        <v>6.0540000000000004E-3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outlineLevel="3" x14ac:dyDescent="0.2">
      <c r="A32" s="43" t="s">
        <v>207</v>
      </c>
      <c r="B32" s="122">
        <v>0.51075073250000003</v>
      </c>
      <c r="C32" s="122">
        <v>12.097744</v>
      </c>
      <c r="D32" s="197">
        <v>6.0540000000000004E-3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3" x14ac:dyDescent="0.2">
      <c r="A33" s="43" t="s">
        <v>31</v>
      </c>
      <c r="B33" s="122">
        <v>0.51075073250000003</v>
      </c>
      <c r="C33" s="122">
        <v>12.097744</v>
      </c>
      <c r="D33" s="197">
        <v>6.0540000000000004E-3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3" x14ac:dyDescent="0.2">
      <c r="A34" s="43" t="s">
        <v>47</v>
      </c>
      <c r="B34" s="122">
        <v>3.3713226771100002</v>
      </c>
      <c r="C34" s="122">
        <v>79.853823193400004</v>
      </c>
      <c r="D34" s="197">
        <v>3.9961000000000003E-2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3" x14ac:dyDescent="0.2">
      <c r="A35" s="43" t="s">
        <v>46</v>
      </c>
      <c r="B35" s="122">
        <v>0.51075102803000005</v>
      </c>
      <c r="C35" s="122">
        <v>12.097751000000001</v>
      </c>
      <c r="D35" s="197">
        <v>6.0540000000000004E-3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3" x14ac:dyDescent="0.2">
      <c r="A36" s="43" t="s">
        <v>94</v>
      </c>
      <c r="B36" s="122">
        <v>0.29679729124999998</v>
      </c>
      <c r="C36" s="122">
        <v>7.03</v>
      </c>
      <c r="D36" s="197">
        <v>3.5179999999999999E-3</v>
      </c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outlineLevel="3" x14ac:dyDescent="0.2">
      <c r="A37" s="43" t="s">
        <v>157</v>
      </c>
      <c r="B37" s="122">
        <v>1.9655999696199999</v>
      </c>
      <c r="C37" s="122">
        <v>46.557594000000002</v>
      </c>
      <c r="D37" s="197">
        <v>2.3299E-2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outlineLevel="3" x14ac:dyDescent="0.2">
      <c r="A38" s="43" t="s">
        <v>211</v>
      </c>
      <c r="B38" s="122">
        <v>1.6746145857300001</v>
      </c>
      <c r="C38" s="122">
        <v>39.665255999999999</v>
      </c>
      <c r="D38" s="197">
        <v>1.985E-2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outlineLevel="3" x14ac:dyDescent="0.2">
      <c r="A39" s="43" t="s">
        <v>39</v>
      </c>
      <c r="B39" s="122">
        <v>0.99645835970999996</v>
      </c>
      <c r="C39" s="122">
        <v>23.602312000000001</v>
      </c>
      <c r="D39" s="197">
        <v>1.1811E-2</v>
      </c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outlineLevel="3" x14ac:dyDescent="0.2">
      <c r="A40" s="43" t="s">
        <v>89</v>
      </c>
      <c r="B40" s="122">
        <v>0.73882682741000005</v>
      </c>
      <c r="C40" s="122">
        <v>17.5</v>
      </c>
      <c r="D40" s="197">
        <v>8.7580000000000002E-3</v>
      </c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outlineLevel="3" x14ac:dyDescent="0.2">
      <c r="A41" s="43" t="s">
        <v>146</v>
      </c>
      <c r="B41" s="122">
        <v>0.75993616533999997</v>
      </c>
      <c r="C41" s="122">
        <v>18</v>
      </c>
      <c r="D41" s="197">
        <v>9.0080000000000004E-3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ht="14.25" outlineLevel="2" x14ac:dyDescent="0.25">
      <c r="A42" s="38" t="s">
        <v>118</v>
      </c>
      <c r="B42" s="76">
        <f t="shared" ref="B42:C42" si="4">SUM(B$43:B$43)</f>
        <v>8.9336422060000004E-2</v>
      </c>
      <c r="C42" s="76">
        <f t="shared" si="4"/>
        <v>2.11604036018</v>
      </c>
      <c r="D42" s="141">
        <v>1.059E-3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outlineLevel="3" x14ac:dyDescent="0.2">
      <c r="A43" s="43" t="s">
        <v>28</v>
      </c>
      <c r="B43" s="122">
        <v>8.9336422060000004E-2</v>
      </c>
      <c r="C43" s="122">
        <v>2.11604036018</v>
      </c>
      <c r="D43" s="197">
        <v>1.059E-3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ht="15" outlineLevel="1" x14ac:dyDescent="0.25">
      <c r="A44" s="243" t="s">
        <v>14</v>
      </c>
      <c r="B44" s="246">
        <f t="shared" ref="B44:D44" si="5">B$45+B$49+B$53</f>
        <v>0.40355422531000001</v>
      </c>
      <c r="C44" s="246">
        <f t="shared" si="5"/>
        <v>9.558666091860001</v>
      </c>
      <c r="D44" s="44">
        <f t="shared" si="5"/>
        <v>4.7829999999999999E-3</v>
      </c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ht="14.25" outlineLevel="2" x14ac:dyDescent="0.25">
      <c r="A45" s="38" t="s">
        <v>198</v>
      </c>
      <c r="B45" s="76">
        <f t="shared" ref="B45:C45" si="6">SUM(B$46:B$48)</f>
        <v>0.17731892831000001</v>
      </c>
      <c r="C45" s="76">
        <f t="shared" si="6"/>
        <v>4.2000115999999998</v>
      </c>
      <c r="D45" s="141">
        <v>2.1020000000000001E-3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3" x14ac:dyDescent="0.2">
      <c r="A46" s="43" t="s">
        <v>112</v>
      </c>
      <c r="B46" s="122">
        <v>4.8973999999999999E-7</v>
      </c>
      <c r="C46" s="122">
        <v>1.1600000000000001E-5</v>
      </c>
      <c r="D46" s="197">
        <v>0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outlineLevel="3" x14ac:dyDescent="0.2">
      <c r="A47" s="43" t="s">
        <v>77</v>
      </c>
      <c r="B47" s="122">
        <v>9.2881086870000004E-2</v>
      </c>
      <c r="C47" s="122">
        <v>2.2000000000000002</v>
      </c>
      <c r="D47" s="197">
        <v>1.101E-3</v>
      </c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outlineLevel="3" x14ac:dyDescent="0.2">
      <c r="A48" s="43" t="s">
        <v>2</v>
      </c>
      <c r="B48" s="122">
        <v>8.4437351699999996E-2</v>
      </c>
      <c r="C48" s="122">
        <v>2</v>
      </c>
      <c r="D48" s="197">
        <v>1.0009999999999999E-3</v>
      </c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ht="14.25" outlineLevel="2" x14ac:dyDescent="0.25">
      <c r="A49" s="38" t="s">
        <v>118</v>
      </c>
      <c r="B49" s="76">
        <f t="shared" ref="B49:C49" si="7">SUM(B$50:B$52)</f>
        <v>0.22619499294000001</v>
      </c>
      <c r="C49" s="76">
        <f t="shared" si="7"/>
        <v>5.3576998418599997</v>
      </c>
      <c r="D49" s="141">
        <v>2.6809999999999998E-3</v>
      </c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outlineLevel="3" x14ac:dyDescent="0.2">
      <c r="A50" s="43" t="s">
        <v>49</v>
      </c>
      <c r="B50" s="122">
        <v>8.2135469799999999E-2</v>
      </c>
      <c r="C50" s="122">
        <v>1.94547716486</v>
      </c>
      <c r="D50" s="197">
        <v>9.7400000000000004E-4</v>
      </c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outlineLevel="3" x14ac:dyDescent="0.2">
      <c r="A51" s="43" t="s">
        <v>125</v>
      </c>
      <c r="B51" s="122">
        <v>0.14157806559</v>
      </c>
      <c r="C51" s="122">
        <v>3.3534463771</v>
      </c>
      <c r="D51" s="197">
        <v>1.678E-3</v>
      </c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outlineLevel="3" x14ac:dyDescent="0.2">
      <c r="A52" s="43" t="s">
        <v>95</v>
      </c>
      <c r="B52" s="122">
        <v>2.4814575499999998E-3</v>
      </c>
      <c r="C52" s="122">
        <v>5.8776299900000002E-2</v>
      </c>
      <c r="D52" s="197">
        <v>2.9E-5</v>
      </c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ht="14.25" outlineLevel="2" x14ac:dyDescent="0.25">
      <c r="A53" s="38" t="s">
        <v>139</v>
      </c>
      <c r="B53" s="76">
        <f t="shared" ref="B53:C53" si="8">SUM(B$54:B$54)</f>
        <v>4.0304060000000003E-5</v>
      </c>
      <c r="C53" s="76">
        <f t="shared" si="8"/>
        <v>9.5465000000000003E-4</v>
      </c>
      <c r="D53" s="141">
        <v>0</v>
      </c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outlineLevel="3" x14ac:dyDescent="0.2">
      <c r="A54" s="43" t="s">
        <v>71</v>
      </c>
      <c r="B54" s="122">
        <v>4.0304060000000003E-5</v>
      </c>
      <c r="C54" s="122">
        <v>9.5465000000000003E-4</v>
      </c>
      <c r="D54" s="197">
        <v>0</v>
      </c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ht="15" x14ac:dyDescent="0.25">
      <c r="A55" s="63" t="s">
        <v>64</v>
      </c>
      <c r="B55" s="21">
        <f t="shared" ref="B55:D55" si="9">B$56+B$86</f>
        <v>48.940801651210002</v>
      </c>
      <c r="C55" s="21">
        <f t="shared" si="9"/>
        <v>1159.2216160706</v>
      </c>
      <c r="D55" s="99">
        <f t="shared" si="9"/>
        <v>0.58011000000000001</v>
      </c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ht="15" outlineLevel="1" x14ac:dyDescent="0.25">
      <c r="A56" s="243" t="s">
        <v>70</v>
      </c>
      <c r="B56" s="246">
        <f t="shared" ref="B56:D56" si="10">B$57+B$64+B$72+B$77+B$84</f>
        <v>39.342487407790003</v>
      </c>
      <c r="C56" s="246">
        <f t="shared" si="10"/>
        <v>931.87402523801006</v>
      </c>
      <c r="D56" s="44">
        <f t="shared" si="10"/>
        <v>0.466339</v>
      </c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ht="14.25" outlineLevel="2" x14ac:dyDescent="0.25">
      <c r="A57" s="38" t="s">
        <v>181</v>
      </c>
      <c r="B57" s="76">
        <f t="shared" ref="B57:C57" si="11">SUM(B$58:B$63)</f>
        <v>12.3361726986</v>
      </c>
      <c r="C57" s="76">
        <f t="shared" si="11"/>
        <v>292.19705377347003</v>
      </c>
      <c r="D57" s="141">
        <v>0.14622499999999999</v>
      </c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outlineLevel="3" x14ac:dyDescent="0.2">
      <c r="A58" s="43" t="s">
        <v>18</v>
      </c>
      <c r="B58" s="122">
        <v>3.6923111347500002</v>
      </c>
      <c r="C58" s="122">
        <v>87.456819999999993</v>
      </c>
      <c r="D58" s="197">
        <v>4.3765999999999999E-2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outlineLevel="3" x14ac:dyDescent="0.2">
      <c r="A59" s="43" t="s">
        <v>54</v>
      </c>
      <c r="B59" s="122">
        <v>0.50583383254000003</v>
      </c>
      <c r="C59" s="122">
        <v>11.981281324319999</v>
      </c>
      <c r="D59" s="197">
        <v>5.9959999999999996E-3</v>
      </c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outlineLevel="3" x14ac:dyDescent="0.2">
      <c r="A60" s="43" t="s">
        <v>96</v>
      </c>
      <c r="B60" s="122">
        <v>0.78487537830999998</v>
      </c>
      <c r="C60" s="122">
        <v>18.590715185450001</v>
      </c>
      <c r="D60" s="197">
        <v>9.3030000000000005E-3</v>
      </c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outlineLevel="3" x14ac:dyDescent="0.2">
      <c r="A61" s="43" t="s">
        <v>134</v>
      </c>
      <c r="B61" s="122">
        <v>4.90298972188</v>
      </c>
      <c r="C61" s="122">
        <v>116.13319515038</v>
      </c>
      <c r="D61" s="197">
        <v>5.8117000000000002E-2</v>
      </c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outlineLevel="3" x14ac:dyDescent="0.2">
      <c r="A62" s="43" t="s">
        <v>149</v>
      </c>
      <c r="B62" s="122">
        <v>2.4272968759200002</v>
      </c>
      <c r="C62" s="122">
        <v>57.493439262499997</v>
      </c>
      <c r="D62" s="197">
        <v>2.8771999999999999E-2</v>
      </c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outlineLevel="3" x14ac:dyDescent="0.2">
      <c r="A63" s="43" t="s">
        <v>144</v>
      </c>
      <c r="B63" s="122">
        <v>2.2865755200000001E-2</v>
      </c>
      <c r="C63" s="122">
        <v>0.54160285082000004</v>
      </c>
      <c r="D63" s="197">
        <v>2.7099999999999997E-4</v>
      </c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ht="14.25" outlineLevel="2" x14ac:dyDescent="0.25">
      <c r="A64" s="38" t="s">
        <v>44</v>
      </c>
      <c r="B64" s="76">
        <f t="shared" ref="B64:C64" si="12">SUM(B$65:B$71)</f>
        <v>1.6291030925099999</v>
      </c>
      <c r="C64" s="76">
        <f t="shared" si="12"/>
        <v>38.587261669610001</v>
      </c>
      <c r="D64" s="141">
        <v>1.9310000000000001E-2</v>
      </c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outlineLevel="3" x14ac:dyDescent="0.2">
      <c r="A65" s="43" t="s">
        <v>27</v>
      </c>
      <c r="B65" s="122">
        <v>0.15284089470000001</v>
      </c>
      <c r="C65" s="122">
        <v>3.6202200000000002</v>
      </c>
      <c r="D65" s="197">
        <v>1.812E-3</v>
      </c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outlineLevel="3" x14ac:dyDescent="0.2">
      <c r="A66" s="43" t="s">
        <v>51</v>
      </c>
      <c r="B66" s="122">
        <v>0.27155235158000002</v>
      </c>
      <c r="C66" s="122">
        <v>6.4320433100400001</v>
      </c>
      <c r="D66" s="197">
        <v>3.2190000000000001E-3</v>
      </c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outlineLevel="3" x14ac:dyDescent="0.2">
      <c r="A67" s="43" t="s">
        <v>113</v>
      </c>
      <c r="B67" s="122">
        <v>6.4909268300000003E-3</v>
      </c>
      <c r="C67" s="122">
        <v>0.15374539101000001</v>
      </c>
      <c r="D67" s="197">
        <v>7.7000000000000001E-5</v>
      </c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outlineLevel="3" x14ac:dyDescent="0.2">
      <c r="A68" s="43" t="s">
        <v>124</v>
      </c>
      <c r="B68" s="122">
        <v>0.60585586000000002</v>
      </c>
      <c r="C68" s="122">
        <v>14.350423071130001</v>
      </c>
      <c r="D68" s="197">
        <v>7.1809999999999999E-3</v>
      </c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3" x14ac:dyDescent="0.2">
      <c r="A69" s="43" t="s">
        <v>138</v>
      </c>
      <c r="B69" s="122">
        <v>3.3223687899999999E-3</v>
      </c>
      <c r="C69" s="122">
        <v>7.8694291629999996E-2</v>
      </c>
      <c r="D69" s="197">
        <v>3.8999999999999999E-5</v>
      </c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outlineLevel="3" x14ac:dyDescent="0.2">
      <c r="A70" s="43" t="s">
        <v>216</v>
      </c>
      <c r="B70" s="122">
        <v>2.4816354990000001E-2</v>
      </c>
      <c r="C70" s="122">
        <v>0.58780514750000001</v>
      </c>
      <c r="D70" s="197">
        <v>2.9399999999999999E-4</v>
      </c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outlineLevel="3" x14ac:dyDescent="0.2">
      <c r="A71" s="43" t="s">
        <v>25</v>
      </c>
      <c r="B71" s="122">
        <v>0.56422433561999996</v>
      </c>
      <c r="C71" s="122">
        <v>13.3643304583</v>
      </c>
      <c r="D71" s="197">
        <v>6.6880000000000004E-3</v>
      </c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ht="14.25" outlineLevel="2" x14ac:dyDescent="0.25">
      <c r="A72" s="38" t="s">
        <v>219</v>
      </c>
      <c r="B72" s="76">
        <f t="shared" ref="B72:C72" si="13">SUM(B$73:B$76)</f>
        <v>1.4076640828</v>
      </c>
      <c r="C72" s="76">
        <f t="shared" si="13"/>
        <v>33.342212997930005</v>
      </c>
      <c r="D72" s="141">
        <v>1.6685999999999999E-2</v>
      </c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outlineLevel="3" x14ac:dyDescent="0.2">
      <c r="A73" s="43" t="s">
        <v>65</v>
      </c>
      <c r="B73" s="122">
        <v>0.27887546335000002</v>
      </c>
      <c r="C73" s="122">
        <v>6.6055000000000001</v>
      </c>
      <c r="D73" s="197">
        <v>3.3059999999999999E-3</v>
      </c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outlineLevel="3" x14ac:dyDescent="0.2">
      <c r="A74" s="43" t="s">
        <v>193</v>
      </c>
      <c r="B74" s="122">
        <v>5.7034719999999999E-5</v>
      </c>
      <c r="C74" s="122">
        <v>1.3509357200000001E-3</v>
      </c>
      <c r="D74" s="197">
        <v>9.9999999999999995E-7</v>
      </c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outlineLevel="3" x14ac:dyDescent="0.2">
      <c r="A75" s="43" t="s">
        <v>180</v>
      </c>
      <c r="B75" s="122">
        <v>0.18226253311000001</v>
      </c>
      <c r="C75" s="122">
        <v>4.3171068115700004</v>
      </c>
      <c r="D75" s="197">
        <v>2.16E-3</v>
      </c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outlineLevel="3" x14ac:dyDescent="0.2">
      <c r="A76" s="43" t="s">
        <v>213</v>
      </c>
      <c r="B76" s="122">
        <v>0.94646905161999995</v>
      </c>
      <c r="C76" s="122">
        <v>22.418255250640001</v>
      </c>
      <c r="D76" s="197">
        <v>1.1219E-2</v>
      </c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ht="14.25" outlineLevel="2" x14ac:dyDescent="0.25">
      <c r="A77" s="38" t="s">
        <v>56</v>
      </c>
      <c r="B77" s="76">
        <f t="shared" ref="B77:C77" si="14">SUM(B$78:B$83)</f>
        <v>22.271436853400001</v>
      </c>
      <c r="C77" s="76">
        <f t="shared" si="14"/>
        <v>527.52570759700006</v>
      </c>
      <c r="D77" s="141">
        <v>0.26399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outlineLevel="3" x14ac:dyDescent="0.2">
      <c r="A78" s="43" t="s">
        <v>120</v>
      </c>
      <c r="B78" s="122">
        <v>3</v>
      </c>
      <c r="C78" s="122">
        <v>71.058599999999998</v>
      </c>
      <c r="D78" s="197">
        <v>3.5560000000000001E-2</v>
      </c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outlineLevel="3" x14ac:dyDescent="0.2">
      <c r="A79" s="43" t="s">
        <v>205</v>
      </c>
      <c r="B79" s="122">
        <v>11.805935</v>
      </c>
      <c r="C79" s="122">
        <v>279.63773759700001</v>
      </c>
      <c r="D79" s="197">
        <v>0.13994000000000001</v>
      </c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outlineLevel="3" x14ac:dyDescent="0.2">
      <c r="A80" s="43" t="s">
        <v>182</v>
      </c>
      <c r="B80" s="122">
        <v>1</v>
      </c>
      <c r="C80" s="122">
        <v>23.686199999999999</v>
      </c>
      <c r="D80" s="197">
        <v>1.1853000000000001E-2</v>
      </c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outlineLevel="3" x14ac:dyDescent="0.2">
      <c r="A81" s="43" t="s">
        <v>220</v>
      </c>
      <c r="B81" s="122">
        <v>3</v>
      </c>
      <c r="C81" s="122">
        <v>71.058599999999998</v>
      </c>
      <c r="D81" s="197">
        <v>3.5560000000000001E-2</v>
      </c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outlineLevel="3" x14ac:dyDescent="0.2">
      <c r="A82" s="43" t="s">
        <v>23</v>
      </c>
      <c r="B82" s="122">
        <v>2.35</v>
      </c>
      <c r="C82" s="122">
        <v>55.662570000000002</v>
      </c>
      <c r="D82" s="197">
        <v>2.7855000000000001E-2</v>
      </c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3" x14ac:dyDescent="0.2">
      <c r="A83" s="43" t="s">
        <v>63</v>
      </c>
      <c r="B83" s="122">
        <v>1.1155018534000001</v>
      </c>
      <c r="C83" s="122">
        <v>26.422000000000001</v>
      </c>
      <c r="D83" s="197">
        <v>1.3221999999999999E-2</v>
      </c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ht="14.25" outlineLevel="2" x14ac:dyDescent="0.25">
      <c r="A84" s="38" t="s">
        <v>184</v>
      </c>
      <c r="B84" s="76">
        <f t="shared" ref="B84:C84" si="15">SUM(B$85:B$85)</f>
        <v>1.6981106804799999</v>
      </c>
      <c r="C84" s="76">
        <f t="shared" si="15"/>
        <v>40.221789200000003</v>
      </c>
      <c r="D84" s="141">
        <v>2.0128E-2</v>
      </c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outlineLevel="3" x14ac:dyDescent="0.2">
      <c r="A85" s="43" t="s">
        <v>149</v>
      </c>
      <c r="B85" s="122">
        <v>1.6981106804799999</v>
      </c>
      <c r="C85" s="122">
        <v>40.221789200000003</v>
      </c>
      <c r="D85" s="197">
        <v>2.0128E-2</v>
      </c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ht="15" outlineLevel="1" x14ac:dyDescent="0.25">
      <c r="A86" s="243" t="s">
        <v>14</v>
      </c>
      <c r="B86" s="246">
        <f t="shared" ref="B86:D86" si="16">B$87+B$93+B$94+B$101+B$102</f>
        <v>9.5983142434200008</v>
      </c>
      <c r="C86" s="246">
        <f t="shared" si="16"/>
        <v>227.34759083259001</v>
      </c>
      <c r="D86" s="44">
        <f t="shared" si="16"/>
        <v>0.113771</v>
      </c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ht="14.25" outlineLevel="2" x14ac:dyDescent="0.25">
      <c r="A87" s="38" t="s">
        <v>181</v>
      </c>
      <c r="B87" s="76">
        <f t="shared" ref="B87:C87" si="17">SUM(B$88:B$92)</f>
        <v>8.0575646315700009</v>
      </c>
      <c r="C87" s="76">
        <f t="shared" si="17"/>
        <v>190.85308737639002</v>
      </c>
      <c r="D87" s="141">
        <v>9.5507999999999996E-2</v>
      </c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outlineLevel="3" x14ac:dyDescent="0.2">
      <c r="A88" s="43" t="s">
        <v>66</v>
      </c>
      <c r="B88" s="122">
        <v>0.11155018534</v>
      </c>
      <c r="C88" s="122">
        <v>2.6421999999999999</v>
      </c>
      <c r="D88" s="197">
        <v>1.322E-3</v>
      </c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outlineLevel="3" x14ac:dyDescent="0.2">
      <c r="A89" s="43" t="s">
        <v>54</v>
      </c>
      <c r="B89" s="122">
        <v>0.33752435519000001</v>
      </c>
      <c r="C89" s="122">
        <v>7.9946693819899997</v>
      </c>
      <c r="D89" s="197">
        <v>4.0010000000000002E-3</v>
      </c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outlineLevel="3" x14ac:dyDescent="0.2">
      <c r="A90" s="43" t="s">
        <v>96</v>
      </c>
      <c r="B90" s="122">
        <v>6.1090459E-2</v>
      </c>
      <c r="C90" s="122">
        <v>1.4470008299999999</v>
      </c>
      <c r="D90" s="197">
        <v>7.2400000000000003E-4</v>
      </c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outlineLevel="3" x14ac:dyDescent="0.2">
      <c r="A91" s="43" t="s">
        <v>134</v>
      </c>
      <c r="B91" s="122">
        <v>0.45703505259999999</v>
      </c>
      <c r="C91" s="122">
        <v>10.8254236629</v>
      </c>
      <c r="D91" s="197">
        <v>5.4169999999999999E-3</v>
      </c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outlineLevel="3" x14ac:dyDescent="0.2">
      <c r="A92" s="43" t="s">
        <v>149</v>
      </c>
      <c r="B92" s="122">
        <v>7.0903645794400001</v>
      </c>
      <c r="C92" s="122">
        <v>167.94379350150001</v>
      </c>
      <c r="D92" s="197">
        <v>8.4043999999999994E-2</v>
      </c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ht="14.25" outlineLevel="2" x14ac:dyDescent="0.25">
      <c r="A93" s="38" t="s">
        <v>44</v>
      </c>
      <c r="B93" s="76"/>
      <c r="C93" s="76"/>
      <c r="D93" s="141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ht="14.25" outlineLevel="2" x14ac:dyDescent="0.25">
      <c r="A94" s="38" t="s">
        <v>219</v>
      </c>
      <c r="B94" s="76">
        <f t="shared" ref="B94:C94" si="18">SUM(B$95:B$100)</f>
        <v>1.4281275277399998</v>
      </c>
      <c r="C94" s="76">
        <f t="shared" si="18"/>
        <v>33.82691424766</v>
      </c>
      <c r="D94" s="141">
        <v>1.6927999999999999E-2</v>
      </c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outlineLevel="3" x14ac:dyDescent="0.2">
      <c r="A95" s="43" t="s">
        <v>76</v>
      </c>
      <c r="B95" s="122">
        <v>0.13527281757000001</v>
      </c>
      <c r="C95" s="122">
        <v>3.2040990115299999</v>
      </c>
      <c r="D95" s="197">
        <v>1.603E-3</v>
      </c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outlineLevel="3" x14ac:dyDescent="0.2">
      <c r="A96" s="43" t="s">
        <v>213</v>
      </c>
      <c r="B96" s="122">
        <v>3.0354194519999999E-2</v>
      </c>
      <c r="C96" s="122">
        <v>0.71897552226000006</v>
      </c>
      <c r="D96" s="197">
        <v>3.6000000000000002E-4</v>
      </c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outlineLevel="3" x14ac:dyDescent="0.2">
      <c r="A97" s="43" t="s">
        <v>130</v>
      </c>
      <c r="B97" s="122">
        <v>9.4817656499999996E-3</v>
      </c>
      <c r="C97" s="122">
        <v>0.22458699762000001</v>
      </c>
      <c r="D97" s="197">
        <v>1.12E-4</v>
      </c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outlineLevel="3" x14ac:dyDescent="0.2">
      <c r="A98" s="43" t="s">
        <v>153</v>
      </c>
      <c r="B98" s="122">
        <v>2.0400000000000001E-2</v>
      </c>
      <c r="C98" s="122">
        <v>0.48319847999999999</v>
      </c>
      <c r="D98" s="197">
        <v>2.42E-4</v>
      </c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outlineLevel="3" x14ac:dyDescent="0.2">
      <c r="A99" s="43" t="s">
        <v>123</v>
      </c>
      <c r="B99" s="122">
        <v>1.2</v>
      </c>
      <c r="C99" s="122">
        <v>28.423439999999999</v>
      </c>
      <c r="D99" s="197">
        <v>1.4224000000000001E-2</v>
      </c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outlineLevel="3" x14ac:dyDescent="0.2">
      <c r="A100" s="43" t="s">
        <v>104</v>
      </c>
      <c r="B100" s="122">
        <v>3.2618750000000002E-2</v>
      </c>
      <c r="C100" s="122">
        <v>0.77261423625000003</v>
      </c>
      <c r="D100" s="197">
        <v>3.8699999999999997E-4</v>
      </c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ht="14.25" outlineLevel="2" x14ac:dyDescent="0.25">
      <c r="A101" s="38" t="s">
        <v>56</v>
      </c>
      <c r="B101" s="76"/>
      <c r="C101" s="76"/>
      <c r="D101" s="141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ht="14.25" outlineLevel="2" x14ac:dyDescent="0.25">
      <c r="A102" s="38" t="s">
        <v>184</v>
      </c>
      <c r="B102" s="76">
        <f t="shared" ref="B102:C102" si="19">SUM(B$103:B$103)</f>
        <v>0.11262208411000001</v>
      </c>
      <c r="C102" s="76">
        <f t="shared" si="19"/>
        <v>2.6675892085399999</v>
      </c>
      <c r="D102" s="141">
        <v>1.335E-3</v>
      </c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outlineLevel="3" x14ac:dyDescent="0.2">
      <c r="A103" s="43" t="s">
        <v>149</v>
      </c>
      <c r="B103" s="122">
        <v>0.11262208411000001</v>
      </c>
      <c r="C103" s="122">
        <v>2.6675892085399999</v>
      </c>
      <c r="D103" s="197">
        <v>1.335E-3</v>
      </c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</sheetData>
  <mergeCells count="2">
    <mergeCell ref="A2:D2"/>
    <mergeCell ref="A3:D3"/>
  </mergeCells>
  <printOptions horizontalCentered="1" verticalCentered="1"/>
  <pageMargins left="0.23622047244094491" right="0.15748031496062992" top="0.23622047244094491" bottom="0.51181102362204722" header="0.51181102362204722" footer="0.51181102362204722"/>
  <pageSetup paperSize="9" scale="5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226" customWidth="1"/>
    <col min="2" max="2" width="14.28515625" style="50" customWidth="1"/>
    <col min="3" max="3" width="15.42578125" style="50" customWidth="1"/>
    <col min="4" max="4" width="10.28515625" style="109" customWidth="1"/>
    <col min="5" max="16384" width="9.140625" style="226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">
        <v>171</v>
      </c>
      <c r="B3" s="1"/>
      <c r="C3" s="1"/>
      <c r="D3" s="1"/>
    </row>
    <row r="4" spans="1:19" x14ac:dyDescent="0.2">
      <c r="B4" s="32"/>
      <c r="C4" s="32"/>
      <c r="D4" s="93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B5" s="95"/>
      <c r="C5" s="95"/>
      <c r="D5" s="7" t="str">
        <f>VALVAL</f>
        <v>млрд. одиниць</v>
      </c>
    </row>
    <row r="6" spans="1:19" s="53" customFormat="1" x14ac:dyDescent="0.2">
      <c r="A6" s="152"/>
      <c r="B6" s="235" t="s">
        <v>173</v>
      </c>
      <c r="C6" s="235" t="s">
        <v>176</v>
      </c>
      <c r="D6" s="26" t="s">
        <v>195</v>
      </c>
    </row>
    <row r="7" spans="1:19" s="210" customFormat="1" ht="15.75" x14ac:dyDescent="0.2">
      <c r="A7" s="171" t="s">
        <v>155</v>
      </c>
      <c r="B7" s="157">
        <f t="shared" ref="B7:D7" si="0">SUM(B8:B46)</f>
        <v>84.36454082857999</v>
      </c>
      <c r="C7" s="157">
        <f t="shared" si="0"/>
        <v>1998.2753869748399</v>
      </c>
      <c r="D7" s="229">
        <f t="shared" si="0"/>
        <v>0.99999900000000008</v>
      </c>
    </row>
    <row r="8" spans="1:19" s="207" customFormat="1" x14ac:dyDescent="0.2">
      <c r="A8" s="111" t="s">
        <v>82</v>
      </c>
      <c r="B8" s="222">
        <v>35.10816745831</v>
      </c>
      <c r="C8" s="222">
        <v>831.57907605219998</v>
      </c>
      <c r="D8" s="12">
        <v>0.41614800000000002</v>
      </c>
    </row>
    <row r="9" spans="1:19" s="13" customFormat="1" x14ac:dyDescent="0.2">
      <c r="A9" s="111" t="s">
        <v>183</v>
      </c>
      <c r="B9" s="222">
        <v>0.31553141499999998</v>
      </c>
      <c r="C9" s="222">
        <v>7.4737402020400001</v>
      </c>
      <c r="D9" s="12">
        <v>3.7399999999999998E-3</v>
      </c>
    </row>
    <row r="10" spans="1:19" s="259" customFormat="1" x14ac:dyDescent="0.2">
      <c r="A10" s="77" t="s">
        <v>117</v>
      </c>
      <c r="B10" s="212">
        <v>4.0304060000000003E-5</v>
      </c>
      <c r="C10" s="212">
        <v>9.5465000000000003E-4</v>
      </c>
      <c r="D10" s="258">
        <v>0</v>
      </c>
    </row>
    <row r="11" spans="1:19" x14ac:dyDescent="0.2">
      <c r="A11" s="75" t="s">
        <v>159</v>
      </c>
      <c r="B11" s="120">
        <v>22.271436853400001</v>
      </c>
      <c r="C11" s="120">
        <v>527.52570759699995</v>
      </c>
      <c r="D11" s="195">
        <v>0.26399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A12" s="75" t="s">
        <v>13</v>
      </c>
      <c r="B12" s="120">
        <v>2.8357916105399998</v>
      </c>
      <c r="C12" s="120">
        <v>67.169127245590005</v>
      </c>
      <c r="D12" s="195">
        <v>3.3613999999999998E-2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2">
      <c r="A13" s="75" t="s">
        <v>175</v>
      </c>
      <c r="B13" s="120">
        <v>20.393737330170001</v>
      </c>
      <c r="C13" s="120">
        <v>483.05014114986</v>
      </c>
      <c r="D13" s="195">
        <v>0.241734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A14" s="75" t="s">
        <v>129</v>
      </c>
      <c r="B14" s="120">
        <v>1.6291030925100001</v>
      </c>
      <c r="C14" s="120">
        <v>38.587261669610001</v>
      </c>
      <c r="D14" s="195">
        <v>1.9310000000000001E-2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A15" s="75" t="s">
        <v>188</v>
      </c>
      <c r="B15" s="120">
        <v>1.81073276459</v>
      </c>
      <c r="C15" s="120">
        <v>42.889378408539997</v>
      </c>
      <c r="D15" s="195">
        <v>2.1462999999999999E-2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2">
      <c r="B17" s="32"/>
      <c r="C17" s="32"/>
      <c r="D17" s="93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2">
      <c r="B18" s="32"/>
      <c r="C18" s="32"/>
      <c r="D18" s="93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2">
      <c r="B19" s="32"/>
      <c r="C19" s="32"/>
      <c r="D19" s="93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2">
      <c r="B20" s="32"/>
      <c r="C20" s="32"/>
      <c r="D20" s="93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2">
      <c r="B21" s="32"/>
      <c r="C21" s="32"/>
      <c r="D21" s="93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2">
      <c r="B22" s="32"/>
      <c r="C22" s="32"/>
      <c r="D22" s="93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2">
      <c r="B23" s="32"/>
      <c r="C23" s="32"/>
      <c r="D23" s="93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2">
      <c r="B24" s="32"/>
      <c r="C24" s="32"/>
      <c r="D24" s="93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2">
      <c r="B25" s="32"/>
      <c r="C25" s="32"/>
      <c r="D25" s="93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2">
      <c r="B26" s="32"/>
      <c r="C26" s="32"/>
      <c r="D26" s="93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226" customWidth="1"/>
    <col min="2" max="2" width="14.28515625" style="50" customWidth="1"/>
    <col min="3" max="3" width="15.42578125" style="50" customWidth="1"/>
    <col min="4" max="4" width="10.28515625" style="109" customWidth="1"/>
    <col min="5" max="16384" width="9.140625" style="226"/>
  </cols>
  <sheetData>
    <row r="1" spans="1:19" x14ac:dyDescent="0.2">
      <c r="A1" s="273" t="str">
        <f>"Державний борг України за станом на " &amp; TEXT(DREPORTDATE,"dd.MM.yyyy")</f>
        <v>Державний борг України за станом на 31.12.2019</v>
      </c>
      <c r="B1" s="274"/>
      <c r="C1" s="274"/>
      <c r="D1" s="274"/>
    </row>
    <row r="2" spans="1:19" x14ac:dyDescent="0.2">
      <c r="A2" s="273" t="str">
        <f>"Гарантований державою борг України за станом на " &amp; TEXT(DREPORTDATE,"dd.MM.yyyy")</f>
        <v>Гарантований державою борг України за станом на 31.12.2019</v>
      </c>
      <c r="B2" s="274"/>
      <c r="C2" s="274"/>
      <c r="D2" s="274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31.12.2019</v>
      </c>
      <c r="B3" s="3"/>
      <c r="C3" s="3"/>
      <c r="D3" s="3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</row>
    <row r="4" spans="1:19" ht="18.75" x14ac:dyDescent="0.3">
      <c r="A4" s="1" t="s">
        <v>171</v>
      </c>
      <c r="B4" s="1"/>
      <c r="C4" s="1"/>
      <c r="D4" s="1"/>
    </row>
    <row r="5" spans="1:19" x14ac:dyDescent="0.2">
      <c r="B5" s="32"/>
      <c r="C5" s="32"/>
      <c r="D5" s="93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6" spans="1:19" s="7" customFormat="1" x14ac:dyDescent="0.2">
      <c r="B6" s="95"/>
      <c r="C6" s="95"/>
      <c r="D6" s="7" t="str">
        <f>VALVAL</f>
        <v>млрд. одиниць</v>
      </c>
    </row>
    <row r="7" spans="1:19" s="53" customFormat="1" x14ac:dyDescent="0.2">
      <c r="A7" s="152"/>
      <c r="B7" s="235" t="s">
        <v>173</v>
      </c>
      <c r="C7" s="235" t="s">
        <v>176</v>
      </c>
      <c r="D7" s="26" t="s">
        <v>195</v>
      </c>
    </row>
    <row r="8" spans="1:19" s="210" customFormat="1" ht="15" x14ac:dyDescent="0.2">
      <c r="A8" s="132" t="s">
        <v>155</v>
      </c>
      <c r="B8" s="37">
        <f t="shared" ref="B8:C8" si="0">B$9+B$17</f>
        <v>84.364540828579976</v>
      </c>
      <c r="C8" s="37">
        <f t="shared" si="0"/>
        <v>1998.2753869748401</v>
      </c>
      <c r="D8" s="130">
        <v>2.2280929999999999</v>
      </c>
    </row>
    <row r="9" spans="1:19" s="207" customFormat="1" ht="15" x14ac:dyDescent="0.2">
      <c r="A9" s="174" t="s">
        <v>70</v>
      </c>
      <c r="B9" s="191">
        <f t="shared" ref="B9:C9" si="1">SUM(B$10:B$16)</f>
        <v>74.362672359849981</v>
      </c>
      <c r="C9" s="191">
        <f t="shared" si="1"/>
        <v>1761.3691300503901</v>
      </c>
      <c r="D9" s="245">
        <v>1.281444</v>
      </c>
    </row>
    <row r="10" spans="1:19" s="13" customFormat="1" outlineLevel="1" x14ac:dyDescent="0.2">
      <c r="A10" s="111" t="s">
        <v>82</v>
      </c>
      <c r="B10" s="222">
        <v>34.930848529999999</v>
      </c>
      <c r="C10" s="222">
        <v>827.37906445220005</v>
      </c>
      <c r="D10" s="12">
        <v>0.414047</v>
      </c>
    </row>
    <row r="11" spans="1:19" s="259" customFormat="1" outlineLevel="1" x14ac:dyDescent="0.2">
      <c r="A11" s="77" t="s">
        <v>183</v>
      </c>
      <c r="B11" s="212">
        <v>8.9336422060000004E-2</v>
      </c>
      <c r="C11" s="212">
        <v>2.11604036018</v>
      </c>
      <c r="D11" s="258">
        <v>1.059E-3</v>
      </c>
    </row>
    <row r="12" spans="1:19" outlineLevel="1" x14ac:dyDescent="0.2">
      <c r="A12" s="75" t="s">
        <v>159</v>
      </c>
      <c r="B12" s="120">
        <v>22.271436853400001</v>
      </c>
      <c r="C12" s="120">
        <v>527.52570759699995</v>
      </c>
      <c r="D12" s="195">
        <v>0.26399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1" x14ac:dyDescent="0.2">
      <c r="A13" s="75" t="s">
        <v>13</v>
      </c>
      <c r="B13" s="120">
        <v>1.4076640828</v>
      </c>
      <c r="C13" s="120">
        <v>33.342212997929998</v>
      </c>
      <c r="D13" s="195">
        <v>1.6684999999999998E-2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1" x14ac:dyDescent="0.2">
      <c r="A14" s="75" t="s">
        <v>175</v>
      </c>
      <c r="B14" s="120">
        <v>12.3361726986</v>
      </c>
      <c r="C14" s="120">
        <v>292.19705377346997</v>
      </c>
      <c r="D14" s="195">
        <v>0.14622499999999999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1" x14ac:dyDescent="0.2">
      <c r="A15" s="75" t="s">
        <v>129</v>
      </c>
      <c r="B15" s="120">
        <v>1.6291030925100001</v>
      </c>
      <c r="C15" s="120">
        <v>38.587261669610001</v>
      </c>
      <c r="D15" s="195">
        <v>1.9310000000000001E-2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1" x14ac:dyDescent="0.2">
      <c r="A16" s="75" t="s">
        <v>188</v>
      </c>
      <c r="B16" s="120">
        <v>1.6981106804799999</v>
      </c>
      <c r="C16" s="120">
        <v>40.221789200000003</v>
      </c>
      <c r="D16" s="195">
        <v>2.0128E-2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ht="15" x14ac:dyDescent="0.25">
      <c r="A17" s="189" t="s">
        <v>14</v>
      </c>
      <c r="B17" s="148">
        <f t="shared" ref="B17:C17" si="2">SUM(B$18:B$23)</f>
        <v>10.001868468730001</v>
      </c>
      <c r="C17" s="148">
        <f t="shared" si="2"/>
        <v>236.90625692444999</v>
      </c>
      <c r="D17" s="223">
        <v>0.11855499999999999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1" x14ac:dyDescent="0.2">
      <c r="A18" s="75" t="s">
        <v>82</v>
      </c>
      <c r="B18" s="120">
        <v>0.17731892831000001</v>
      </c>
      <c r="C18" s="120">
        <v>4.2000115999999998</v>
      </c>
      <c r="D18" s="195">
        <v>2.1020000000000001E-3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1" x14ac:dyDescent="0.2">
      <c r="A19" s="75" t="s">
        <v>183</v>
      </c>
      <c r="B19" s="120">
        <v>0.22619499294000001</v>
      </c>
      <c r="C19" s="120">
        <v>5.3576998418599997</v>
      </c>
      <c r="D19" s="195">
        <v>2.6809999999999998E-3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1" x14ac:dyDescent="0.2">
      <c r="A20" s="75" t="s">
        <v>117</v>
      </c>
      <c r="B20" s="120">
        <v>4.0304060000000003E-5</v>
      </c>
      <c r="C20" s="120">
        <v>9.5465000000000003E-4</v>
      </c>
      <c r="D20" s="195">
        <v>0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1" x14ac:dyDescent="0.2">
      <c r="A21" s="75" t="s">
        <v>13</v>
      </c>
      <c r="B21" s="120">
        <v>1.4281275277400001</v>
      </c>
      <c r="C21" s="120">
        <v>33.82691424766</v>
      </c>
      <c r="D21" s="195">
        <v>1.6927999999999999E-2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1" x14ac:dyDescent="0.2">
      <c r="A22" s="75" t="s">
        <v>175</v>
      </c>
      <c r="B22" s="120">
        <v>8.0575646315699991</v>
      </c>
      <c r="C22" s="120">
        <v>190.85308737638999</v>
      </c>
      <c r="D22" s="195">
        <v>9.5508999999999997E-2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1" x14ac:dyDescent="0.2">
      <c r="A23" s="75" t="s">
        <v>188</v>
      </c>
      <c r="B23" s="120">
        <v>0.11262208411000001</v>
      </c>
      <c r="C23" s="120">
        <v>2.6675892085399999</v>
      </c>
      <c r="D23" s="195">
        <v>1.335E-3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x14ac:dyDescent="0.2">
      <c r="B24" s="32"/>
      <c r="C24" s="32"/>
      <c r="D24" s="93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x14ac:dyDescent="0.2">
      <c r="B25" s="32"/>
      <c r="C25" s="32"/>
      <c r="D25" s="93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x14ac:dyDescent="0.2">
      <c r="B26" s="32"/>
      <c r="C26" s="32"/>
      <c r="D26" s="93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226" bestFit="1" customWidth="1"/>
    <col min="2" max="3" width="13.5703125" style="226" bestFit="1" customWidth="1"/>
    <col min="4" max="4" width="14" style="226" bestFit="1" customWidth="1"/>
    <col min="5" max="7" width="14.5703125" style="226" bestFit="1" customWidth="1"/>
    <col min="8" max="16384" width="9.140625" style="226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A4" s="190" t="str">
        <f>$A$2 &amp; " (" &amp;G4 &amp; ")"</f>
        <v>Державний та гарантований державою борг України за останні 5 років (млрд. грн)</v>
      </c>
      <c r="G4" s="7" t="str">
        <f>VALUAH</f>
        <v>млрд. грн</v>
      </c>
    </row>
    <row r="5" spans="1:19" s="53" customFormat="1" x14ac:dyDescent="0.2">
      <c r="A5" s="152"/>
      <c r="B5" s="202">
        <v>42004</v>
      </c>
      <c r="C5" s="202">
        <v>42369</v>
      </c>
      <c r="D5" s="202">
        <v>42735</v>
      </c>
      <c r="E5" s="202">
        <v>43100</v>
      </c>
      <c r="F5" s="202">
        <v>43465</v>
      </c>
      <c r="G5" s="202">
        <v>43830</v>
      </c>
    </row>
    <row r="6" spans="1:19" s="210" customFormat="1" x14ac:dyDescent="0.2">
      <c r="A6" s="206" t="s">
        <v>155</v>
      </c>
      <c r="B6" s="87">
        <f t="shared" ref="B6:G6" si="0">SUM(B$7+ B$8)</f>
        <v>1100.8331976685799</v>
      </c>
      <c r="C6" s="87">
        <f t="shared" si="0"/>
        <v>1572.1801300194802</v>
      </c>
      <c r="D6" s="87">
        <f t="shared" si="0"/>
        <v>1929.80880008943</v>
      </c>
      <c r="E6" s="87">
        <f t="shared" si="0"/>
        <v>2141.8234015988101</v>
      </c>
      <c r="F6" s="87">
        <f t="shared" si="0"/>
        <v>2168.44766417245</v>
      </c>
      <c r="G6" s="87">
        <f t="shared" si="0"/>
        <v>1998.2753869748399</v>
      </c>
    </row>
    <row r="7" spans="1:19" s="239" customFormat="1" x14ac:dyDescent="0.2">
      <c r="A7" s="149" t="s">
        <v>50</v>
      </c>
      <c r="B7" s="173">
        <v>488.86690736498002</v>
      </c>
      <c r="C7" s="173">
        <v>529.46057801728</v>
      </c>
      <c r="D7" s="173">
        <v>689.73000579020004</v>
      </c>
      <c r="E7" s="173">
        <v>766.81175457264999</v>
      </c>
      <c r="F7" s="173">
        <v>771.43664018523998</v>
      </c>
      <c r="G7" s="173">
        <v>839.05377090423997</v>
      </c>
    </row>
    <row r="8" spans="1:19" s="239" customFormat="1" x14ac:dyDescent="0.2">
      <c r="A8" s="149" t="s">
        <v>64</v>
      </c>
      <c r="B8" s="173">
        <v>611.96629030359998</v>
      </c>
      <c r="C8" s="173">
        <v>1042.7195520022001</v>
      </c>
      <c r="D8" s="173">
        <v>1240.0787942992299</v>
      </c>
      <c r="E8" s="173">
        <v>1375.0116470261601</v>
      </c>
      <c r="F8" s="173">
        <v>1397.0110239872099</v>
      </c>
      <c r="G8" s="173">
        <v>1159.2216160706</v>
      </c>
    </row>
    <row r="9" spans="1:19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2">
      <c r="A10" s="190" t="str">
        <f>$A$2 &amp; " (" &amp;G10 &amp; ")"</f>
        <v>Державний та гарантований державою борг України за останні 5 років (млрд. дол. США)</v>
      </c>
      <c r="B10" s="216"/>
      <c r="C10" s="216"/>
      <c r="D10" s="216"/>
      <c r="E10" s="216"/>
      <c r="F10" s="216"/>
      <c r="G10" s="7" t="str">
        <f>VALUSD</f>
        <v>млрд. дол. США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180" customFormat="1" x14ac:dyDescent="0.2">
      <c r="A11" s="152"/>
      <c r="B11" s="202">
        <v>42004</v>
      </c>
      <c r="C11" s="202">
        <v>42369</v>
      </c>
      <c r="D11" s="202">
        <v>42735</v>
      </c>
      <c r="E11" s="202">
        <v>43100</v>
      </c>
      <c r="F11" s="202">
        <v>43465</v>
      </c>
      <c r="G11" s="202">
        <v>43830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52" customFormat="1" x14ac:dyDescent="0.2">
      <c r="A12" s="206" t="s">
        <v>155</v>
      </c>
      <c r="B12" s="87">
        <f t="shared" ref="B12:G12" si="1">SUM(B$13+ B$14)</f>
        <v>69.811921755840004</v>
      </c>
      <c r="C12" s="87">
        <f t="shared" si="1"/>
        <v>65.505684905229998</v>
      </c>
      <c r="D12" s="87">
        <f t="shared" si="1"/>
        <v>70.972707080139998</v>
      </c>
      <c r="E12" s="87">
        <f t="shared" si="1"/>
        <v>76.310485066490003</v>
      </c>
      <c r="F12" s="87">
        <f t="shared" si="1"/>
        <v>78.316490487460001</v>
      </c>
      <c r="G12" s="87">
        <f t="shared" si="1"/>
        <v>84.364540828580004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9" s="78" customFormat="1" x14ac:dyDescent="0.2">
      <c r="A13" s="45" t="s">
        <v>50</v>
      </c>
      <c r="B13" s="64">
        <v>31.002642687809999</v>
      </c>
      <c r="C13" s="64">
        <v>22.060244326380001</v>
      </c>
      <c r="D13" s="64">
        <v>25.366246471259998</v>
      </c>
      <c r="E13" s="64">
        <v>27.320542348389999</v>
      </c>
      <c r="F13" s="64">
        <v>27.861502627389999</v>
      </c>
      <c r="G13" s="64">
        <v>35.423739177370003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9" s="78" customFormat="1" x14ac:dyDescent="0.2">
      <c r="A14" s="45" t="s">
        <v>64</v>
      </c>
      <c r="B14" s="64">
        <v>38.809279068030001</v>
      </c>
      <c r="C14" s="64">
        <v>43.445440578849997</v>
      </c>
      <c r="D14" s="64">
        <v>45.606460608879999</v>
      </c>
      <c r="E14" s="64">
        <v>48.989942718099996</v>
      </c>
      <c r="F14" s="64">
        <v>50.454987860069998</v>
      </c>
      <c r="G14" s="64">
        <v>48.940801651210002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9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46" customFormat="1" x14ac:dyDescent="0.2">
      <c r="G16" s="167" t="s">
        <v>195</v>
      </c>
    </row>
    <row r="17" spans="1:19" s="180" customFormat="1" x14ac:dyDescent="0.2">
      <c r="A17" s="152"/>
      <c r="B17" s="202">
        <v>42004</v>
      </c>
      <c r="C17" s="202">
        <v>42369</v>
      </c>
      <c r="D17" s="202">
        <v>42735</v>
      </c>
      <c r="E17" s="202">
        <v>43100</v>
      </c>
      <c r="F17" s="202">
        <v>43465</v>
      </c>
      <c r="G17" s="202">
        <v>43830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52" customFormat="1" x14ac:dyDescent="0.2">
      <c r="A18" s="206" t="s">
        <v>155</v>
      </c>
      <c r="B18" s="87">
        <f t="shared" ref="B18:G18" si="2">SUM(B$19+ B$20)</f>
        <v>1</v>
      </c>
      <c r="C18" s="87">
        <f t="shared" si="2"/>
        <v>1</v>
      </c>
      <c r="D18" s="87">
        <f t="shared" si="2"/>
        <v>1</v>
      </c>
      <c r="E18" s="87">
        <f t="shared" si="2"/>
        <v>1</v>
      </c>
      <c r="F18" s="87">
        <f t="shared" si="2"/>
        <v>1</v>
      </c>
      <c r="G18" s="87">
        <f t="shared" si="2"/>
        <v>1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9" s="78" customFormat="1" x14ac:dyDescent="0.2">
      <c r="A19" s="45" t="s">
        <v>50</v>
      </c>
      <c r="B19" s="127">
        <v>0.44408799999999998</v>
      </c>
      <c r="C19" s="127">
        <v>0.33676800000000001</v>
      </c>
      <c r="D19" s="127">
        <v>0.357408</v>
      </c>
      <c r="E19" s="127">
        <v>0.358018</v>
      </c>
      <c r="F19" s="127">
        <v>0.35575499999999999</v>
      </c>
      <c r="G19" s="127">
        <v>0.41988900000000001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9" s="78" customFormat="1" x14ac:dyDescent="0.2">
      <c r="A20" s="45" t="s">
        <v>64</v>
      </c>
      <c r="B20" s="127">
        <v>0.55591199999999996</v>
      </c>
      <c r="C20" s="127">
        <v>0.66323200000000004</v>
      </c>
      <c r="D20" s="127">
        <v>0.64259200000000005</v>
      </c>
      <c r="E20" s="127">
        <v>0.64198200000000005</v>
      </c>
      <c r="F20" s="127">
        <v>0.64424499999999996</v>
      </c>
      <c r="G20" s="127">
        <v>0.58011100000000004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9" x14ac:dyDescent="0.2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46" customFormat="1" x14ac:dyDescent="0.2"/>
    <row r="26" spans="1:19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226" bestFit="1" customWidth="1"/>
    <col min="2" max="7" width="11.7109375" style="226" customWidth="1"/>
    <col min="8" max="16384" width="9.140625" style="226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4" spans="1:19" s="7" customFormat="1" x14ac:dyDescent="0.2">
      <c r="G4" s="167" t="s">
        <v>99</v>
      </c>
    </row>
    <row r="5" spans="1:19" s="53" customFormat="1" x14ac:dyDescent="0.2">
      <c r="A5" s="92"/>
      <c r="B5" s="202">
        <f>YT_ALL!B5</f>
        <v>42004</v>
      </c>
      <c r="C5" s="202">
        <f>YT_ALL!C5</f>
        <v>42369</v>
      </c>
      <c r="D5" s="202">
        <f>YT_ALL!D5</f>
        <v>42735</v>
      </c>
      <c r="E5" s="202">
        <f>YT_ALL!E5</f>
        <v>43100</v>
      </c>
      <c r="F5" s="202">
        <f>YT_ALL!F5</f>
        <v>43465</v>
      </c>
      <c r="G5" s="202">
        <f>YT_ALL!G5</f>
        <v>43830</v>
      </c>
    </row>
    <row r="6" spans="1:19" s="210" customFormat="1" x14ac:dyDescent="0.2">
      <c r="A6" s="206" t="s">
        <v>155</v>
      </c>
      <c r="B6" s="87">
        <f t="shared" ref="B6:G6" si="0">SUM(B$7+ B$8)</f>
        <v>1100.8331976685799</v>
      </c>
      <c r="C6" s="87">
        <f t="shared" si="0"/>
        <v>1572.1801300194802</v>
      </c>
      <c r="D6" s="87">
        <f t="shared" si="0"/>
        <v>1929.80880008943</v>
      </c>
      <c r="E6" s="87">
        <f t="shared" si="0"/>
        <v>2141.8234015988101</v>
      </c>
      <c r="F6" s="87">
        <f t="shared" si="0"/>
        <v>2168.44766417245</v>
      </c>
      <c r="G6" s="87">
        <f t="shared" si="0"/>
        <v>1998.2753869748399</v>
      </c>
    </row>
    <row r="7" spans="1:19" s="239" customFormat="1" x14ac:dyDescent="0.2">
      <c r="A7" s="116" t="str">
        <f>YT_ALL!A7</f>
        <v>Внутрішній борг</v>
      </c>
      <c r="B7" s="173">
        <f>YT_ALL!B7/DMLMLR</f>
        <v>488.86690736498002</v>
      </c>
      <c r="C7" s="173">
        <f>YT_ALL!C7/DMLMLR</f>
        <v>529.46057801728</v>
      </c>
      <c r="D7" s="173">
        <f>YT_ALL!D7/DMLMLR</f>
        <v>689.73000579020004</v>
      </c>
      <c r="E7" s="173">
        <f>YT_ALL!E7/DMLMLR</f>
        <v>766.81175457264999</v>
      </c>
      <c r="F7" s="173">
        <f>YT_ALL!F7/DMLMLR</f>
        <v>771.43664018523998</v>
      </c>
      <c r="G7" s="173">
        <f>YT_ALL!G7/DMLMLR</f>
        <v>839.05377090423997</v>
      </c>
    </row>
    <row r="8" spans="1:19" s="239" customFormat="1" x14ac:dyDescent="0.2">
      <c r="A8" s="116" t="str">
        <f>YT_ALL!A8</f>
        <v>Зовнішній борг</v>
      </c>
      <c r="B8" s="173">
        <f>YT_ALL!B8/DMLMLR</f>
        <v>611.96629030359998</v>
      </c>
      <c r="C8" s="173">
        <f>YT_ALL!C8/DMLMLR</f>
        <v>1042.7195520022001</v>
      </c>
      <c r="D8" s="173">
        <f>YT_ALL!D8/DMLMLR</f>
        <v>1240.0787942992299</v>
      </c>
      <c r="E8" s="173">
        <f>YT_ALL!E8/DMLMLR</f>
        <v>1375.0116470261601</v>
      </c>
      <c r="F8" s="173">
        <f>YT_ALL!F8/DMLMLR</f>
        <v>1397.0110239872099</v>
      </c>
      <c r="G8" s="173">
        <f>YT_ALL!G8/DMLMLR</f>
        <v>1159.2216160706</v>
      </c>
    </row>
    <row r="9" spans="1:19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2">
      <c r="B10" s="216"/>
      <c r="C10" s="216"/>
      <c r="D10" s="216"/>
      <c r="E10" s="216"/>
      <c r="F10" s="216"/>
      <c r="G10" s="167" t="s">
        <v>97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180" customFormat="1" x14ac:dyDescent="0.2">
      <c r="A11" s="225"/>
      <c r="B11" s="202">
        <f>YT_ALL!B11</f>
        <v>42004</v>
      </c>
      <c r="C11" s="202">
        <f>YT_ALL!C11</f>
        <v>42369</v>
      </c>
      <c r="D11" s="202">
        <f>YT_ALL!D11</f>
        <v>42735</v>
      </c>
      <c r="E11" s="202">
        <f>YT_ALL!E11</f>
        <v>43100</v>
      </c>
      <c r="F11" s="202">
        <f>YT_ALL!F11</f>
        <v>43465</v>
      </c>
      <c r="G11" s="202">
        <f>YT_ALL!G11</f>
        <v>43830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52" customFormat="1" x14ac:dyDescent="0.2">
      <c r="A12" s="206" t="s">
        <v>155</v>
      </c>
      <c r="B12" s="87">
        <f t="shared" ref="B12:G12" si="1">SUM(B$13+ B$14)</f>
        <v>69.811921755840004</v>
      </c>
      <c r="C12" s="87">
        <f t="shared" si="1"/>
        <v>65.505684905229998</v>
      </c>
      <c r="D12" s="87">
        <f t="shared" si="1"/>
        <v>70.972707080139998</v>
      </c>
      <c r="E12" s="87">
        <f t="shared" si="1"/>
        <v>76.310485066490003</v>
      </c>
      <c r="F12" s="87">
        <f t="shared" si="1"/>
        <v>78.316490487460001</v>
      </c>
      <c r="G12" s="87">
        <f t="shared" si="1"/>
        <v>84.364540828580004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9" s="78" customFormat="1" x14ac:dyDescent="0.2">
      <c r="A13" s="116" t="str">
        <f>YT_ALL!A13</f>
        <v>Внутрішній борг</v>
      </c>
      <c r="B13" s="173">
        <f>YT_ALL!B13/DMLMLR</f>
        <v>31.002642687809999</v>
      </c>
      <c r="C13" s="173">
        <f>YT_ALL!C13/DMLMLR</f>
        <v>22.060244326380001</v>
      </c>
      <c r="D13" s="173">
        <f>YT_ALL!D13/DMLMLR</f>
        <v>25.366246471259998</v>
      </c>
      <c r="E13" s="173">
        <f>YT_ALL!E13/DMLMLR</f>
        <v>27.320542348389999</v>
      </c>
      <c r="F13" s="173">
        <f>YT_ALL!F13/DMLMLR</f>
        <v>27.861502627389999</v>
      </c>
      <c r="G13" s="173">
        <f>YT_ALL!G13/DMLMLR</f>
        <v>35.423739177370003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9" s="78" customFormat="1" x14ac:dyDescent="0.2">
      <c r="A14" s="116" t="str">
        <f>YT_ALL!A14</f>
        <v>Зовнішній борг</v>
      </c>
      <c r="B14" s="173">
        <f>YT_ALL!B14/DMLMLR</f>
        <v>38.809279068030001</v>
      </c>
      <c r="C14" s="173">
        <f>YT_ALL!C14/DMLMLR</f>
        <v>43.445440578849997</v>
      </c>
      <c r="D14" s="173">
        <f>YT_ALL!D14/DMLMLR</f>
        <v>45.606460608879999</v>
      </c>
      <c r="E14" s="173">
        <f>YT_ALL!E14/DMLMLR</f>
        <v>48.989942718099996</v>
      </c>
      <c r="F14" s="173">
        <f>YT_ALL!F14/DMLMLR</f>
        <v>50.454987860069998</v>
      </c>
      <c r="G14" s="173">
        <f>YT_ALL!G14/DMLMLR</f>
        <v>48.940801651210002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9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46" customFormat="1" x14ac:dyDescent="0.2">
      <c r="G16" s="167" t="s">
        <v>195</v>
      </c>
    </row>
    <row r="17" spans="1:19" s="180" customFormat="1" x14ac:dyDescent="0.2">
      <c r="A17" s="225"/>
      <c r="B17" s="202">
        <f>YT_ALL!B17</f>
        <v>42004</v>
      </c>
      <c r="C17" s="202">
        <f>YT_ALL!C17</f>
        <v>42369</v>
      </c>
      <c r="D17" s="202">
        <f>YT_ALL!D17</f>
        <v>42735</v>
      </c>
      <c r="E17" s="202">
        <f>YT_ALL!E17</f>
        <v>43100</v>
      </c>
      <c r="F17" s="202">
        <f>YT_ALL!F17</f>
        <v>43465</v>
      </c>
      <c r="G17" s="202">
        <f>YT_ALL!G17</f>
        <v>43830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52" customFormat="1" x14ac:dyDescent="0.2">
      <c r="A18" s="206" t="s">
        <v>155</v>
      </c>
      <c r="B18" s="87">
        <f t="shared" ref="B18:G18" si="2">SUM(B$19+ B$20)</f>
        <v>1</v>
      </c>
      <c r="C18" s="87">
        <f t="shared" si="2"/>
        <v>1</v>
      </c>
      <c r="D18" s="87">
        <f t="shared" si="2"/>
        <v>1</v>
      </c>
      <c r="E18" s="87">
        <f t="shared" si="2"/>
        <v>1</v>
      </c>
      <c r="F18" s="87">
        <f t="shared" si="2"/>
        <v>1</v>
      </c>
      <c r="G18" s="87">
        <f t="shared" si="2"/>
        <v>1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9" s="78" customFormat="1" x14ac:dyDescent="0.2">
      <c r="A19" s="116" t="str">
        <f>YT_ALL!A19</f>
        <v>Внутрішній борг</v>
      </c>
      <c r="B19" s="240">
        <f>YT_ALL!B19</f>
        <v>0.44408799999999998</v>
      </c>
      <c r="C19" s="240">
        <f>YT_ALL!C19</f>
        <v>0.33676800000000001</v>
      </c>
      <c r="D19" s="240">
        <f>YT_ALL!D19</f>
        <v>0.357408</v>
      </c>
      <c r="E19" s="240">
        <f>YT_ALL!E19</f>
        <v>0.358018</v>
      </c>
      <c r="F19" s="240">
        <f>YT_ALL!F19</f>
        <v>0.35575499999999999</v>
      </c>
      <c r="G19" s="240">
        <f>YT_ALL!G19</f>
        <v>0.41988900000000001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9" s="78" customFormat="1" x14ac:dyDescent="0.2">
      <c r="A20" s="116" t="str">
        <f>YT_ALL!A20</f>
        <v>Зовнішній борг</v>
      </c>
      <c r="B20" s="240">
        <f>YT_ALL!B20</f>
        <v>0.55591199999999996</v>
      </c>
      <c r="C20" s="240">
        <f>YT_ALL!C20</f>
        <v>0.66323200000000004</v>
      </c>
      <c r="D20" s="240">
        <f>YT_ALL!D20</f>
        <v>0.64259200000000005</v>
      </c>
      <c r="E20" s="240">
        <f>YT_ALL!E20</f>
        <v>0.64198200000000005</v>
      </c>
      <c r="F20" s="240">
        <f>YT_ALL!F20</f>
        <v>0.64424499999999996</v>
      </c>
      <c r="G20" s="240">
        <f>YT_ALL!G20</f>
        <v>0.58011100000000004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9" x14ac:dyDescent="0.2">
      <c r="A21" s="97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46" customFormat="1" x14ac:dyDescent="0.2"/>
    <row r="26" spans="1:19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226" bestFit="1" customWidth="1"/>
    <col min="2" max="7" width="11.7109375" style="226" customWidth="1"/>
    <col min="8" max="16384" width="9.140625" style="226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4" spans="1:19" s="7" customFormat="1" x14ac:dyDescent="0.2">
      <c r="G4" s="167" t="s">
        <v>99</v>
      </c>
    </row>
    <row r="5" spans="1:19" s="53" customFormat="1" x14ac:dyDescent="0.2">
      <c r="A5" s="92"/>
      <c r="B5" s="202">
        <f>YT_ALL!B5</f>
        <v>42004</v>
      </c>
      <c r="C5" s="202">
        <f>YT_ALL!C5</f>
        <v>42369</v>
      </c>
      <c r="D5" s="202">
        <f>YT_ALL!D5</f>
        <v>42735</v>
      </c>
      <c r="E5" s="202">
        <f>YT_ALL!E5</f>
        <v>43100</v>
      </c>
      <c r="F5" s="202">
        <f>YT_ALL!F5</f>
        <v>43465</v>
      </c>
      <c r="G5" s="202">
        <f>YT_ALL!G5</f>
        <v>43830</v>
      </c>
    </row>
    <row r="6" spans="1:19" s="210" customFormat="1" x14ac:dyDescent="0.2">
      <c r="A6" s="206" t="s">
        <v>155</v>
      </c>
      <c r="B6" s="87">
        <f t="shared" ref="B6:G6" si="0">SUM(B$7+ B$8)</f>
        <v>1100.8331976685799</v>
      </c>
      <c r="C6" s="87">
        <f t="shared" si="0"/>
        <v>1572.18013001948</v>
      </c>
      <c r="D6" s="87">
        <f t="shared" si="0"/>
        <v>1929.80880008943</v>
      </c>
      <c r="E6" s="87">
        <f t="shared" si="0"/>
        <v>2141.8234015988101</v>
      </c>
      <c r="F6" s="87">
        <f t="shared" si="0"/>
        <v>2168.44766417245</v>
      </c>
      <c r="G6" s="87">
        <f t="shared" si="0"/>
        <v>1998.2753869748399</v>
      </c>
    </row>
    <row r="7" spans="1:19" s="239" customFormat="1" x14ac:dyDescent="0.2">
      <c r="A7" s="116" t="str">
        <f>YK_ALL!A7</f>
        <v>Державний борг</v>
      </c>
      <c r="B7" s="173">
        <f>YK_ALL!B7/DMLMLR</f>
        <v>947.03045011058998</v>
      </c>
      <c r="C7" s="173">
        <f>YK_ALL!C7/DMLMLR</f>
        <v>1334.27157232031</v>
      </c>
      <c r="D7" s="173">
        <f>YK_ALL!D7/DMLMLR</f>
        <v>1650.8332522282999</v>
      </c>
      <c r="E7" s="173">
        <f>YK_ALL!E7/DMLMLR</f>
        <v>1833.70983091682</v>
      </c>
      <c r="F7" s="173">
        <f>YK_ALL!F7/DMLMLR</f>
        <v>1860.29109558508</v>
      </c>
      <c r="G7" s="173">
        <f>YK_ALL!G7/DMLMLR</f>
        <v>1761.3691300503899</v>
      </c>
    </row>
    <row r="8" spans="1:19" s="239" customFormat="1" x14ac:dyDescent="0.2">
      <c r="A8" s="116" t="str">
        <f>YK_ALL!A8</f>
        <v>Гарантований державою борг</v>
      </c>
      <c r="B8" s="173">
        <f>YK_ALL!B8/DMLMLR</f>
        <v>153.80274755798999</v>
      </c>
      <c r="C8" s="173">
        <f>YK_ALL!C8/DMLMLR</f>
        <v>237.90855769916999</v>
      </c>
      <c r="D8" s="173">
        <f>YK_ALL!D8/DMLMLR</f>
        <v>278.97554786113</v>
      </c>
      <c r="E8" s="173">
        <f>YK_ALL!E8/DMLMLR</f>
        <v>308.11357068198998</v>
      </c>
      <c r="F8" s="173">
        <f>YK_ALL!F8/DMLMLR</f>
        <v>308.15656858736997</v>
      </c>
      <c r="G8" s="173">
        <f>YK_ALL!G8/DMLMLR</f>
        <v>236.90625692444999</v>
      </c>
    </row>
    <row r="9" spans="1:19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2">
      <c r="B10" s="216"/>
      <c r="C10" s="216"/>
      <c r="D10" s="216"/>
      <c r="E10" s="216"/>
      <c r="F10" s="216"/>
      <c r="G10" s="167" t="s">
        <v>97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180" customFormat="1" x14ac:dyDescent="0.2">
      <c r="A11" s="225"/>
      <c r="B11" s="202">
        <f>YT_ALL!B11</f>
        <v>42004</v>
      </c>
      <c r="C11" s="202">
        <f>YT_ALL!C11</f>
        <v>42369</v>
      </c>
      <c r="D11" s="202">
        <f>YT_ALL!D11</f>
        <v>42735</v>
      </c>
      <c r="E11" s="202">
        <f>YT_ALL!E11</f>
        <v>43100</v>
      </c>
      <c r="F11" s="202">
        <f>YT_ALL!F11</f>
        <v>43465</v>
      </c>
      <c r="G11" s="202">
        <f>YT_ALL!G11</f>
        <v>43830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52" customFormat="1" x14ac:dyDescent="0.2">
      <c r="A12" s="206" t="s">
        <v>155</v>
      </c>
      <c r="B12" s="87">
        <f t="shared" ref="B12:G12" si="1">SUM(B$13+ B$14)</f>
        <v>69.811921755840004</v>
      </c>
      <c r="C12" s="87">
        <f t="shared" si="1"/>
        <v>65.505684905229998</v>
      </c>
      <c r="D12" s="87">
        <f t="shared" si="1"/>
        <v>70.972707080139998</v>
      </c>
      <c r="E12" s="87">
        <f t="shared" si="1"/>
        <v>76.310485066490003</v>
      </c>
      <c r="F12" s="87">
        <f t="shared" si="1"/>
        <v>78.316490487460001</v>
      </c>
      <c r="G12" s="87">
        <f t="shared" si="1"/>
        <v>84.36454082857999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9" s="78" customFormat="1" x14ac:dyDescent="0.2">
      <c r="A13" s="116" t="str">
        <f>YK_ALL!A13</f>
        <v>Державний борг</v>
      </c>
      <c r="B13" s="173">
        <f>YK_ALL!B13/DMLMLR</f>
        <v>60.058159422860001</v>
      </c>
      <c r="C13" s="173">
        <f>YK_ALL!C13/DMLMLR</f>
        <v>55.593103821630002</v>
      </c>
      <c r="D13" s="173">
        <f>YK_ALL!D13/DMLMLR</f>
        <v>60.712804731310001</v>
      </c>
      <c r="E13" s="173">
        <f>YK_ALL!E13/DMLMLR</f>
        <v>65.332784469550006</v>
      </c>
      <c r="F13" s="173">
        <f>YK_ALL!F13/DMLMLR</f>
        <v>67.186989245060005</v>
      </c>
      <c r="G13" s="173">
        <f>YK_ALL!G13/DMLMLR</f>
        <v>74.362672359849995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9" s="78" customFormat="1" x14ac:dyDescent="0.2">
      <c r="A14" s="116" t="str">
        <f>YK_ALL!A14</f>
        <v>Гарантований державою борг</v>
      </c>
      <c r="B14" s="173">
        <f>YK_ALL!B14/DMLMLR</f>
        <v>9.7537623329799992</v>
      </c>
      <c r="C14" s="173">
        <f>YK_ALL!C14/DMLMLR</f>
        <v>9.9125810835999992</v>
      </c>
      <c r="D14" s="173">
        <f>YK_ALL!D14/DMLMLR</f>
        <v>10.25990234883</v>
      </c>
      <c r="E14" s="173">
        <f>YK_ALL!E14/DMLMLR</f>
        <v>10.97770059694</v>
      </c>
      <c r="F14" s="173">
        <f>YK_ALL!F14/DMLMLR</f>
        <v>11.1295012424</v>
      </c>
      <c r="G14" s="173">
        <f>YK_ALL!G14/DMLMLR</f>
        <v>10.001868468730001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9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46" customFormat="1" x14ac:dyDescent="0.2">
      <c r="G16" s="167" t="s">
        <v>195</v>
      </c>
    </row>
    <row r="17" spans="1:19" s="180" customFormat="1" x14ac:dyDescent="0.2">
      <c r="A17" s="225"/>
      <c r="B17" s="202">
        <f>YT_ALL!B17</f>
        <v>42004</v>
      </c>
      <c r="C17" s="202">
        <f>YT_ALL!C17</f>
        <v>42369</v>
      </c>
      <c r="D17" s="202">
        <f>YT_ALL!D17</f>
        <v>42735</v>
      </c>
      <c r="E17" s="202">
        <f>YT_ALL!E17</f>
        <v>43100</v>
      </c>
      <c r="F17" s="202">
        <f>YT_ALL!F17</f>
        <v>43465</v>
      </c>
      <c r="G17" s="202">
        <f>YT_ALL!G17</f>
        <v>43830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52" customFormat="1" x14ac:dyDescent="0.2">
      <c r="A18" s="206" t="s">
        <v>155</v>
      </c>
      <c r="B18" s="87">
        <f t="shared" ref="B18:G18" si="2">SUM(B$19+ B$20)</f>
        <v>1</v>
      </c>
      <c r="C18" s="87">
        <f t="shared" si="2"/>
        <v>1</v>
      </c>
      <c r="D18" s="87">
        <f t="shared" si="2"/>
        <v>1</v>
      </c>
      <c r="E18" s="87">
        <f t="shared" si="2"/>
        <v>1</v>
      </c>
      <c r="F18" s="87">
        <f t="shared" si="2"/>
        <v>1</v>
      </c>
      <c r="G18" s="87">
        <f t="shared" si="2"/>
        <v>1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9" s="78" customFormat="1" x14ac:dyDescent="0.2">
      <c r="A19" s="116" t="str">
        <f>YK_ALL!A19</f>
        <v>Державний борг</v>
      </c>
      <c r="B19" s="173">
        <f>YK_ALL!B19</f>
        <v>0.86028499999999997</v>
      </c>
      <c r="C19" s="173">
        <f>YK_ALL!C19</f>
        <v>0.84867599999999999</v>
      </c>
      <c r="D19" s="173">
        <f>YK_ALL!D19</f>
        <v>0.85543899999999995</v>
      </c>
      <c r="E19" s="173">
        <f>YK_ALL!E19</f>
        <v>0.85614400000000002</v>
      </c>
      <c r="F19" s="173">
        <f>YK_ALL!F19</f>
        <v>0.85789099999999996</v>
      </c>
      <c r="G19" s="173">
        <f>YK_ALL!G19</f>
        <v>0.88144500000000003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9" s="78" customFormat="1" x14ac:dyDescent="0.2">
      <c r="A20" s="116" t="str">
        <f>YK_ALL!A20</f>
        <v>Гарантований державою борг</v>
      </c>
      <c r="B20" s="173">
        <f>YK_ALL!B20</f>
        <v>0.13971500000000001</v>
      </c>
      <c r="C20" s="173">
        <f>YK_ALL!C20</f>
        <v>0.15132399999999999</v>
      </c>
      <c r="D20" s="173">
        <f>YK_ALL!D20</f>
        <v>0.144561</v>
      </c>
      <c r="E20" s="173">
        <f>YK_ALL!E20</f>
        <v>0.14385600000000001</v>
      </c>
      <c r="F20" s="173">
        <f>YK_ALL!F20</f>
        <v>0.14210900000000001</v>
      </c>
      <c r="G20" s="173">
        <f>YK_ALL!G20</f>
        <v>0.11855499999999999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9" x14ac:dyDescent="0.2">
      <c r="A21" s="97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46" customFormat="1" x14ac:dyDescent="0.2"/>
    <row r="26" spans="1:19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226" bestFit="1" customWidth="1"/>
    <col min="2" max="3" width="13.5703125" style="226" bestFit="1" customWidth="1"/>
    <col min="4" max="4" width="14" style="226" bestFit="1" customWidth="1"/>
    <col min="5" max="7" width="14.5703125" style="226" bestFit="1" customWidth="1"/>
    <col min="8" max="16384" width="9.140625" style="226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G4" s="7" t="str">
        <f>VALUAH</f>
        <v>млрд. грн</v>
      </c>
    </row>
    <row r="5" spans="1:19" s="53" customFormat="1" x14ac:dyDescent="0.2">
      <c r="A5" s="152"/>
      <c r="B5" s="202">
        <v>42004</v>
      </c>
      <c r="C5" s="202">
        <v>42369</v>
      </c>
      <c r="D5" s="202">
        <v>42735</v>
      </c>
      <c r="E5" s="202">
        <v>43100</v>
      </c>
      <c r="F5" s="202">
        <v>43465</v>
      </c>
      <c r="G5" s="202">
        <v>43830</v>
      </c>
    </row>
    <row r="6" spans="1:19" s="210" customFormat="1" x14ac:dyDescent="0.2">
      <c r="A6" s="206" t="s">
        <v>155</v>
      </c>
      <c r="B6" s="87">
        <f t="shared" ref="B6:G6" si="0">SUM(B$7+ B$8)</f>
        <v>1100.8331976685799</v>
      </c>
      <c r="C6" s="87">
        <f t="shared" si="0"/>
        <v>1572.18013001948</v>
      </c>
      <c r="D6" s="87">
        <f t="shared" si="0"/>
        <v>1929.80880008943</v>
      </c>
      <c r="E6" s="87">
        <f t="shared" si="0"/>
        <v>2141.8234015988101</v>
      </c>
      <c r="F6" s="87">
        <f t="shared" si="0"/>
        <v>2168.44766417245</v>
      </c>
      <c r="G6" s="87">
        <f t="shared" si="0"/>
        <v>1998.2753869748399</v>
      </c>
    </row>
    <row r="7" spans="1:19" s="239" customFormat="1" x14ac:dyDescent="0.2">
      <c r="A7" s="149" t="s">
        <v>70</v>
      </c>
      <c r="B7" s="173">
        <v>947.03045011058998</v>
      </c>
      <c r="C7" s="173">
        <v>1334.27157232031</v>
      </c>
      <c r="D7" s="173">
        <v>1650.8332522282999</v>
      </c>
      <c r="E7" s="173">
        <v>1833.70983091682</v>
      </c>
      <c r="F7" s="173">
        <v>1860.29109558508</v>
      </c>
      <c r="G7" s="173">
        <v>1761.3691300503899</v>
      </c>
    </row>
    <row r="8" spans="1:19" s="239" customFormat="1" x14ac:dyDescent="0.2">
      <c r="A8" s="149" t="s">
        <v>14</v>
      </c>
      <c r="B8" s="173">
        <v>153.80274755798999</v>
      </c>
      <c r="C8" s="173">
        <v>237.90855769916999</v>
      </c>
      <c r="D8" s="173">
        <v>278.97554786113</v>
      </c>
      <c r="E8" s="173">
        <v>308.11357068198998</v>
      </c>
      <c r="F8" s="173">
        <v>308.15656858736997</v>
      </c>
      <c r="G8" s="173">
        <v>236.90625692444999</v>
      </c>
    </row>
    <row r="9" spans="1:19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2">
      <c r="B10" s="216"/>
      <c r="C10" s="216"/>
      <c r="D10" s="216"/>
      <c r="E10" s="216"/>
      <c r="F10" s="216"/>
      <c r="G10" s="7" t="str">
        <f>VALUSD</f>
        <v>млрд. дол. США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180" customFormat="1" x14ac:dyDescent="0.2">
      <c r="A11" s="152"/>
      <c r="B11" s="202">
        <v>42004</v>
      </c>
      <c r="C11" s="202">
        <v>42369</v>
      </c>
      <c r="D11" s="202">
        <v>42735</v>
      </c>
      <c r="E11" s="202">
        <v>43100</v>
      </c>
      <c r="F11" s="202">
        <v>43465</v>
      </c>
      <c r="G11" s="202">
        <v>43830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52" customFormat="1" x14ac:dyDescent="0.2">
      <c r="A12" s="206" t="s">
        <v>155</v>
      </c>
      <c r="B12" s="87">
        <f t="shared" ref="B12:G12" si="1">SUM(B$13+ B$14)</f>
        <v>69.811921755840004</v>
      </c>
      <c r="C12" s="87">
        <f t="shared" si="1"/>
        <v>65.505684905229998</v>
      </c>
      <c r="D12" s="87">
        <f t="shared" si="1"/>
        <v>70.972707080139998</v>
      </c>
      <c r="E12" s="87">
        <f t="shared" si="1"/>
        <v>76.310485066490003</v>
      </c>
      <c r="F12" s="87">
        <f t="shared" si="1"/>
        <v>78.316490487460001</v>
      </c>
      <c r="G12" s="87">
        <f t="shared" si="1"/>
        <v>84.36454082857999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9" s="78" customFormat="1" x14ac:dyDescent="0.2">
      <c r="A13" s="149" t="s">
        <v>70</v>
      </c>
      <c r="B13" s="64">
        <v>60.058159422860001</v>
      </c>
      <c r="C13" s="64">
        <v>55.593103821630002</v>
      </c>
      <c r="D13" s="64">
        <v>60.712804731310001</v>
      </c>
      <c r="E13" s="64">
        <v>65.332784469550006</v>
      </c>
      <c r="F13" s="64">
        <v>67.186989245060005</v>
      </c>
      <c r="G13" s="64">
        <v>74.362672359849995</v>
      </c>
      <c r="H13" s="72"/>
      <c r="I13" s="72"/>
      <c r="J13" s="72"/>
      <c r="K13" s="72"/>
      <c r="L13" s="72"/>
      <c r="M13" s="72"/>
      <c r="N13" s="72"/>
      <c r="O13" s="72"/>
      <c r="P13" s="72"/>
      <c r="Q13" s="72"/>
    </row>
    <row r="14" spans="1:19" s="78" customFormat="1" x14ac:dyDescent="0.2">
      <c r="A14" s="149" t="s">
        <v>14</v>
      </c>
      <c r="B14" s="64">
        <v>9.7537623329799992</v>
      </c>
      <c r="C14" s="64">
        <v>9.9125810835999992</v>
      </c>
      <c r="D14" s="64">
        <v>10.25990234883</v>
      </c>
      <c r="E14" s="64">
        <v>10.97770059694</v>
      </c>
      <c r="F14" s="64">
        <v>11.1295012424</v>
      </c>
      <c r="G14" s="64">
        <v>10.001868468730001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9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46" customFormat="1" x14ac:dyDescent="0.2">
      <c r="G16" s="167" t="s">
        <v>195</v>
      </c>
    </row>
    <row r="17" spans="1:19" s="180" customFormat="1" x14ac:dyDescent="0.2">
      <c r="A17" s="152"/>
      <c r="B17" s="202">
        <v>42004</v>
      </c>
      <c r="C17" s="202">
        <v>42369</v>
      </c>
      <c r="D17" s="202">
        <v>42735</v>
      </c>
      <c r="E17" s="202">
        <v>43100</v>
      </c>
      <c r="F17" s="202">
        <v>43465</v>
      </c>
      <c r="G17" s="202">
        <v>43830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52" customFormat="1" x14ac:dyDescent="0.2">
      <c r="A18" s="206" t="s">
        <v>155</v>
      </c>
      <c r="B18" s="87">
        <f t="shared" ref="B18:G18" si="2">SUM(B$19+ B$20)</f>
        <v>1</v>
      </c>
      <c r="C18" s="87">
        <f t="shared" si="2"/>
        <v>1</v>
      </c>
      <c r="D18" s="87">
        <f t="shared" si="2"/>
        <v>1</v>
      </c>
      <c r="E18" s="87">
        <f t="shared" si="2"/>
        <v>1</v>
      </c>
      <c r="F18" s="87">
        <f t="shared" si="2"/>
        <v>1</v>
      </c>
      <c r="G18" s="87">
        <f t="shared" si="2"/>
        <v>1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9" s="78" customFormat="1" x14ac:dyDescent="0.2">
      <c r="A19" s="149" t="s">
        <v>70</v>
      </c>
      <c r="B19" s="127">
        <v>0.86028499999999997</v>
      </c>
      <c r="C19" s="127">
        <v>0.84867599999999999</v>
      </c>
      <c r="D19" s="127">
        <v>0.85543899999999995</v>
      </c>
      <c r="E19" s="127">
        <v>0.85614400000000002</v>
      </c>
      <c r="F19" s="127">
        <v>0.85789099999999996</v>
      </c>
      <c r="G19" s="127">
        <v>0.88144500000000003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9" s="78" customFormat="1" x14ac:dyDescent="0.2">
      <c r="A20" s="149" t="s">
        <v>14</v>
      </c>
      <c r="B20" s="127">
        <v>0.13971500000000001</v>
      </c>
      <c r="C20" s="127">
        <v>0.15132399999999999</v>
      </c>
      <c r="D20" s="127">
        <v>0.144561</v>
      </c>
      <c r="E20" s="127">
        <v>0.14385600000000001</v>
      </c>
      <c r="F20" s="127">
        <v>0.14210900000000001</v>
      </c>
      <c r="G20" s="127">
        <v>0.11855499999999999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9" x14ac:dyDescent="0.2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46" customFormat="1" x14ac:dyDescent="0.2"/>
    <row r="26" spans="1:19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35" sqref="A35"/>
    </sheetView>
  </sheetViews>
  <sheetFormatPr defaultRowHeight="12.75" outlineLevelRow="3" x14ac:dyDescent="0.2"/>
  <cols>
    <col min="1" max="1" width="102.140625" style="226" customWidth="1"/>
    <col min="2" max="7" width="9.85546875" style="50" bestFit="1" customWidth="1"/>
    <col min="8" max="16384" width="9.140625" style="226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B4" s="95"/>
      <c r="C4" s="95"/>
      <c r="D4" s="95"/>
      <c r="E4" s="95"/>
      <c r="F4" s="95"/>
      <c r="G4" s="7" t="str">
        <f>VALUAH</f>
        <v>млрд. грн</v>
      </c>
    </row>
    <row r="5" spans="1:19" s="53" customFormat="1" x14ac:dyDescent="0.2">
      <c r="A5" s="152"/>
      <c r="B5" s="202">
        <v>42004</v>
      </c>
      <c r="C5" s="202">
        <v>42369</v>
      </c>
      <c r="D5" s="202">
        <v>42735</v>
      </c>
      <c r="E5" s="202">
        <v>43100</v>
      </c>
      <c r="F5" s="202">
        <v>43465</v>
      </c>
      <c r="G5" s="202">
        <v>43830</v>
      </c>
    </row>
    <row r="6" spans="1:19" s="210" customFormat="1" ht="15.75" x14ac:dyDescent="0.2">
      <c r="A6" s="21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 t="shared" ref="B6:F6" si="0">B$7+B$85</f>
        <v>1100.8331976685799</v>
      </c>
      <c r="C6" s="10">
        <f t="shared" si="0"/>
        <v>1572.18013001948</v>
      </c>
      <c r="D6" s="10">
        <f t="shared" si="0"/>
        <v>1929.80880008943</v>
      </c>
      <c r="E6" s="10">
        <f t="shared" si="0"/>
        <v>2141.8234015988101</v>
      </c>
      <c r="F6" s="10">
        <f t="shared" si="0"/>
        <v>2168.4476641724495</v>
      </c>
      <c r="G6" s="10">
        <v>1998.2753869748401</v>
      </c>
    </row>
    <row r="7" spans="1:19" s="207" customFormat="1" ht="15" x14ac:dyDescent="0.2">
      <c r="A7" s="40" t="s">
        <v>70</v>
      </c>
      <c r="B7" s="121">
        <f t="shared" ref="B7:G7" si="1">B$8+B$48</f>
        <v>947.03045011058998</v>
      </c>
      <c r="C7" s="121">
        <f t="shared" si="1"/>
        <v>1334.27157232031</v>
      </c>
      <c r="D7" s="121">
        <f t="shared" si="1"/>
        <v>1650.8332522282999</v>
      </c>
      <c r="E7" s="121">
        <f t="shared" si="1"/>
        <v>1833.70983091682</v>
      </c>
      <c r="F7" s="121">
        <f t="shared" si="1"/>
        <v>1860.2910955850798</v>
      </c>
      <c r="G7" s="121">
        <f t="shared" si="1"/>
        <v>1761.3691300503901</v>
      </c>
    </row>
    <row r="8" spans="1:19" s="13" customFormat="1" ht="15" outlineLevel="1" x14ac:dyDescent="0.2">
      <c r="A8" s="114" t="s">
        <v>50</v>
      </c>
      <c r="B8" s="234">
        <f t="shared" ref="B8:G8" si="2">B$9+B$46</f>
        <v>461.00362280239005</v>
      </c>
      <c r="C8" s="234">
        <f t="shared" si="2"/>
        <v>508.00112311179004</v>
      </c>
      <c r="D8" s="234">
        <f t="shared" si="2"/>
        <v>670.64553054187002</v>
      </c>
      <c r="E8" s="234">
        <f t="shared" si="2"/>
        <v>753.3993864683199</v>
      </c>
      <c r="F8" s="234">
        <f t="shared" si="2"/>
        <v>761.09019182404984</v>
      </c>
      <c r="G8" s="234">
        <f t="shared" si="2"/>
        <v>829.49510481238008</v>
      </c>
    </row>
    <row r="9" spans="1:19" s="259" customFormat="1" ht="14.25" outlineLevel="2" collapsed="1" x14ac:dyDescent="0.2">
      <c r="A9" s="266" t="s">
        <v>198</v>
      </c>
      <c r="B9" s="212">
        <f t="shared" ref="B9:F9" si="3">SUM(B$10:B$45)</f>
        <v>458.22631982981005</v>
      </c>
      <c r="C9" s="212">
        <f t="shared" si="3"/>
        <v>505.35607266169006</v>
      </c>
      <c r="D9" s="212">
        <f t="shared" si="3"/>
        <v>668.13273261425002</v>
      </c>
      <c r="E9" s="212">
        <f t="shared" si="3"/>
        <v>751.01884106317993</v>
      </c>
      <c r="F9" s="212">
        <f t="shared" si="3"/>
        <v>758.84189894138979</v>
      </c>
      <c r="G9" s="212">
        <v>827.37906445220005</v>
      </c>
    </row>
    <row r="10" spans="1:19" s="239" customFormat="1" hidden="1" outlineLevel="3" x14ac:dyDescent="0.2">
      <c r="A10" s="49" t="s">
        <v>3</v>
      </c>
      <c r="B10" s="173">
        <v>8.8426000000000005E-2</v>
      </c>
      <c r="C10" s="173">
        <v>9.8638000000000003E-2</v>
      </c>
      <c r="D10" s="173">
        <v>0</v>
      </c>
      <c r="E10" s="173">
        <v>0</v>
      </c>
      <c r="F10" s="173">
        <v>0</v>
      </c>
      <c r="G10" s="173">
        <v>0</v>
      </c>
    </row>
    <row r="11" spans="1:19" hidden="1" outlineLevel="3" x14ac:dyDescent="0.2">
      <c r="A11" s="43" t="s">
        <v>52</v>
      </c>
      <c r="B11" s="122">
        <v>0</v>
      </c>
      <c r="C11" s="122">
        <v>0</v>
      </c>
      <c r="D11" s="122">
        <v>0</v>
      </c>
      <c r="E11" s="122">
        <v>0</v>
      </c>
      <c r="F11" s="122">
        <v>11.731711274649999</v>
      </c>
      <c r="G11" s="122">
        <v>0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hidden="1" outlineLevel="3" x14ac:dyDescent="0.2">
      <c r="A12" s="43" t="s">
        <v>145</v>
      </c>
      <c r="B12" s="122">
        <v>50.254465000000003</v>
      </c>
      <c r="C12" s="122">
        <v>60.558463000000003</v>
      </c>
      <c r="D12" s="122">
        <v>74.832982999999999</v>
      </c>
      <c r="E12" s="122">
        <v>62.650438999999999</v>
      </c>
      <c r="F12" s="122">
        <v>62.650438999999999</v>
      </c>
      <c r="G12" s="122">
        <v>72.721914999999996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hidden="1" outlineLevel="3" x14ac:dyDescent="0.2">
      <c r="A13" s="43" t="s">
        <v>206</v>
      </c>
      <c r="B13" s="122">
        <v>3.8499810000000001</v>
      </c>
      <c r="C13" s="122">
        <v>17.382981000000001</v>
      </c>
      <c r="D13" s="122">
        <v>17.382981000000001</v>
      </c>
      <c r="E13" s="122">
        <v>19.033000000000001</v>
      </c>
      <c r="F13" s="122">
        <v>19.033000000000001</v>
      </c>
      <c r="G13" s="122">
        <v>19.033000000000001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hidden="1" outlineLevel="3" x14ac:dyDescent="0.2">
      <c r="A14" s="43" t="s">
        <v>30</v>
      </c>
      <c r="B14" s="122">
        <v>7.3378894800000003</v>
      </c>
      <c r="C14" s="122">
        <v>8.2837102117200008</v>
      </c>
      <c r="D14" s="122">
        <v>3.4775700000000001</v>
      </c>
      <c r="E14" s="122">
        <v>6.9027900000000004</v>
      </c>
      <c r="F14" s="122">
        <v>19.159217458000001</v>
      </c>
      <c r="G14" s="122">
        <v>37.771855741800003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hidden="1" outlineLevel="3" x14ac:dyDescent="0.2">
      <c r="A15" s="43" t="s">
        <v>34</v>
      </c>
      <c r="B15" s="122">
        <v>1.5</v>
      </c>
      <c r="C15" s="122">
        <v>12.5</v>
      </c>
      <c r="D15" s="122">
        <v>28.5</v>
      </c>
      <c r="E15" s="122">
        <v>36.5</v>
      </c>
      <c r="F15" s="122">
        <v>36.5</v>
      </c>
      <c r="G15" s="122">
        <v>36.5</v>
      </c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hidden="1" outlineLevel="3" x14ac:dyDescent="0.2">
      <c r="A16" s="43" t="s">
        <v>85</v>
      </c>
      <c r="B16" s="122">
        <v>2.6176300000000001</v>
      </c>
      <c r="C16" s="122">
        <v>13.11763</v>
      </c>
      <c r="D16" s="122">
        <v>37.117629999999998</v>
      </c>
      <c r="E16" s="122">
        <v>28.700001</v>
      </c>
      <c r="F16" s="122">
        <v>28.700001</v>
      </c>
      <c r="G16" s="122">
        <v>28.700001</v>
      </c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hidden="1" outlineLevel="3" x14ac:dyDescent="0.2">
      <c r="A17" s="43" t="s">
        <v>136</v>
      </c>
      <c r="B17" s="122">
        <v>3.25</v>
      </c>
      <c r="C17" s="122">
        <v>3.25</v>
      </c>
      <c r="D17" s="122">
        <v>51.25</v>
      </c>
      <c r="E17" s="122">
        <v>46.9</v>
      </c>
      <c r="F17" s="122">
        <v>46.9</v>
      </c>
      <c r="G17" s="122">
        <v>46.9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hidden="1" outlineLevel="3" x14ac:dyDescent="0.2">
      <c r="A18" s="43" t="s">
        <v>199</v>
      </c>
      <c r="B18" s="122">
        <v>15.848839999999999</v>
      </c>
      <c r="C18" s="122">
        <v>15.848839999999999</v>
      </c>
      <c r="D18" s="122">
        <v>42.789838000000003</v>
      </c>
      <c r="E18" s="122">
        <v>93.438657000000006</v>
      </c>
      <c r="F18" s="122">
        <v>93.438657000000006</v>
      </c>
      <c r="G18" s="122">
        <v>93.438657000000006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hidden="1" outlineLevel="3" x14ac:dyDescent="0.2">
      <c r="A19" s="43" t="s">
        <v>26</v>
      </c>
      <c r="B19" s="122">
        <v>0</v>
      </c>
      <c r="C19" s="122">
        <v>0</v>
      </c>
      <c r="D19" s="122">
        <v>0</v>
      </c>
      <c r="E19" s="122">
        <v>12.097744</v>
      </c>
      <c r="F19" s="122">
        <v>12.097744</v>
      </c>
      <c r="G19" s="122">
        <v>12.097744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hidden="1" outlineLevel="3" x14ac:dyDescent="0.2">
      <c r="A20" s="43" t="s">
        <v>80</v>
      </c>
      <c r="B20" s="122">
        <v>0</v>
      </c>
      <c r="C20" s="122">
        <v>0</v>
      </c>
      <c r="D20" s="122">
        <v>0</v>
      </c>
      <c r="E20" s="122">
        <v>12.097744</v>
      </c>
      <c r="F20" s="122">
        <v>12.097744</v>
      </c>
      <c r="G20" s="122">
        <v>12.097744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hidden="1" outlineLevel="3" x14ac:dyDescent="0.2">
      <c r="A21" s="43" t="s">
        <v>174</v>
      </c>
      <c r="B21" s="122">
        <v>0.76931632000000005</v>
      </c>
      <c r="C21" s="122">
        <v>1.04892516</v>
      </c>
      <c r="D21" s="122">
        <v>29.257961406869999</v>
      </c>
      <c r="E21" s="122">
        <v>30.282912463799999</v>
      </c>
      <c r="F21" s="122">
        <v>37.421561873549997</v>
      </c>
      <c r="G21" s="122">
        <v>31.401890643400002</v>
      </c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hidden="1" outlineLevel="3" x14ac:dyDescent="0.2">
      <c r="A22" s="43" t="s">
        <v>131</v>
      </c>
      <c r="B22" s="122">
        <v>0</v>
      </c>
      <c r="C22" s="122">
        <v>0</v>
      </c>
      <c r="D22" s="122">
        <v>0</v>
      </c>
      <c r="E22" s="122">
        <v>12.097744</v>
      </c>
      <c r="F22" s="122">
        <v>12.097744</v>
      </c>
      <c r="G22" s="122">
        <v>12.097744</v>
      </c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hidden="1" outlineLevel="3" x14ac:dyDescent="0.2">
      <c r="A23" s="43" t="s">
        <v>196</v>
      </c>
      <c r="B23" s="122">
        <v>0</v>
      </c>
      <c r="C23" s="122">
        <v>0</v>
      </c>
      <c r="D23" s="122">
        <v>0</v>
      </c>
      <c r="E23" s="122">
        <v>12.097744</v>
      </c>
      <c r="F23" s="122">
        <v>12.097744</v>
      </c>
      <c r="G23" s="122">
        <v>12.097744</v>
      </c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hidden="1" outlineLevel="3" x14ac:dyDescent="0.2">
      <c r="A24" s="43" t="s">
        <v>218</v>
      </c>
      <c r="B24" s="122">
        <v>40.90737357439</v>
      </c>
      <c r="C24" s="122">
        <v>21.910342335999999</v>
      </c>
      <c r="D24" s="122">
        <v>64.353439528590002</v>
      </c>
      <c r="E24" s="122">
        <v>71.605224814419998</v>
      </c>
      <c r="F24" s="122">
        <v>19.184152653999998</v>
      </c>
      <c r="G24" s="122">
        <v>47.236592873600003</v>
      </c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hidden="1" outlineLevel="3" x14ac:dyDescent="0.2">
      <c r="A25" s="43" t="s">
        <v>154</v>
      </c>
      <c r="B25" s="122">
        <v>0</v>
      </c>
      <c r="C25" s="122">
        <v>0</v>
      </c>
      <c r="D25" s="122">
        <v>0</v>
      </c>
      <c r="E25" s="122">
        <v>12.097744</v>
      </c>
      <c r="F25" s="122">
        <v>12.097744</v>
      </c>
      <c r="G25" s="122">
        <v>12.097744</v>
      </c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hidden="1" outlineLevel="3" x14ac:dyDescent="0.2">
      <c r="A26" s="43" t="s">
        <v>114</v>
      </c>
      <c r="B26" s="122">
        <v>0</v>
      </c>
      <c r="C26" s="122">
        <v>0</v>
      </c>
      <c r="D26" s="122">
        <v>0</v>
      </c>
      <c r="E26" s="122">
        <v>12.097744</v>
      </c>
      <c r="F26" s="122">
        <v>12.097744</v>
      </c>
      <c r="G26" s="122">
        <v>12.097744</v>
      </c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hidden="1" outlineLevel="3" x14ac:dyDescent="0.2">
      <c r="A27" s="43" t="s">
        <v>179</v>
      </c>
      <c r="B27" s="122">
        <v>0</v>
      </c>
      <c r="C27" s="122">
        <v>0</v>
      </c>
      <c r="D27" s="122">
        <v>0</v>
      </c>
      <c r="E27" s="122">
        <v>12.097744</v>
      </c>
      <c r="F27" s="122">
        <v>12.097744</v>
      </c>
      <c r="G27" s="122">
        <v>12.097744</v>
      </c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hidden="1" outlineLevel="3" x14ac:dyDescent="0.2">
      <c r="A28" s="43" t="s">
        <v>7</v>
      </c>
      <c r="B28" s="122">
        <v>0</v>
      </c>
      <c r="C28" s="122">
        <v>0</v>
      </c>
      <c r="D28" s="122">
        <v>0</v>
      </c>
      <c r="E28" s="122">
        <v>12.097744</v>
      </c>
      <c r="F28" s="122">
        <v>12.097744</v>
      </c>
      <c r="G28" s="122">
        <v>12.097744</v>
      </c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hidden="1" outlineLevel="3" x14ac:dyDescent="0.2">
      <c r="A29" s="43" t="s">
        <v>53</v>
      </c>
      <c r="B29" s="122">
        <v>0</v>
      </c>
      <c r="C29" s="122">
        <v>0</v>
      </c>
      <c r="D29" s="122">
        <v>0</v>
      </c>
      <c r="E29" s="122">
        <v>12.097744</v>
      </c>
      <c r="F29" s="122">
        <v>12.097744</v>
      </c>
      <c r="G29" s="122">
        <v>12.097744</v>
      </c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hidden="1" outlineLevel="3" x14ac:dyDescent="0.2">
      <c r="A30" s="43" t="s">
        <v>101</v>
      </c>
      <c r="B30" s="122">
        <v>0</v>
      </c>
      <c r="C30" s="122">
        <v>0</v>
      </c>
      <c r="D30" s="122">
        <v>0</v>
      </c>
      <c r="E30" s="122">
        <v>12.097744</v>
      </c>
      <c r="F30" s="122">
        <v>12.097744</v>
      </c>
      <c r="G30" s="122">
        <v>12.097744</v>
      </c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hidden="1" outlineLevel="3" x14ac:dyDescent="0.2">
      <c r="A31" s="43" t="s">
        <v>93</v>
      </c>
      <c r="B31" s="122">
        <v>0</v>
      </c>
      <c r="C31" s="122">
        <v>0</v>
      </c>
      <c r="D31" s="122">
        <v>0</v>
      </c>
      <c r="E31" s="122">
        <v>12.097744</v>
      </c>
      <c r="F31" s="122">
        <v>12.097744</v>
      </c>
      <c r="G31" s="122">
        <v>12.097744</v>
      </c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hidden="1" outlineLevel="3" x14ac:dyDescent="0.2">
      <c r="A32" s="43" t="s">
        <v>151</v>
      </c>
      <c r="B32" s="122">
        <v>0</v>
      </c>
      <c r="C32" s="122">
        <v>0</v>
      </c>
      <c r="D32" s="122">
        <v>0</v>
      </c>
      <c r="E32" s="122">
        <v>12.097744</v>
      </c>
      <c r="F32" s="122">
        <v>12.097744</v>
      </c>
      <c r="G32" s="122">
        <v>12.097744</v>
      </c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hidden="1" outlineLevel="3" x14ac:dyDescent="0.2">
      <c r="A33" s="43" t="s">
        <v>207</v>
      </c>
      <c r="B33" s="122">
        <v>0</v>
      </c>
      <c r="C33" s="122">
        <v>0</v>
      </c>
      <c r="D33" s="122">
        <v>0</v>
      </c>
      <c r="E33" s="122">
        <v>12.097744</v>
      </c>
      <c r="F33" s="122">
        <v>12.097744</v>
      </c>
      <c r="G33" s="122">
        <v>12.097744</v>
      </c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hidden="1" outlineLevel="3" x14ac:dyDescent="0.2">
      <c r="A34" s="43" t="s">
        <v>31</v>
      </c>
      <c r="B34" s="122">
        <v>0</v>
      </c>
      <c r="C34" s="122">
        <v>0</v>
      </c>
      <c r="D34" s="122">
        <v>0</v>
      </c>
      <c r="E34" s="122">
        <v>12.097744</v>
      </c>
      <c r="F34" s="122">
        <v>12.097744</v>
      </c>
      <c r="G34" s="122">
        <v>12.097744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hidden="1" outlineLevel="3" x14ac:dyDescent="0.2">
      <c r="A35" s="43" t="s">
        <v>59</v>
      </c>
      <c r="B35" s="122">
        <v>0</v>
      </c>
      <c r="C35" s="122">
        <v>0</v>
      </c>
      <c r="D35" s="122">
        <v>0.01</v>
      </c>
      <c r="E35" s="122">
        <v>0.54500000000000004</v>
      </c>
      <c r="F35" s="122">
        <v>6.6407129999999999</v>
      </c>
      <c r="G35" s="122">
        <v>0</v>
      </c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hidden="1" outlineLevel="3" x14ac:dyDescent="0.2">
      <c r="A36" s="43" t="s">
        <v>47</v>
      </c>
      <c r="B36" s="122">
        <v>46.585054805570003</v>
      </c>
      <c r="C36" s="122">
        <v>43.377236129330001</v>
      </c>
      <c r="D36" s="122">
        <v>18.462385000000001</v>
      </c>
      <c r="E36" s="122">
        <v>45.0859284808</v>
      </c>
      <c r="F36" s="122">
        <v>62.88869382435</v>
      </c>
      <c r="G36" s="122">
        <v>79.853823193400004</v>
      </c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hidden="1" outlineLevel="3" x14ac:dyDescent="0.2">
      <c r="A37" s="43" t="s">
        <v>46</v>
      </c>
      <c r="B37" s="122">
        <v>0</v>
      </c>
      <c r="C37" s="122">
        <v>0</v>
      </c>
      <c r="D37" s="122">
        <v>0</v>
      </c>
      <c r="E37" s="122">
        <v>12.097751000000001</v>
      </c>
      <c r="F37" s="122">
        <v>12.097751000000001</v>
      </c>
      <c r="G37" s="122">
        <v>12.097751000000001</v>
      </c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hidden="1" outlineLevel="3" x14ac:dyDescent="0.2">
      <c r="A38" s="43" t="s">
        <v>94</v>
      </c>
      <c r="B38" s="122">
        <v>2.9221828599999999</v>
      </c>
      <c r="C38" s="122">
        <v>15.04510672</v>
      </c>
      <c r="D38" s="122">
        <v>15.58553728</v>
      </c>
      <c r="E38" s="122">
        <v>0.03</v>
      </c>
      <c r="F38" s="122">
        <v>0.03</v>
      </c>
      <c r="G38" s="122">
        <v>7.03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hidden="1" outlineLevel="3" x14ac:dyDescent="0.2">
      <c r="A39" s="43" t="s">
        <v>157</v>
      </c>
      <c r="B39" s="122">
        <v>131.37977278984999</v>
      </c>
      <c r="C39" s="122">
        <v>149.03381210463999</v>
      </c>
      <c r="D39" s="122">
        <v>151.56965139879</v>
      </c>
      <c r="E39" s="122">
        <v>51.174533400000001</v>
      </c>
      <c r="F39" s="122">
        <v>39.370320200000002</v>
      </c>
      <c r="G39" s="122">
        <v>46.557594000000002</v>
      </c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hidden="1" outlineLevel="3" x14ac:dyDescent="0.2">
      <c r="A40" s="43" t="s">
        <v>162</v>
      </c>
      <c r="B40" s="122">
        <v>0.17</v>
      </c>
      <c r="C40" s="122">
        <v>0</v>
      </c>
      <c r="D40" s="122">
        <v>0.21580099999999999</v>
      </c>
      <c r="E40" s="122">
        <v>10.87562790416</v>
      </c>
      <c r="F40" s="122">
        <v>8.97352198956</v>
      </c>
      <c r="G40" s="122">
        <v>0</v>
      </c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hidden="1" outlineLevel="3" x14ac:dyDescent="0.2">
      <c r="A41" s="43" t="s">
        <v>211</v>
      </c>
      <c r="B41" s="122">
        <v>27.1</v>
      </c>
      <c r="C41" s="122">
        <v>27.1</v>
      </c>
      <c r="D41" s="122">
        <v>24.1</v>
      </c>
      <c r="E41" s="122">
        <v>7.8000999999999996</v>
      </c>
      <c r="F41" s="122">
        <v>5.8000999999999996</v>
      </c>
      <c r="G41" s="122">
        <v>39.665255999999999</v>
      </c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hidden="1" outlineLevel="3" x14ac:dyDescent="0.2">
      <c r="A42" s="43" t="s">
        <v>39</v>
      </c>
      <c r="B42" s="122">
        <v>54.624791000000002</v>
      </c>
      <c r="C42" s="122">
        <v>48.624791000000002</v>
      </c>
      <c r="D42" s="122">
        <v>44.739790999999997</v>
      </c>
      <c r="E42" s="122">
        <v>19.728459999999998</v>
      </c>
      <c r="F42" s="122">
        <v>17.873328999999998</v>
      </c>
      <c r="G42" s="122">
        <v>23.602312000000001</v>
      </c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hidden="1" outlineLevel="3" x14ac:dyDescent="0.2">
      <c r="A43" s="43" t="s">
        <v>89</v>
      </c>
      <c r="B43" s="122">
        <v>31.301197999999999</v>
      </c>
      <c r="C43" s="122">
        <v>31.301197999999999</v>
      </c>
      <c r="D43" s="122">
        <v>27.416198000000001</v>
      </c>
      <c r="E43" s="122">
        <v>18.899999999999999</v>
      </c>
      <c r="F43" s="122">
        <v>17.5</v>
      </c>
      <c r="G43" s="122">
        <v>17.5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hidden="1" outlineLevel="3" x14ac:dyDescent="0.2">
      <c r="A44" s="43" t="s">
        <v>197</v>
      </c>
      <c r="B44" s="122">
        <v>0.84499999999999997</v>
      </c>
      <c r="C44" s="122">
        <v>0</v>
      </c>
      <c r="D44" s="122">
        <v>0.19656699999999999</v>
      </c>
      <c r="E44" s="122">
        <v>0</v>
      </c>
      <c r="F44" s="122">
        <v>24.18031366728</v>
      </c>
      <c r="G44" s="122">
        <v>0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hidden="1" outlineLevel="3" x14ac:dyDescent="0.2">
      <c r="A45" s="43" t="s">
        <v>146</v>
      </c>
      <c r="B45" s="122">
        <v>36.874398999999997</v>
      </c>
      <c r="C45" s="122">
        <v>36.874398999999997</v>
      </c>
      <c r="D45" s="122">
        <v>36.874398999999997</v>
      </c>
      <c r="E45" s="122">
        <v>19.399999999999999</v>
      </c>
      <c r="F45" s="122">
        <v>19.399999999999999</v>
      </c>
      <c r="G45" s="122">
        <v>18</v>
      </c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2" collapsed="1" x14ac:dyDescent="0.2">
      <c r="A46" s="75" t="s">
        <v>118</v>
      </c>
      <c r="B46" s="120">
        <f t="shared" ref="B46:F46" si="4">SUM(B$47:B$47)</f>
        <v>2.7773029725799998</v>
      </c>
      <c r="C46" s="120">
        <f t="shared" si="4"/>
        <v>2.6450504500999998</v>
      </c>
      <c r="D46" s="120">
        <f t="shared" si="4"/>
        <v>2.5127979276199999</v>
      </c>
      <c r="E46" s="120">
        <f t="shared" si="4"/>
        <v>2.3805454051399999</v>
      </c>
      <c r="F46" s="120">
        <f t="shared" si="4"/>
        <v>2.2482928826599999</v>
      </c>
      <c r="G46" s="120">
        <v>2.11604036018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hidden="1" outlineLevel="3" x14ac:dyDescent="0.2">
      <c r="A47" s="43" t="s">
        <v>28</v>
      </c>
      <c r="B47" s="122">
        <v>2.7773029725799998</v>
      </c>
      <c r="C47" s="122">
        <v>2.6450504500999998</v>
      </c>
      <c r="D47" s="122">
        <v>2.5127979276199999</v>
      </c>
      <c r="E47" s="122">
        <v>2.3805454051399999</v>
      </c>
      <c r="F47" s="122">
        <v>2.2482928826599999</v>
      </c>
      <c r="G47" s="122">
        <v>2.11604036018</v>
      </c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ht="15" outlineLevel="1" x14ac:dyDescent="0.25">
      <c r="A48" s="200" t="s">
        <v>64</v>
      </c>
      <c r="B48" s="205">
        <f t="shared" ref="B48:G48" si="5">B$49+B$56+B$64+B$69+B$83</f>
        <v>486.02682730819998</v>
      </c>
      <c r="C48" s="205">
        <f t="shared" si="5"/>
        <v>826.27044920852006</v>
      </c>
      <c r="D48" s="205">
        <f t="shared" si="5"/>
        <v>980.18772168643</v>
      </c>
      <c r="E48" s="205">
        <f t="shared" si="5"/>
        <v>1080.3104444485</v>
      </c>
      <c r="F48" s="205">
        <f t="shared" si="5"/>
        <v>1099.2009037610301</v>
      </c>
      <c r="G48" s="205">
        <f t="shared" si="5"/>
        <v>931.87402523800995</v>
      </c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2" collapsed="1" x14ac:dyDescent="0.2">
      <c r="A49" s="75" t="s">
        <v>181</v>
      </c>
      <c r="B49" s="120">
        <f t="shared" ref="B49:F49" si="6">SUM(B$50:B$55)</f>
        <v>169.08988427220001</v>
      </c>
      <c r="C49" s="120">
        <f t="shared" si="6"/>
        <v>337.44926214065003</v>
      </c>
      <c r="D49" s="120">
        <f t="shared" si="6"/>
        <v>371.84654266849998</v>
      </c>
      <c r="E49" s="120">
        <f t="shared" si="6"/>
        <v>407.46798554671994</v>
      </c>
      <c r="F49" s="120">
        <f t="shared" si="6"/>
        <v>370.82150240537999</v>
      </c>
      <c r="G49" s="120">
        <v>292.19705377346997</v>
      </c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hidden="1" outlineLevel="3" x14ac:dyDescent="0.2">
      <c r="A50" s="43" t="s">
        <v>18</v>
      </c>
      <c r="B50" s="122">
        <v>26.156754880000001</v>
      </c>
      <c r="C50" s="122">
        <v>57.953115089999997</v>
      </c>
      <c r="D50" s="122">
        <v>62.813954840000001</v>
      </c>
      <c r="E50" s="122">
        <v>94.122141439999993</v>
      </c>
      <c r="F50" s="122">
        <v>104.97379678</v>
      </c>
      <c r="G50" s="122">
        <v>87.456819999999993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hidden="1" outlineLevel="3" x14ac:dyDescent="0.2">
      <c r="A51" s="43" t="s">
        <v>54</v>
      </c>
      <c r="B51" s="122">
        <v>9.3689811106899992</v>
      </c>
      <c r="C51" s="122">
        <v>13.990699070510001</v>
      </c>
      <c r="D51" s="122">
        <v>16.072308696730001</v>
      </c>
      <c r="E51" s="122">
        <v>18.00200891203</v>
      </c>
      <c r="F51" s="122">
        <v>15.99855313966</v>
      </c>
      <c r="G51" s="122">
        <v>11.981281324319999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hidden="1" outlineLevel="3" x14ac:dyDescent="0.2">
      <c r="A52" s="43" t="s">
        <v>96</v>
      </c>
      <c r="B52" s="122">
        <v>7.6529919443500001</v>
      </c>
      <c r="C52" s="122">
        <v>12.53014511808</v>
      </c>
      <c r="D52" s="122">
        <v>14.522377756999999</v>
      </c>
      <c r="E52" s="122">
        <v>19.35682668782</v>
      </c>
      <c r="F52" s="122">
        <v>18.849402313100001</v>
      </c>
      <c r="G52" s="122">
        <v>18.590715185450001</v>
      </c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hidden="1" outlineLevel="3" x14ac:dyDescent="0.2">
      <c r="A53" s="43" t="s">
        <v>134</v>
      </c>
      <c r="B53" s="122">
        <v>68.318963250080003</v>
      </c>
      <c r="C53" s="122">
        <v>124.74709683247001</v>
      </c>
      <c r="D53" s="122">
        <v>137.4604736945</v>
      </c>
      <c r="E53" s="122">
        <v>137.87248958478</v>
      </c>
      <c r="F53" s="122">
        <v>135.05662434153999</v>
      </c>
      <c r="G53" s="122">
        <v>116.13319515038</v>
      </c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hidden="1" outlineLevel="3" x14ac:dyDescent="0.2">
      <c r="A54" s="43" t="s">
        <v>149</v>
      </c>
      <c r="B54" s="122">
        <v>57.585097236880003</v>
      </c>
      <c r="C54" s="122">
        <v>128.20769715962001</v>
      </c>
      <c r="D54" s="122">
        <v>140.90985268125999</v>
      </c>
      <c r="E54" s="122">
        <v>137.94721835202</v>
      </c>
      <c r="F54" s="122">
        <v>95.545237728559997</v>
      </c>
      <c r="G54" s="122">
        <v>57.493439262499997</v>
      </c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hidden="1" outlineLevel="3" x14ac:dyDescent="0.2">
      <c r="A55" s="43" t="s">
        <v>144</v>
      </c>
      <c r="B55" s="122">
        <v>7.0958502E-3</v>
      </c>
      <c r="C55" s="122">
        <v>2.0508869969999999E-2</v>
      </c>
      <c r="D55" s="122">
        <v>6.7574999009999998E-2</v>
      </c>
      <c r="E55" s="122">
        <v>0.16730057006999999</v>
      </c>
      <c r="F55" s="122">
        <v>0.39788810252000001</v>
      </c>
      <c r="G55" s="122">
        <v>0.54160285082000004</v>
      </c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2" collapsed="1" x14ac:dyDescent="0.2">
      <c r="A56" s="75" t="s">
        <v>44</v>
      </c>
      <c r="B56" s="120">
        <f t="shared" ref="B56:F56" si="7">SUM(B$57:B$63)</f>
        <v>16.372261708800004</v>
      </c>
      <c r="C56" s="120">
        <f t="shared" si="7"/>
        <v>32.70852715345</v>
      </c>
      <c r="D56" s="120">
        <f t="shared" si="7"/>
        <v>45.647504163770002</v>
      </c>
      <c r="E56" s="120">
        <f t="shared" si="7"/>
        <v>49.296237410669995</v>
      </c>
      <c r="F56" s="120">
        <f t="shared" si="7"/>
        <v>47.931220623000002</v>
      </c>
      <c r="G56" s="120">
        <v>38.587261669610001</v>
      </c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hidden="1" outlineLevel="3" x14ac:dyDescent="0.2">
      <c r="A57" s="43" t="s">
        <v>27</v>
      </c>
      <c r="B57" s="122">
        <v>2.7121072000000002</v>
      </c>
      <c r="C57" s="122">
        <v>6.9140144000000001</v>
      </c>
      <c r="D57" s="122">
        <v>8.0323875999999998</v>
      </c>
      <c r="E57" s="122">
        <v>8.9030299999999993</v>
      </c>
      <c r="F57" s="122">
        <v>8.1307875999999997</v>
      </c>
      <c r="G57" s="122">
        <v>3.6202200000000002</v>
      </c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hidden="1" outlineLevel="3" x14ac:dyDescent="0.2">
      <c r="A58" s="43" t="s">
        <v>51</v>
      </c>
      <c r="B58" s="122">
        <v>0.13463035600000001</v>
      </c>
      <c r="C58" s="122">
        <v>5.4281877029999999</v>
      </c>
      <c r="D58" s="122">
        <v>5.9832793529500004</v>
      </c>
      <c r="E58" s="122">
        <v>7.4875390536599999</v>
      </c>
      <c r="F58" s="122">
        <v>7.1863010601399999</v>
      </c>
      <c r="G58" s="122">
        <v>6.4320433100400001</v>
      </c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hidden="1" outlineLevel="3" x14ac:dyDescent="0.2">
      <c r="A59" s="43" t="s">
        <v>113</v>
      </c>
      <c r="B59" s="122">
        <v>0</v>
      </c>
      <c r="C59" s="122">
        <v>0</v>
      </c>
      <c r="D59" s="122">
        <v>0</v>
      </c>
      <c r="E59" s="122">
        <v>0</v>
      </c>
      <c r="F59" s="122">
        <v>0</v>
      </c>
      <c r="G59" s="122">
        <v>0.15374539101000001</v>
      </c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hidden="1" outlineLevel="3" x14ac:dyDescent="0.2">
      <c r="A60" s="43" t="s">
        <v>124</v>
      </c>
      <c r="B60" s="122">
        <v>9.5534720563400004</v>
      </c>
      <c r="C60" s="122">
        <v>14.540944745859999</v>
      </c>
      <c r="D60" s="122">
        <v>16.473740657730001</v>
      </c>
      <c r="E60" s="122">
        <v>17.004691528479999</v>
      </c>
      <c r="F60" s="122">
        <v>16.775096997630001</v>
      </c>
      <c r="G60" s="122">
        <v>14.350423071130001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hidden="1" outlineLevel="3" x14ac:dyDescent="0.2">
      <c r="A61" s="43" t="s">
        <v>138</v>
      </c>
      <c r="B61" s="122">
        <v>0.16473260006000001</v>
      </c>
      <c r="C61" s="122">
        <v>0.216533956</v>
      </c>
      <c r="D61" s="122">
        <v>0.20657140273999999</v>
      </c>
      <c r="E61" s="122">
        <v>0.17323603973999999</v>
      </c>
      <c r="F61" s="122">
        <v>0.13144382978999999</v>
      </c>
      <c r="G61" s="122">
        <v>7.8694291629999996E-2</v>
      </c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hidden="1" outlineLevel="3" x14ac:dyDescent="0.2">
      <c r="A62" s="43" t="s">
        <v>216</v>
      </c>
      <c r="B62" s="122">
        <v>0</v>
      </c>
      <c r="C62" s="122">
        <v>0</v>
      </c>
      <c r="D62" s="122">
        <v>0</v>
      </c>
      <c r="E62" s="122">
        <v>0</v>
      </c>
      <c r="F62" s="122">
        <v>0</v>
      </c>
      <c r="G62" s="122">
        <v>0.58780514750000001</v>
      </c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hidden="1" outlineLevel="3" x14ac:dyDescent="0.2">
      <c r="A63" s="43" t="s">
        <v>25</v>
      </c>
      <c r="B63" s="122">
        <v>3.8073194963999999</v>
      </c>
      <c r="C63" s="122">
        <v>5.6088463485900002</v>
      </c>
      <c r="D63" s="122">
        <v>14.951525150349999</v>
      </c>
      <c r="E63" s="122">
        <v>15.727740788789999</v>
      </c>
      <c r="F63" s="122">
        <v>15.70759113544</v>
      </c>
      <c r="G63" s="122">
        <v>13.3643304583</v>
      </c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2" collapsed="1" x14ac:dyDescent="0.2">
      <c r="A64" s="75" t="s">
        <v>219</v>
      </c>
      <c r="B64" s="120">
        <f t="shared" ref="B64:F64" si="8">SUM(B$65:B$68)</f>
        <v>9.8336319999999997E-4</v>
      </c>
      <c r="C64" s="120">
        <f t="shared" si="8"/>
        <v>1.34076761E-3</v>
      </c>
      <c r="D64" s="120">
        <f t="shared" si="8"/>
        <v>1.453225E-3</v>
      </c>
      <c r="E64" s="120">
        <f t="shared" si="8"/>
        <v>1.71259423E-3</v>
      </c>
      <c r="F64" s="120">
        <f t="shared" si="8"/>
        <v>11.079828836580001</v>
      </c>
      <c r="G64" s="120">
        <v>33.342212997929998</v>
      </c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hidden="1" outlineLevel="3" x14ac:dyDescent="0.2">
      <c r="A65" s="43" t="s">
        <v>65</v>
      </c>
      <c r="B65" s="122">
        <v>0</v>
      </c>
      <c r="C65" s="122">
        <v>0</v>
      </c>
      <c r="D65" s="122">
        <v>0</v>
      </c>
      <c r="E65" s="122">
        <v>0</v>
      </c>
      <c r="F65" s="122">
        <v>0</v>
      </c>
      <c r="G65" s="122">
        <v>6.6055000000000001</v>
      </c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hidden="1" outlineLevel="3" x14ac:dyDescent="0.2">
      <c r="A66" s="43" t="s">
        <v>193</v>
      </c>
      <c r="B66" s="122">
        <v>9.8336319999999997E-4</v>
      </c>
      <c r="C66" s="122">
        <v>1.34076761E-3</v>
      </c>
      <c r="D66" s="122">
        <v>1.453225E-3</v>
      </c>
      <c r="E66" s="122">
        <v>1.71259423E-3</v>
      </c>
      <c r="F66" s="122">
        <v>1.6215184999999999E-3</v>
      </c>
      <c r="G66" s="122">
        <v>1.3509357200000001E-3</v>
      </c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hidden="1" outlineLevel="3" x14ac:dyDescent="0.2">
      <c r="A67" s="43" t="s">
        <v>180</v>
      </c>
      <c r="B67" s="122">
        <v>0</v>
      </c>
      <c r="C67" s="122">
        <v>0</v>
      </c>
      <c r="D67" s="122">
        <v>0</v>
      </c>
      <c r="E67" s="122">
        <v>0</v>
      </c>
      <c r="F67" s="122">
        <v>0</v>
      </c>
      <c r="G67" s="122">
        <v>4.3171068115700004</v>
      </c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hidden="1" outlineLevel="3" x14ac:dyDescent="0.2">
      <c r="A68" s="43" t="s">
        <v>213</v>
      </c>
      <c r="B68" s="122">
        <v>0</v>
      </c>
      <c r="C68" s="122">
        <v>0</v>
      </c>
      <c r="D68" s="122">
        <v>0</v>
      </c>
      <c r="E68" s="122">
        <v>0</v>
      </c>
      <c r="F68" s="122">
        <v>11.07820731808</v>
      </c>
      <c r="G68" s="122">
        <v>22.418255250640001</v>
      </c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2" collapsed="1" x14ac:dyDescent="0.2">
      <c r="A69" s="75" t="s">
        <v>56</v>
      </c>
      <c r="B69" s="120">
        <f t="shared" ref="B69:F69" si="9">SUM(B$70:B$82)</f>
        <v>272.50934659999996</v>
      </c>
      <c r="C69" s="120">
        <f t="shared" si="9"/>
        <v>415.26993272281004</v>
      </c>
      <c r="D69" s="120">
        <f t="shared" si="9"/>
        <v>517.80448187716001</v>
      </c>
      <c r="E69" s="120">
        <f t="shared" si="9"/>
        <v>574.45951549287997</v>
      </c>
      <c r="F69" s="120">
        <f t="shared" si="9"/>
        <v>622.07978618407003</v>
      </c>
      <c r="G69" s="120">
        <v>527.52570759699995</v>
      </c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hidden="1" outlineLevel="3" x14ac:dyDescent="0.2">
      <c r="A70" s="43" t="s">
        <v>35</v>
      </c>
      <c r="B70" s="122">
        <v>11.539744799999999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hidden="1" outlineLevel="3" x14ac:dyDescent="0.2">
      <c r="A71" s="43" t="s">
        <v>69</v>
      </c>
      <c r="B71" s="122">
        <v>15.768556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hidden="1" outlineLevel="3" x14ac:dyDescent="0.2">
      <c r="A72" s="43" t="s">
        <v>103</v>
      </c>
      <c r="B72" s="122">
        <v>11.0379892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hidden="1" outlineLevel="3" x14ac:dyDescent="0.2">
      <c r="A73" s="43" t="s">
        <v>15</v>
      </c>
      <c r="B73" s="122">
        <v>31.537112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hidden="1" outlineLevel="3" x14ac:dyDescent="0.2">
      <c r="A74" s="43" t="s">
        <v>55</v>
      </c>
      <c r="B74" s="122">
        <v>43.363529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hidden="1" outlineLevel="3" x14ac:dyDescent="0.2">
      <c r="A75" s="43" t="s">
        <v>88</v>
      </c>
      <c r="B75" s="122">
        <v>76.477496599999995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hidden="1" outlineLevel="3" x14ac:dyDescent="0.2">
      <c r="A76" s="43" t="s">
        <v>120</v>
      </c>
      <c r="B76" s="122">
        <v>67.016362999999998</v>
      </c>
      <c r="C76" s="122">
        <v>72.002001000000007</v>
      </c>
      <c r="D76" s="122">
        <v>81.572574000000003</v>
      </c>
      <c r="E76" s="122">
        <v>84.201668999999995</v>
      </c>
      <c r="F76" s="122">
        <v>83.064791999999997</v>
      </c>
      <c r="G76" s="122">
        <v>71.058599999999998</v>
      </c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hidden="1" outlineLevel="3" x14ac:dyDescent="0.2">
      <c r="A77" s="43" t="s">
        <v>169</v>
      </c>
      <c r="B77" s="122">
        <v>15.768556</v>
      </c>
      <c r="C77" s="122">
        <v>24.000667</v>
      </c>
      <c r="D77" s="122">
        <v>27.190857999999999</v>
      </c>
      <c r="E77" s="122">
        <v>28.067222999999998</v>
      </c>
      <c r="F77" s="122">
        <v>27.688264</v>
      </c>
      <c r="G77" s="122">
        <v>0</v>
      </c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hidden="1" outlineLevel="3" x14ac:dyDescent="0.2">
      <c r="A78" s="43" t="s">
        <v>205</v>
      </c>
      <c r="B78" s="122">
        <v>0</v>
      </c>
      <c r="C78" s="122">
        <v>319.26726472281001</v>
      </c>
      <c r="D78" s="122">
        <v>381.85019187716</v>
      </c>
      <c r="E78" s="122">
        <v>349.92173149287999</v>
      </c>
      <c r="F78" s="122">
        <v>345.19714618406999</v>
      </c>
      <c r="G78" s="122">
        <v>279.63773759700001</v>
      </c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hidden="1" outlineLevel="3" x14ac:dyDescent="0.2">
      <c r="A79" s="43" t="s">
        <v>182</v>
      </c>
      <c r="B79" s="122">
        <v>0</v>
      </c>
      <c r="C79" s="122">
        <v>0</v>
      </c>
      <c r="D79" s="122">
        <v>27.190857999999999</v>
      </c>
      <c r="E79" s="122">
        <v>28.067222999999998</v>
      </c>
      <c r="F79" s="122">
        <v>27.688264</v>
      </c>
      <c r="G79" s="122">
        <v>23.686199999999999</v>
      </c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hidden="1" outlineLevel="3" x14ac:dyDescent="0.2">
      <c r="A80" s="43" t="s">
        <v>220</v>
      </c>
      <c r="B80" s="122">
        <v>0</v>
      </c>
      <c r="C80" s="122">
        <v>0</v>
      </c>
      <c r="D80" s="122">
        <v>0</v>
      </c>
      <c r="E80" s="122">
        <v>84.201668999999995</v>
      </c>
      <c r="F80" s="122">
        <v>83.064791999999997</v>
      </c>
      <c r="G80" s="122">
        <v>71.058599999999998</v>
      </c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hidden="1" outlineLevel="3" x14ac:dyDescent="0.2">
      <c r="A81" s="43" t="s">
        <v>23</v>
      </c>
      <c r="B81" s="122">
        <v>0</v>
      </c>
      <c r="C81" s="122">
        <v>0</v>
      </c>
      <c r="D81" s="122">
        <v>0</v>
      </c>
      <c r="E81" s="122">
        <v>0</v>
      </c>
      <c r="F81" s="122">
        <v>55.376528</v>
      </c>
      <c r="G81" s="122">
        <v>55.662570000000002</v>
      </c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hidden="1" outlineLevel="3" x14ac:dyDescent="0.2">
      <c r="A82" s="43" t="s">
        <v>63</v>
      </c>
      <c r="B82" s="122">
        <v>0</v>
      </c>
      <c r="C82" s="122">
        <v>0</v>
      </c>
      <c r="D82" s="122">
        <v>0</v>
      </c>
      <c r="E82" s="122">
        <v>0</v>
      </c>
      <c r="F82" s="122">
        <v>0</v>
      </c>
      <c r="G82" s="122">
        <v>26.422000000000001</v>
      </c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2" collapsed="1" x14ac:dyDescent="0.2">
      <c r="A83" s="75" t="s">
        <v>184</v>
      </c>
      <c r="B83" s="120">
        <f t="shared" ref="B83:F83" si="10">SUM(B$84:B$84)</f>
        <v>28.054351363999999</v>
      </c>
      <c r="C83" s="120">
        <f t="shared" si="10"/>
        <v>40.841386424</v>
      </c>
      <c r="D83" s="120">
        <f t="shared" si="10"/>
        <v>44.887739752000002</v>
      </c>
      <c r="E83" s="120">
        <f t="shared" si="10"/>
        <v>49.084993404000002</v>
      </c>
      <c r="F83" s="120">
        <f t="shared" si="10"/>
        <v>47.288565712</v>
      </c>
      <c r="G83" s="120">
        <v>40.221789200000003</v>
      </c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hidden="1" outlineLevel="3" x14ac:dyDescent="0.2">
      <c r="A84" s="43" t="s">
        <v>149</v>
      </c>
      <c r="B84" s="122">
        <v>28.054351363999999</v>
      </c>
      <c r="C84" s="122">
        <v>40.841386424</v>
      </c>
      <c r="D84" s="122">
        <v>44.887739752000002</v>
      </c>
      <c r="E84" s="122">
        <v>49.084993404000002</v>
      </c>
      <c r="F84" s="122">
        <v>47.288565712</v>
      </c>
      <c r="G84" s="122">
        <v>40.221789200000003</v>
      </c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ht="15" x14ac:dyDescent="0.25">
      <c r="A85" s="233" t="s">
        <v>14</v>
      </c>
      <c r="B85" s="211">
        <f t="shared" ref="B85:G85" si="11">B$86+B$103</f>
        <v>153.80274755798999</v>
      </c>
      <c r="C85" s="211">
        <f t="shared" si="11"/>
        <v>237.90855769916999</v>
      </c>
      <c r="D85" s="211">
        <f t="shared" si="11"/>
        <v>278.97554786113005</v>
      </c>
      <c r="E85" s="211">
        <f t="shared" si="11"/>
        <v>308.11357068199004</v>
      </c>
      <c r="F85" s="211">
        <f t="shared" si="11"/>
        <v>308.15656858736997</v>
      </c>
      <c r="G85" s="211">
        <f t="shared" si="11"/>
        <v>236.90625692444999</v>
      </c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ht="15" outlineLevel="1" x14ac:dyDescent="0.25">
      <c r="A86" s="200" t="s">
        <v>50</v>
      </c>
      <c r="B86" s="205">
        <f t="shared" ref="B86:G86" si="12">B$87+B$97+B$101</f>
        <v>27.86328456259</v>
      </c>
      <c r="C86" s="205">
        <f t="shared" si="12"/>
        <v>21.459454905489999</v>
      </c>
      <c r="D86" s="205">
        <f t="shared" si="12"/>
        <v>19.084475248330001</v>
      </c>
      <c r="E86" s="205">
        <f t="shared" si="12"/>
        <v>13.41236810433</v>
      </c>
      <c r="F86" s="205">
        <f t="shared" si="12"/>
        <v>10.346448361189999</v>
      </c>
      <c r="G86" s="205">
        <f t="shared" si="12"/>
        <v>9.558666091860001</v>
      </c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outlineLevel="2" collapsed="1" x14ac:dyDescent="0.2">
      <c r="A87" s="75" t="s">
        <v>198</v>
      </c>
      <c r="B87" s="120">
        <f t="shared" ref="B87:F87" si="13">SUM(B$88:B$96)</f>
        <v>21.567011600000001</v>
      </c>
      <c r="C87" s="120">
        <f t="shared" si="13"/>
        <v>16.400011599999999</v>
      </c>
      <c r="D87" s="120">
        <f t="shared" si="13"/>
        <v>15.9500116</v>
      </c>
      <c r="E87" s="120">
        <f t="shared" si="13"/>
        <v>8.9500115999999998</v>
      </c>
      <c r="F87" s="120">
        <f t="shared" si="13"/>
        <v>6.0000115999999997</v>
      </c>
      <c r="G87" s="120">
        <v>4.2000115999999998</v>
      </c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hidden="1" outlineLevel="3" x14ac:dyDescent="0.2">
      <c r="A88" s="43" t="s">
        <v>112</v>
      </c>
      <c r="B88" s="122">
        <v>1.1600000000000001E-5</v>
      </c>
      <c r="C88" s="122">
        <v>1.1600000000000001E-5</v>
      </c>
      <c r="D88" s="122">
        <v>1.1600000000000001E-5</v>
      </c>
      <c r="E88" s="122">
        <v>1.1600000000000001E-5</v>
      </c>
      <c r="F88" s="122">
        <v>1.1600000000000001E-5</v>
      </c>
      <c r="G88" s="122">
        <v>1.1600000000000001E-5</v>
      </c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hidden="1" outlineLevel="3" x14ac:dyDescent="0.2">
      <c r="A89" s="43" t="s">
        <v>77</v>
      </c>
      <c r="B89" s="122">
        <v>1</v>
      </c>
      <c r="C89" s="122">
        <v>1</v>
      </c>
      <c r="D89" s="122">
        <v>1</v>
      </c>
      <c r="E89" s="122">
        <v>1</v>
      </c>
      <c r="F89" s="122">
        <v>1</v>
      </c>
      <c r="G89" s="122">
        <v>2.2000000000000002</v>
      </c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hidden="1" outlineLevel="3" x14ac:dyDescent="0.2">
      <c r="A90" s="43" t="s">
        <v>105</v>
      </c>
      <c r="B90" s="122">
        <v>3</v>
      </c>
      <c r="C90" s="122">
        <v>3</v>
      </c>
      <c r="D90" s="122">
        <v>3</v>
      </c>
      <c r="E90" s="122">
        <v>2</v>
      </c>
      <c r="F90" s="122">
        <v>0</v>
      </c>
      <c r="G90" s="122">
        <v>0</v>
      </c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hidden="1" outlineLevel="3" x14ac:dyDescent="0.2">
      <c r="A91" s="43" t="s">
        <v>2</v>
      </c>
      <c r="B91" s="122">
        <v>3.2</v>
      </c>
      <c r="C91" s="122">
        <v>3.2</v>
      </c>
      <c r="D91" s="122">
        <v>3</v>
      </c>
      <c r="E91" s="122">
        <v>3</v>
      </c>
      <c r="F91" s="122">
        <v>3</v>
      </c>
      <c r="G91" s="122">
        <v>2</v>
      </c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hidden="1" outlineLevel="3" x14ac:dyDescent="0.2">
      <c r="A92" s="43" t="s">
        <v>156</v>
      </c>
      <c r="B92" s="122">
        <v>4.8</v>
      </c>
      <c r="C92" s="122">
        <v>4.8</v>
      </c>
      <c r="D92" s="122">
        <v>4.8</v>
      </c>
      <c r="E92" s="122">
        <v>0</v>
      </c>
      <c r="F92" s="122">
        <v>0</v>
      </c>
      <c r="G92" s="122">
        <v>0</v>
      </c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hidden="1" outlineLevel="3" x14ac:dyDescent="0.2">
      <c r="A93" s="43" t="s">
        <v>102</v>
      </c>
      <c r="B93" s="122">
        <v>4.25</v>
      </c>
      <c r="C93" s="122">
        <v>0.25</v>
      </c>
      <c r="D93" s="122">
        <v>0</v>
      </c>
      <c r="E93" s="122">
        <v>0</v>
      </c>
      <c r="F93" s="122">
        <v>0</v>
      </c>
      <c r="G93" s="122">
        <v>0</v>
      </c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hidden="1" outlineLevel="3" x14ac:dyDescent="0.2">
      <c r="A94" s="43" t="s">
        <v>0</v>
      </c>
      <c r="B94" s="122">
        <v>4.1500000000000004</v>
      </c>
      <c r="C94" s="122">
        <v>4.1500000000000004</v>
      </c>
      <c r="D94" s="122">
        <v>4.1500000000000004</v>
      </c>
      <c r="E94" s="122">
        <v>2.95</v>
      </c>
      <c r="F94" s="122">
        <v>2</v>
      </c>
      <c r="G94" s="122">
        <v>0</v>
      </c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hidden="1" outlineLevel="3" x14ac:dyDescent="0.2">
      <c r="A95" s="43" t="s">
        <v>128</v>
      </c>
      <c r="B95" s="122">
        <v>0.44</v>
      </c>
      <c r="C95" s="122">
        <v>0</v>
      </c>
      <c r="D95" s="122">
        <v>0</v>
      </c>
      <c r="E95" s="122">
        <v>0</v>
      </c>
      <c r="F95" s="122">
        <v>0</v>
      </c>
      <c r="G95" s="122">
        <v>0</v>
      </c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hidden="1" outlineLevel="3" x14ac:dyDescent="0.2">
      <c r="A96" s="43" t="s">
        <v>192</v>
      </c>
      <c r="B96" s="122">
        <v>0.72699999999999998</v>
      </c>
      <c r="C96" s="122">
        <v>0</v>
      </c>
      <c r="D96" s="122">
        <v>0</v>
      </c>
      <c r="E96" s="122">
        <v>0</v>
      </c>
      <c r="F96" s="122">
        <v>0</v>
      </c>
      <c r="G96" s="122">
        <v>0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outlineLevel="2" collapsed="1" x14ac:dyDescent="0.2">
      <c r="A97" s="75" t="s">
        <v>118</v>
      </c>
      <c r="B97" s="120">
        <f t="shared" ref="B97:F97" si="14">SUM(B$98:B$100)</f>
        <v>6.2953183125900001</v>
      </c>
      <c r="C97" s="120">
        <f t="shared" si="14"/>
        <v>5.0584886554899997</v>
      </c>
      <c r="D97" s="120">
        <f t="shared" si="14"/>
        <v>3.13350899833</v>
      </c>
      <c r="E97" s="120">
        <f t="shared" si="14"/>
        <v>4.46140185433</v>
      </c>
      <c r="F97" s="120">
        <f t="shared" si="14"/>
        <v>4.3454821111899999</v>
      </c>
      <c r="G97" s="120">
        <v>5.3576998418599997</v>
      </c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hidden="1" outlineLevel="3" x14ac:dyDescent="0.2">
      <c r="A98" s="43" t="s">
        <v>49</v>
      </c>
      <c r="B98" s="122">
        <v>2.1</v>
      </c>
      <c r="C98" s="122">
        <v>1.05</v>
      </c>
      <c r="D98" s="122">
        <v>0</v>
      </c>
      <c r="E98" s="122">
        <v>0.47428297732000002</v>
      </c>
      <c r="F98" s="122">
        <v>0.99321125234999996</v>
      </c>
      <c r="G98" s="122">
        <v>1.94547716486</v>
      </c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hidden="1" outlineLevel="3" x14ac:dyDescent="0.2">
      <c r="A99" s="43" t="s">
        <v>125</v>
      </c>
      <c r="B99" s="122">
        <v>4.0098623181499997</v>
      </c>
      <c r="C99" s="122">
        <v>3.8598623181499998</v>
      </c>
      <c r="D99" s="122">
        <v>3.0217123181500001</v>
      </c>
      <c r="E99" s="122">
        <v>3.8976764469999998</v>
      </c>
      <c r="F99" s="122">
        <v>3.2781614978200002</v>
      </c>
      <c r="G99" s="122">
        <v>3.3534463771</v>
      </c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hidden="1" outlineLevel="3" x14ac:dyDescent="0.2">
      <c r="A100" s="43" t="s">
        <v>95</v>
      </c>
      <c r="B100" s="122">
        <v>0.18545599443999999</v>
      </c>
      <c r="C100" s="122">
        <v>0.14862633734</v>
      </c>
      <c r="D100" s="122">
        <v>0.11179668018</v>
      </c>
      <c r="E100" s="122">
        <v>8.9442430010000004E-2</v>
      </c>
      <c r="F100" s="122">
        <v>7.410936102E-2</v>
      </c>
      <c r="G100" s="122">
        <v>5.8776299900000002E-2</v>
      </c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outlineLevel="2" collapsed="1" x14ac:dyDescent="0.2">
      <c r="A101" s="75" t="s">
        <v>139</v>
      </c>
      <c r="B101" s="120">
        <f t="shared" ref="B101:F101" si="15">SUM(B$102:B$102)</f>
        <v>9.5465000000000003E-4</v>
      </c>
      <c r="C101" s="120">
        <f t="shared" si="15"/>
        <v>9.5465000000000003E-4</v>
      </c>
      <c r="D101" s="120">
        <f t="shared" si="15"/>
        <v>9.5465000000000003E-4</v>
      </c>
      <c r="E101" s="120">
        <f t="shared" si="15"/>
        <v>9.5465000000000003E-4</v>
      </c>
      <c r="F101" s="120">
        <f t="shared" si="15"/>
        <v>9.5465000000000003E-4</v>
      </c>
      <c r="G101" s="120">
        <v>9.5465000000000003E-4</v>
      </c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hidden="1" outlineLevel="3" x14ac:dyDescent="0.2">
      <c r="A102" s="43" t="s">
        <v>71</v>
      </c>
      <c r="B102" s="122">
        <v>9.5465000000000003E-4</v>
      </c>
      <c r="C102" s="122">
        <v>9.5465000000000003E-4</v>
      </c>
      <c r="D102" s="122">
        <v>9.5465000000000003E-4</v>
      </c>
      <c r="E102" s="122">
        <v>9.5465000000000003E-4</v>
      </c>
      <c r="F102" s="122">
        <v>9.5465000000000003E-4</v>
      </c>
      <c r="G102" s="122">
        <v>9.5465000000000003E-4</v>
      </c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ht="15" outlineLevel="1" x14ac:dyDescent="0.25">
      <c r="A103" s="200" t="s">
        <v>64</v>
      </c>
      <c r="B103" s="205">
        <f t="shared" ref="B103:G103" si="16">B$104+B$110+B$112+B$125+B$128</f>
        <v>125.93946299539999</v>
      </c>
      <c r="C103" s="205">
        <f t="shared" si="16"/>
        <v>216.44910279368</v>
      </c>
      <c r="D103" s="205">
        <f t="shared" si="16"/>
        <v>259.89107261280003</v>
      </c>
      <c r="E103" s="205">
        <f t="shared" si="16"/>
        <v>294.70120257766001</v>
      </c>
      <c r="F103" s="205">
        <f t="shared" si="16"/>
        <v>297.81012022618</v>
      </c>
      <c r="G103" s="205">
        <f t="shared" si="16"/>
        <v>227.34759083258999</v>
      </c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outlineLevel="2" collapsed="1" x14ac:dyDescent="0.2">
      <c r="A104" s="75" t="s">
        <v>181</v>
      </c>
      <c r="B104" s="120">
        <f t="shared" ref="B104:F104" si="17">SUM(B$105:B$109)</f>
        <v>40.11055668046</v>
      </c>
      <c r="C104" s="120">
        <f t="shared" si="17"/>
        <v>140.83380311662</v>
      </c>
      <c r="D104" s="120">
        <f t="shared" si="17"/>
        <v>190.98274768511001</v>
      </c>
      <c r="E104" s="120">
        <f t="shared" si="17"/>
        <v>229.71372478395</v>
      </c>
      <c r="F104" s="120">
        <f t="shared" si="17"/>
        <v>236.99304515757001</v>
      </c>
      <c r="G104" s="120">
        <v>190.85308737638999</v>
      </c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hidden="1" outlineLevel="3" x14ac:dyDescent="0.2">
      <c r="A105" s="43" t="s">
        <v>66</v>
      </c>
      <c r="B105" s="122">
        <v>0.45145045025000002</v>
      </c>
      <c r="C105" s="122">
        <v>0.45663837269000002</v>
      </c>
      <c r="D105" s="122">
        <v>0.29585176270000002</v>
      </c>
      <c r="E105" s="122">
        <v>1.7725860336399999</v>
      </c>
      <c r="F105" s="122">
        <v>3.1714137999999998</v>
      </c>
      <c r="G105" s="122">
        <v>2.6421999999999999</v>
      </c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hidden="1" outlineLevel="3" x14ac:dyDescent="0.2">
      <c r="A106" s="43" t="s">
        <v>54</v>
      </c>
      <c r="B106" s="122">
        <v>1.3925072565700001</v>
      </c>
      <c r="C106" s="122">
        <v>3.0501432933200001</v>
      </c>
      <c r="D106" s="122">
        <v>10.562229221679999</v>
      </c>
      <c r="E106" s="122">
        <v>11.454118493439999</v>
      </c>
      <c r="F106" s="122">
        <v>5.7115437652300001</v>
      </c>
      <c r="G106" s="122">
        <v>7.9946693819899997</v>
      </c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hidden="1" outlineLevel="3" x14ac:dyDescent="0.2">
      <c r="A107" s="43" t="s">
        <v>96</v>
      </c>
      <c r="B107" s="122">
        <v>0</v>
      </c>
      <c r="C107" s="122">
        <v>0</v>
      </c>
      <c r="D107" s="122">
        <v>0.99479114000000002</v>
      </c>
      <c r="E107" s="122">
        <v>1.17233984</v>
      </c>
      <c r="F107" s="122">
        <v>1.553992762</v>
      </c>
      <c r="G107" s="122">
        <v>1.4470008299999999</v>
      </c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hidden="1" outlineLevel="3" x14ac:dyDescent="0.2">
      <c r="A108" s="43" t="s">
        <v>134</v>
      </c>
      <c r="B108" s="122">
        <v>5.8077372910499996</v>
      </c>
      <c r="C108" s="122">
        <v>9.4189829975699997</v>
      </c>
      <c r="D108" s="122">
        <v>12.373018988069999</v>
      </c>
      <c r="E108" s="122">
        <v>12.620988166689999</v>
      </c>
      <c r="F108" s="122">
        <v>12.655384744099999</v>
      </c>
      <c r="G108" s="122">
        <v>10.8254236629</v>
      </c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hidden="1" outlineLevel="3" x14ac:dyDescent="0.2">
      <c r="A109" s="43" t="s">
        <v>149</v>
      </c>
      <c r="B109" s="122">
        <v>32.458861682589998</v>
      </c>
      <c r="C109" s="122">
        <v>127.90803845304001</v>
      </c>
      <c r="D109" s="122">
        <v>166.75685657266001</v>
      </c>
      <c r="E109" s="122">
        <v>202.69369225017999</v>
      </c>
      <c r="F109" s="122">
        <v>213.90071008624</v>
      </c>
      <c r="G109" s="122">
        <v>167.94379350150001</v>
      </c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outlineLevel="2" collapsed="1" x14ac:dyDescent="0.2">
      <c r="A110" s="75" t="s">
        <v>44</v>
      </c>
      <c r="B110" s="120">
        <f t="shared" ref="B110:F110" si="18">SUM(B$111:B$111)</f>
        <v>3.8427124724100001</v>
      </c>
      <c r="C110" s="120">
        <f t="shared" si="18"/>
        <v>4.6790669948200003</v>
      </c>
      <c r="D110" s="120">
        <f t="shared" si="18"/>
        <v>3.9757597011099999</v>
      </c>
      <c r="E110" s="120">
        <f t="shared" si="18"/>
        <v>2.7359326455700002</v>
      </c>
      <c r="F110" s="120">
        <f t="shared" si="18"/>
        <v>1.3494962667799999</v>
      </c>
      <c r="G110" s="120">
        <v>0</v>
      </c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hidden="1" outlineLevel="3" x14ac:dyDescent="0.2">
      <c r="A111" s="43" t="s">
        <v>27</v>
      </c>
      <c r="B111" s="122">
        <v>3.8427124724100001</v>
      </c>
      <c r="C111" s="122">
        <v>4.6790669948200003</v>
      </c>
      <c r="D111" s="122">
        <v>3.9757597011099999</v>
      </c>
      <c r="E111" s="122">
        <v>2.7359326455700002</v>
      </c>
      <c r="F111" s="122">
        <v>1.3494962667799999</v>
      </c>
      <c r="G111" s="122">
        <v>0</v>
      </c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outlineLevel="2" collapsed="1" x14ac:dyDescent="0.2">
      <c r="A112" s="75" t="s">
        <v>219</v>
      </c>
      <c r="B112" s="120">
        <f t="shared" ref="B112:F112" si="19">SUM(B$113:B$124)</f>
        <v>51.616024108979992</v>
      </c>
      <c r="C112" s="120">
        <f t="shared" si="19"/>
        <v>68.227550551150003</v>
      </c>
      <c r="D112" s="120">
        <f t="shared" si="19"/>
        <v>61.955520879730003</v>
      </c>
      <c r="E112" s="120">
        <f t="shared" si="19"/>
        <v>58.996130575340004</v>
      </c>
      <c r="F112" s="120">
        <f t="shared" si="19"/>
        <v>56.331306893259999</v>
      </c>
      <c r="G112" s="120">
        <v>33.82691424766</v>
      </c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1:17" hidden="1" outlineLevel="3" x14ac:dyDescent="0.2">
      <c r="A113" s="43" t="s">
        <v>76</v>
      </c>
      <c r="B113" s="122">
        <v>0</v>
      </c>
      <c r="C113" s="122">
        <v>0</v>
      </c>
      <c r="D113" s="122">
        <v>0</v>
      </c>
      <c r="E113" s="122">
        <v>0</v>
      </c>
      <c r="F113" s="122">
        <v>2.21274739397</v>
      </c>
      <c r="G113" s="122">
        <v>3.2040990115299999</v>
      </c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1:17" hidden="1" outlineLevel="3" x14ac:dyDescent="0.2">
      <c r="A114" s="43" t="s">
        <v>177</v>
      </c>
      <c r="B114" s="122">
        <v>0</v>
      </c>
      <c r="C114" s="122">
        <v>0</v>
      </c>
      <c r="D114" s="122">
        <v>0</v>
      </c>
      <c r="E114" s="122">
        <v>10.58962562764</v>
      </c>
      <c r="F114" s="122">
        <v>12.53187946503</v>
      </c>
      <c r="G114" s="122">
        <v>0</v>
      </c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1:17" hidden="1" outlineLevel="3" x14ac:dyDescent="0.2">
      <c r="A115" s="43" t="s">
        <v>161</v>
      </c>
      <c r="B115" s="122">
        <v>1.4354757070399999</v>
      </c>
      <c r="C115" s="122">
        <v>0.97860044465999996</v>
      </c>
      <c r="D115" s="122">
        <v>0</v>
      </c>
      <c r="E115" s="122">
        <v>0</v>
      </c>
      <c r="F115" s="122">
        <v>0</v>
      </c>
      <c r="G115" s="122">
        <v>0</v>
      </c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1:17" hidden="1" outlineLevel="3" x14ac:dyDescent="0.2">
      <c r="A116" s="43" t="s">
        <v>107</v>
      </c>
      <c r="B116" s="122">
        <v>2.3842056671999998</v>
      </c>
      <c r="C116" s="122">
        <v>2.4192672335999998</v>
      </c>
      <c r="D116" s="122">
        <v>0</v>
      </c>
      <c r="E116" s="122">
        <v>0</v>
      </c>
      <c r="F116" s="122">
        <v>0</v>
      </c>
      <c r="G116" s="122">
        <v>0</v>
      </c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1:17" hidden="1" outlineLevel="3" x14ac:dyDescent="0.2">
      <c r="A117" s="43" t="s">
        <v>213</v>
      </c>
      <c r="B117" s="122">
        <v>0.22526511275</v>
      </c>
      <c r="C117" s="122">
        <v>0</v>
      </c>
      <c r="D117" s="122">
        <v>0.38812792235999999</v>
      </c>
      <c r="E117" s="122">
        <v>1.0414123130299999</v>
      </c>
      <c r="F117" s="122">
        <v>0.93949721320000001</v>
      </c>
      <c r="G117" s="122">
        <v>0.71897552226000006</v>
      </c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1:17" hidden="1" outlineLevel="3" x14ac:dyDescent="0.2">
      <c r="A118" s="43" t="s">
        <v>130</v>
      </c>
      <c r="B118" s="122">
        <v>0.98087830241999996</v>
      </c>
      <c r="C118" s="122">
        <v>1.1144829759399999</v>
      </c>
      <c r="D118" s="122">
        <v>0.96636853003000001</v>
      </c>
      <c r="E118" s="122">
        <v>0.85413330630999995</v>
      </c>
      <c r="F118" s="122">
        <v>0.53914034188000004</v>
      </c>
      <c r="G118" s="122">
        <v>0.22458699762000001</v>
      </c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1:17" hidden="1" outlineLevel="3" x14ac:dyDescent="0.2">
      <c r="A119" s="43" t="s">
        <v>121</v>
      </c>
      <c r="B119" s="122">
        <v>2.3169265369800001</v>
      </c>
      <c r="C119" s="122">
        <v>0</v>
      </c>
      <c r="D119" s="122">
        <v>0</v>
      </c>
      <c r="E119" s="122">
        <v>0</v>
      </c>
      <c r="F119" s="122">
        <v>0</v>
      </c>
      <c r="G119" s="122">
        <v>0</v>
      </c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1:17" hidden="1" outlineLevel="3" x14ac:dyDescent="0.2">
      <c r="A120" s="43" t="s">
        <v>111</v>
      </c>
      <c r="B120" s="122">
        <v>7.8842780000000001</v>
      </c>
      <c r="C120" s="122">
        <v>12.0003335</v>
      </c>
      <c r="D120" s="122">
        <v>13.595428999999999</v>
      </c>
      <c r="E120" s="122">
        <v>0</v>
      </c>
      <c r="F120" s="122">
        <v>0</v>
      </c>
      <c r="G120" s="122">
        <v>0</v>
      </c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1:17" hidden="1" outlineLevel="3" x14ac:dyDescent="0.2">
      <c r="A121" s="43" t="s">
        <v>153</v>
      </c>
      <c r="B121" s="122">
        <v>1.34032726</v>
      </c>
      <c r="C121" s="122">
        <v>1.7299680773599999</v>
      </c>
      <c r="D121" s="122">
        <v>1.6086111592800001</v>
      </c>
      <c r="E121" s="122">
        <v>1.29782839152</v>
      </c>
      <c r="F121" s="122">
        <v>0.92257295648000004</v>
      </c>
      <c r="G121" s="122">
        <v>0.48319847999999999</v>
      </c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1:17" hidden="1" outlineLevel="3" x14ac:dyDescent="0.2">
      <c r="A122" s="43" t="s">
        <v>123</v>
      </c>
      <c r="B122" s="122">
        <v>24.47475255725</v>
      </c>
      <c r="C122" s="122">
        <v>37.252008746640001</v>
      </c>
      <c r="D122" s="122">
        <v>41.849257070509999</v>
      </c>
      <c r="E122" s="122">
        <v>42.466577746150001</v>
      </c>
      <c r="F122" s="122">
        <v>37.379156399999999</v>
      </c>
      <c r="G122" s="122">
        <v>28.423439999999999</v>
      </c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1:17" hidden="1" outlineLevel="3" x14ac:dyDescent="0.2">
      <c r="A123" s="43" t="s">
        <v>104</v>
      </c>
      <c r="B123" s="122">
        <v>3.0861035161500001</v>
      </c>
      <c r="C123" s="122">
        <v>3.91435878353</v>
      </c>
      <c r="D123" s="122">
        <v>3.54772719755</v>
      </c>
      <c r="E123" s="122">
        <v>2.7465531906899998</v>
      </c>
      <c r="F123" s="122">
        <v>1.8063131227</v>
      </c>
      <c r="G123" s="122">
        <v>0.77261423625000003</v>
      </c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1:17" hidden="1" outlineLevel="3" x14ac:dyDescent="0.2">
      <c r="A124" s="43" t="s">
        <v>106</v>
      </c>
      <c r="B124" s="122">
        <v>7.4878114491899996</v>
      </c>
      <c r="C124" s="122">
        <v>8.8185307894200005</v>
      </c>
      <c r="D124" s="122">
        <v>0</v>
      </c>
      <c r="E124" s="122">
        <v>0</v>
      </c>
      <c r="F124" s="122">
        <v>0</v>
      </c>
      <c r="G124" s="122">
        <v>0</v>
      </c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1:17" outlineLevel="2" collapsed="1" x14ac:dyDescent="0.2">
      <c r="A125" s="75" t="s">
        <v>56</v>
      </c>
      <c r="B125" s="120">
        <f t="shared" ref="B125:F125" si="20">SUM(B$126:B$127)</f>
        <v>28.509549247999999</v>
      </c>
      <c r="C125" s="120">
        <f t="shared" si="20"/>
        <v>0</v>
      </c>
      <c r="D125" s="120">
        <f t="shared" si="20"/>
        <v>0</v>
      </c>
      <c r="E125" s="120">
        <f t="shared" si="20"/>
        <v>0</v>
      </c>
      <c r="F125" s="120">
        <f t="shared" si="20"/>
        <v>0</v>
      </c>
      <c r="G125" s="120">
        <v>0</v>
      </c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1:17" hidden="1" outlineLevel="3" x14ac:dyDescent="0.2">
      <c r="A126" s="43" t="s">
        <v>37</v>
      </c>
      <c r="B126" s="122">
        <v>8.6727057999999992</v>
      </c>
      <c r="C126" s="122">
        <v>0</v>
      </c>
      <c r="D126" s="122">
        <v>0</v>
      </c>
      <c r="E126" s="122">
        <v>0</v>
      </c>
      <c r="F126" s="122">
        <v>0</v>
      </c>
      <c r="G126" s="122">
        <v>0</v>
      </c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1:17" hidden="1" outlineLevel="3" x14ac:dyDescent="0.2">
      <c r="A127" s="43" t="s">
        <v>142</v>
      </c>
      <c r="B127" s="122">
        <v>19.836843448</v>
      </c>
      <c r="C127" s="122">
        <v>0</v>
      </c>
      <c r="D127" s="122">
        <v>0</v>
      </c>
      <c r="E127" s="122">
        <v>0</v>
      </c>
      <c r="F127" s="122">
        <v>0</v>
      </c>
      <c r="G127" s="122">
        <v>0</v>
      </c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1:17" outlineLevel="2" collapsed="1" x14ac:dyDescent="0.2">
      <c r="A128" s="75" t="s">
        <v>184</v>
      </c>
      <c r="B128" s="120">
        <f t="shared" ref="B128:F128" si="21">SUM(B$129:B$129)</f>
        <v>1.8606204855499999</v>
      </c>
      <c r="C128" s="120">
        <f t="shared" si="21"/>
        <v>2.7086821310899998</v>
      </c>
      <c r="D128" s="120">
        <f t="shared" si="21"/>
        <v>2.9770443468500001</v>
      </c>
      <c r="E128" s="120">
        <f t="shared" si="21"/>
        <v>3.2554145727999999</v>
      </c>
      <c r="F128" s="120">
        <f t="shared" si="21"/>
        <v>3.1362719085699999</v>
      </c>
      <c r="G128" s="120">
        <v>2.6675892085399999</v>
      </c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1:17" hidden="1" outlineLevel="3" x14ac:dyDescent="0.2">
      <c r="A129" s="43" t="s">
        <v>149</v>
      </c>
      <c r="B129" s="122">
        <v>1.8606204855499999</v>
      </c>
      <c r="C129" s="122">
        <v>2.7086821310899998</v>
      </c>
      <c r="D129" s="122">
        <v>2.9770443468500001</v>
      </c>
      <c r="E129" s="122">
        <v>3.2554145727999999</v>
      </c>
      <c r="F129" s="122">
        <v>3.1362719085699999</v>
      </c>
      <c r="G129" s="122">
        <v>2.6675892085399999</v>
      </c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1:17" x14ac:dyDescent="0.2">
      <c r="B130" s="32"/>
      <c r="C130" s="32"/>
      <c r="D130" s="32"/>
      <c r="E130" s="32"/>
      <c r="F130" s="32"/>
      <c r="G130" s="32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1:17" x14ac:dyDescent="0.2">
      <c r="B131" s="32"/>
      <c r="C131" s="32"/>
      <c r="D131" s="32"/>
      <c r="E131" s="32"/>
      <c r="F131" s="32"/>
      <c r="G131" s="32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1:17" x14ac:dyDescent="0.2">
      <c r="B132" s="32"/>
      <c r="C132" s="32"/>
      <c r="D132" s="32"/>
      <c r="E132" s="32"/>
      <c r="F132" s="32"/>
      <c r="G132" s="32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1:17" x14ac:dyDescent="0.2">
      <c r="B133" s="32"/>
      <c r="C133" s="32"/>
      <c r="D133" s="32"/>
      <c r="E133" s="32"/>
      <c r="F133" s="32"/>
      <c r="G133" s="32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1:17" x14ac:dyDescent="0.2">
      <c r="B134" s="32"/>
      <c r="C134" s="32"/>
      <c r="D134" s="32"/>
      <c r="E134" s="32"/>
      <c r="F134" s="32"/>
      <c r="G134" s="32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1:17" x14ac:dyDescent="0.2">
      <c r="B135" s="32"/>
      <c r="C135" s="32"/>
      <c r="D135" s="32"/>
      <c r="E135" s="32"/>
      <c r="F135" s="32"/>
      <c r="G135" s="32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1:17" x14ac:dyDescent="0.2">
      <c r="B136" s="32"/>
      <c r="C136" s="32"/>
      <c r="D136" s="32"/>
      <c r="E136" s="32"/>
      <c r="F136" s="32"/>
      <c r="G136" s="32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1:17" x14ac:dyDescent="0.2">
      <c r="B137" s="32"/>
      <c r="C137" s="32"/>
      <c r="D137" s="32"/>
      <c r="E137" s="32"/>
      <c r="F137" s="32"/>
      <c r="G137" s="32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1:17" x14ac:dyDescent="0.2">
      <c r="B138" s="32"/>
      <c r="C138" s="32"/>
      <c r="D138" s="32"/>
      <c r="E138" s="32"/>
      <c r="F138" s="32"/>
      <c r="G138" s="32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1:17" x14ac:dyDescent="0.2">
      <c r="B139" s="32"/>
      <c r="C139" s="32"/>
      <c r="D139" s="32"/>
      <c r="E139" s="32"/>
      <c r="F139" s="32"/>
      <c r="G139" s="32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1:17" x14ac:dyDescent="0.2">
      <c r="B140" s="32"/>
      <c r="C140" s="32"/>
      <c r="D140" s="32"/>
      <c r="E140" s="32"/>
      <c r="F140" s="32"/>
      <c r="G140" s="32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1:17" x14ac:dyDescent="0.2">
      <c r="B141" s="32"/>
      <c r="C141" s="32"/>
      <c r="D141" s="32"/>
      <c r="E141" s="32"/>
      <c r="F141" s="32"/>
      <c r="G141" s="32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1:17" x14ac:dyDescent="0.2">
      <c r="B142" s="32"/>
      <c r="C142" s="32"/>
      <c r="D142" s="32"/>
      <c r="E142" s="32"/>
      <c r="F142" s="32"/>
      <c r="G142" s="32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1:17" x14ac:dyDescent="0.2">
      <c r="B143" s="32"/>
      <c r="C143" s="32"/>
      <c r="D143" s="32"/>
      <c r="E143" s="32"/>
      <c r="F143" s="32"/>
      <c r="G143" s="32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1:17" x14ac:dyDescent="0.2">
      <c r="B144" s="32"/>
      <c r="C144" s="32"/>
      <c r="D144" s="32"/>
      <c r="E144" s="32"/>
      <c r="F144" s="32"/>
      <c r="G144" s="32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32"/>
      <c r="E145" s="32"/>
      <c r="F145" s="32"/>
      <c r="G145" s="32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32"/>
      <c r="E146" s="32"/>
      <c r="F146" s="32"/>
      <c r="G146" s="32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32"/>
      <c r="E147" s="32"/>
      <c r="F147" s="32"/>
      <c r="G147" s="32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32"/>
      <c r="E148" s="32"/>
      <c r="F148" s="32"/>
      <c r="G148" s="32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32"/>
      <c r="E149" s="32"/>
      <c r="F149" s="32"/>
      <c r="G149" s="32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32"/>
      <c r="E150" s="32"/>
      <c r="F150" s="32"/>
      <c r="G150" s="32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32"/>
      <c r="E151" s="32"/>
      <c r="F151" s="32"/>
      <c r="G151" s="32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32"/>
      <c r="E152" s="32"/>
      <c r="F152" s="32"/>
      <c r="G152" s="32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32"/>
      <c r="E153" s="32"/>
      <c r="F153" s="32"/>
      <c r="G153" s="32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32"/>
      <c r="E154" s="32"/>
      <c r="F154" s="32"/>
      <c r="G154" s="32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32"/>
      <c r="E155" s="32"/>
      <c r="F155" s="32"/>
      <c r="G155" s="32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32"/>
      <c r="E156" s="32"/>
      <c r="F156" s="32"/>
      <c r="G156" s="32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32"/>
      <c r="E157" s="32"/>
      <c r="F157" s="32"/>
      <c r="G157" s="32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32"/>
      <c r="E158" s="32"/>
      <c r="F158" s="32"/>
      <c r="G158" s="32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32"/>
      <c r="E159" s="32"/>
      <c r="F159" s="32"/>
      <c r="G159" s="32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32"/>
      <c r="E160" s="32"/>
      <c r="F160" s="32"/>
      <c r="G160" s="32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32"/>
      <c r="E161" s="32"/>
      <c r="F161" s="32"/>
      <c r="G161" s="32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32"/>
      <c r="E162" s="32"/>
      <c r="F162" s="32"/>
      <c r="G162" s="32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32"/>
      <c r="E163" s="32"/>
      <c r="F163" s="32"/>
      <c r="G163" s="32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32"/>
      <c r="E164" s="32"/>
      <c r="F164" s="32"/>
      <c r="G164" s="32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32"/>
      <c r="E165" s="32"/>
      <c r="F165" s="32"/>
      <c r="G165" s="32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32"/>
      <c r="E166" s="32"/>
      <c r="F166" s="32"/>
      <c r="G166" s="32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32"/>
      <c r="E167" s="32"/>
      <c r="F167" s="32"/>
      <c r="G167" s="32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32"/>
      <c r="E168" s="32"/>
      <c r="F168" s="32"/>
      <c r="G168" s="32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</sheetData>
  <mergeCells count="1">
    <mergeCell ref="A2:G2"/>
  </mergeCells>
  <printOptions horizontalCentered="1"/>
  <pageMargins left="0.19685039370078741" right="0.15748031496062992" top="0.19685039370078741" bottom="0.15748031496062992" header="0.31496062992125984" footer="1.3779527559055118"/>
  <pageSetup paperSize="9" scale="9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35" sqref="A35"/>
    </sheetView>
  </sheetViews>
  <sheetFormatPr defaultRowHeight="12.75" outlineLevelRow="3" x14ac:dyDescent="0.2"/>
  <cols>
    <col min="1" max="1" width="103.7109375" style="226" customWidth="1"/>
    <col min="2" max="7" width="10.5703125" style="50" customWidth="1"/>
    <col min="8" max="16384" width="9.140625" style="226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B4" s="95"/>
      <c r="C4" s="95"/>
      <c r="D4" s="95"/>
      <c r="E4" s="95"/>
      <c r="F4" s="95"/>
      <c r="G4" s="7" t="str">
        <f>VALUSD</f>
        <v>млрд. дол. США</v>
      </c>
    </row>
    <row r="5" spans="1:19" s="53" customFormat="1" x14ac:dyDescent="0.2">
      <c r="A5" s="152"/>
      <c r="B5" s="202">
        <v>42004</v>
      </c>
      <c r="C5" s="202">
        <v>42369</v>
      </c>
      <c r="D5" s="202">
        <v>42735</v>
      </c>
      <c r="E5" s="202">
        <v>43100</v>
      </c>
      <c r="F5" s="202">
        <v>43465</v>
      </c>
      <c r="G5" s="202">
        <v>43830</v>
      </c>
    </row>
    <row r="6" spans="1:19" s="210" customFormat="1" ht="15.75" x14ac:dyDescent="0.2">
      <c r="A6" s="21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 t="shared" ref="B6:F6" si="0">B$7+B$85</f>
        <v>69.811921755840004</v>
      </c>
      <c r="C6" s="10">
        <f t="shared" si="0"/>
        <v>65.505684905229998</v>
      </c>
      <c r="D6" s="10">
        <f t="shared" si="0"/>
        <v>70.972707080139998</v>
      </c>
      <c r="E6" s="10">
        <f t="shared" si="0"/>
        <v>76.310485066490003</v>
      </c>
      <c r="F6" s="10">
        <f t="shared" si="0"/>
        <v>78.316490487460001</v>
      </c>
      <c r="G6" s="10">
        <v>84.364540828580004</v>
      </c>
    </row>
    <row r="7" spans="1:19" s="207" customFormat="1" ht="15" x14ac:dyDescent="0.2">
      <c r="A7" s="40" t="s">
        <v>70</v>
      </c>
      <c r="B7" s="121">
        <f t="shared" ref="B7:G7" si="1">B$8+B$48</f>
        <v>60.058159422860001</v>
      </c>
      <c r="C7" s="121">
        <f t="shared" si="1"/>
        <v>55.593103821629995</v>
      </c>
      <c r="D7" s="121">
        <f t="shared" si="1"/>
        <v>60.712804731310001</v>
      </c>
      <c r="E7" s="121">
        <f t="shared" si="1"/>
        <v>65.332784469550006</v>
      </c>
      <c r="F7" s="121">
        <f t="shared" si="1"/>
        <v>67.186989245060005</v>
      </c>
      <c r="G7" s="121">
        <f t="shared" si="1"/>
        <v>74.362672359849995</v>
      </c>
    </row>
    <row r="8" spans="1:19" s="13" customFormat="1" ht="15" outlineLevel="1" x14ac:dyDescent="0.2">
      <c r="A8" s="114" t="s">
        <v>50</v>
      </c>
      <c r="B8" s="234">
        <f t="shared" ref="B8:G8" si="2">B$9+B$46</f>
        <v>29.235627080109996</v>
      </c>
      <c r="C8" s="234">
        <f t="shared" si="2"/>
        <v>21.166125221089995</v>
      </c>
      <c r="D8" s="234">
        <f t="shared" si="2"/>
        <v>24.664375450929999</v>
      </c>
      <c r="E8" s="234">
        <f t="shared" si="2"/>
        <v>26.842676472450012</v>
      </c>
      <c r="F8" s="234">
        <f t="shared" si="2"/>
        <v>27.487826315950002</v>
      </c>
      <c r="G8" s="234">
        <f t="shared" si="2"/>
        <v>35.020184952059999</v>
      </c>
    </row>
    <row r="9" spans="1:19" s="259" customFormat="1" outlineLevel="2" collapsed="1" x14ac:dyDescent="0.2">
      <c r="A9" s="111" t="s">
        <v>198</v>
      </c>
      <c r="B9" s="212">
        <f t="shared" ref="B9:F9" si="3">SUM(B$10:B$45)</f>
        <v>29.059497891579998</v>
      </c>
      <c r="C9" s="212">
        <f t="shared" si="3"/>
        <v>21.055917848519996</v>
      </c>
      <c r="D9" s="212">
        <f t="shared" si="3"/>
        <v>24.57196211378</v>
      </c>
      <c r="E9" s="212">
        <f t="shared" si="3"/>
        <v>26.757860621410014</v>
      </c>
      <c r="F9" s="212">
        <f t="shared" si="3"/>
        <v>27.406626104820003</v>
      </c>
      <c r="G9" s="212">
        <v>34.930848529999999</v>
      </c>
    </row>
    <row r="10" spans="1:19" s="239" customFormat="1" hidden="1" outlineLevel="3" x14ac:dyDescent="0.2">
      <c r="A10" s="49" t="s">
        <v>3</v>
      </c>
      <c r="B10" s="173">
        <v>5.6077423999999999E-3</v>
      </c>
      <c r="C10" s="173">
        <v>4.10980245E-3</v>
      </c>
      <c r="D10" s="173">
        <v>0</v>
      </c>
      <c r="E10" s="173">
        <v>0</v>
      </c>
      <c r="F10" s="173">
        <v>0</v>
      </c>
      <c r="G10" s="173">
        <v>0</v>
      </c>
    </row>
    <row r="11" spans="1:19" hidden="1" outlineLevel="3" x14ac:dyDescent="0.2">
      <c r="A11" s="43" t="s">
        <v>52</v>
      </c>
      <c r="B11" s="122">
        <v>0</v>
      </c>
      <c r="C11" s="122">
        <v>0</v>
      </c>
      <c r="D11" s="122">
        <v>0</v>
      </c>
      <c r="E11" s="122">
        <v>0</v>
      </c>
      <c r="F11" s="122">
        <v>0.423707</v>
      </c>
      <c r="G11" s="122">
        <v>0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hidden="1" outlineLevel="3" x14ac:dyDescent="0.2">
      <c r="A12" s="43" t="s">
        <v>145</v>
      </c>
      <c r="B12" s="122">
        <v>3.1870048849599999</v>
      </c>
      <c r="C12" s="122">
        <v>2.5231991677200001</v>
      </c>
      <c r="D12" s="122">
        <v>2.7521376118899998</v>
      </c>
      <c r="E12" s="122">
        <v>2.2321566689900001</v>
      </c>
      <c r="F12" s="122">
        <v>2.2627073694200002</v>
      </c>
      <c r="G12" s="122">
        <v>3.0702229567899999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hidden="1" outlineLevel="3" x14ac:dyDescent="0.2">
      <c r="A13" s="43" t="s">
        <v>206</v>
      </c>
      <c r="B13" s="122">
        <v>0.24415558406999999</v>
      </c>
      <c r="C13" s="122">
        <v>0.72427074632999999</v>
      </c>
      <c r="D13" s="122">
        <v>0.63929505277999998</v>
      </c>
      <c r="E13" s="122">
        <v>0.67812195027</v>
      </c>
      <c r="F13" s="122">
        <v>0.68740315390999995</v>
      </c>
      <c r="G13" s="122">
        <v>0.80354805750000002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hidden="1" outlineLevel="3" x14ac:dyDescent="0.2">
      <c r="A14" s="43" t="s">
        <v>30</v>
      </c>
      <c r="B14" s="122">
        <v>0.46534948921000002</v>
      </c>
      <c r="C14" s="122">
        <v>0.34514499999999998</v>
      </c>
      <c r="D14" s="122">
        <v>0.12789482406</v>
      </c>
      <c r="E14" s="122">
        <v>0.24593776166</v>
      </c>
      <c r="F14" s="122">
        <v>0.69196167220000004</v>
      </c>
      <c r="G14" s="122">
        <v>1.59467773396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hidden="1" outlineLevel="3" x14ac:dyDescent="0.2">
      <c r="A15" s="43" t="s">
        <v>34</v>
      </c>
      <c r="B15" s="122">
        <v>9.5126021690000007E-2</v>
      </c>
      <c r="C15" s="122">
        <v>0.52081885891000002</v>
      </c>
      <c r="D15" s="122">
        <v>1.04814640274</v>
      </c>
      <c r="E15" s="122">
        <v>1.30044928209</v>
      </c>
      <c r="F15" s="122">
        <v>1.3182480490299999</v>
      </c>
      <c r="G15" s="122">
        <v>1.54098166862</v>
      </c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hidden="1" outlineLevel="3" x14ac:dyDescent="0.2">
      <c r="A16" s="43" t="s">
        <v>85</v>
      </c>
      <c r="B16" s="122">
        <v>0.1660031521</v>
      </c>
      <c r="C16" s="122">
        <v>0.54655272705000002</v>
      </c>
      <c r="D16" s="122">
        <v>1.36507755659</v>
      </c>
      <c r="E16" s="122">
        <v>1.02254508758</v>
      </c>
      <c r="F16" s="122">
        <v>1.0365402828900001</v>
      </c>
      <c r="G16" s="122">
        <v>1.2116760391900001</v>
      </c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hidden="1" outlineLevel="3" x14ac:dyDescent="0.2">
      <c r="A17" s="43" t="s">
        <v>136</v>
      </c>
      <c r="B17" s="122">
        <v>0.20610638032</v>
      </c>
      <c r="C17" s="122">
        <v>0.13541290332</v>
      </c>
      <c r="D17" s="122">
        <v>1.8848246715800001</v>
      </c>
      <c r="E17" s="122">
        <v>1.67098825562</v>
      </c>
      <c r="F17" s="122">
        <v>1.69385845206</v>
      </c>
      <c r="G17" s="122">
        <v>1.98005589748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hidden="1" outlineLevel="3" x14ac:dyDescent="0.2">
      <c r="A18" s="43" t="s">
        <v>199</v>
      </c>
      <c r="B18" s="122">
        <v>1.0050913983500001</v>
      </c>
      <c r="C18" s="122">
        <v>0.66034998110999998</v>
      </c>
      <c r="D18" s="122">
        <v>1.57368472887</v>
      </c>
      <c r="E18" s="122">
        <v>3.3291023126899999</v>
      </c>
      <c r="F18" s="122">
        <v>3.3746665013200001</v>
      </c>
      <c r="G18" s="122">
        <v>3.9448563720599998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hidden="1" outlineLevel="3" x14ac:dyDescent="0.2">
      <c r="A19" s="43" t="s">
        <v>26</v>
      </c>
      <c r="B19" s="122">
        <v>0</v>
      </c>
      <c r="C19" s="122">
        <v>0</v>
      </c>
      <c r="D19" s="122">
        <v>0</v>
      </c>
      <c r="E19" s="122">
        <v>0.43102746574</v>
      </c>
      <c r="F19" s="122">
        <v>0.43692677880000003</v>
      </c>
      <c r="G19" s="122">
        <v>0.51075073250000003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hidden="1" outlineLevel="3" x14ac:dyDescent="0.2">
      <c r="A20" s="43" t="s">
        <v>80</v>
      </c>
      <c r="B20" s="122">
        <v>0</v>
      </c>
      <c r="C20" s="122">
        <v>0</v>
      </c>
      <c r="D20" s="122">
        <v>0</v>
      </c>
      <c r="E20" s="122">
        <v>0.43102746574</v>
      </c>
      <c r="F20" s="122">
        <v>0.43692677880000003</v>
      </c>
      <c r="G20" s="122">
        <v>0.51075073250000003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hidden="1" outlineLevel="3" x14ac:dyDescent="0.2">
      <c r="A21" s="43" t="s">
        <v>174</v>
      </c>
      <c r="B21" s="122">
        <v>4.8788000630000002E-2</v>
      </c>
      <c r="C21" s="122">
        <v>4.3704000389999997E-2</v>
      </c>
      <c r="D21" s="122">
        <v>1.076022</v>
      </c>
      <c r="E21" s="122">
        <v>1.07894224034</v>
      </c>
      <c r="F21" s="122">
        <v>1.3515315323999999</v>
      </c>
      <c r="G21" s="122">
        <v>1.3257462422599999</v>
      </c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hidden="1" outlineLevel="3" x14ac:dyDescent="0.2">
      <c r="A22" s="43" t="s">
        <v>131</v>
      </c>
      <c r="B22" s="122">
        <v>0</v>
      </c>
      <c r="C22" s="122">
        <v>0</v>
      </c>
      <c r="D22" s="122">
        <v>0</v>
      </c>
      <c r="E22" s="122">
        <v>0.43102746574</v>
      </c>
      <c r="F22" s="122">
        <v>0.43692677880000003</v>
      </c>
      <c r="G22" s="122">
        <v>0.51075073250000003</v>
      </c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hidden="1" outlineLevel="3" x14ac:dyDescent="0.2">
      <c r="A23" s="43" t="s">
        <v>196</v>
      </c>
      <c r="B23" s="122">
        <v>0</v>
      </c>
      <c r="C23" s="122">
        <v>0</v>
      </c>
      <c r="D23" s="122">
        <v>0</v>
      </c>
      <c r="E23" s="122">
        <v>0.43102746574</v>
      </c>
      <c r="F23" s="122">
        <v>0.43692677880000003</v>
      </c>
      <c r="G23" s="122">
        <v>0.51075073250000003</v>
      </c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hidden="1" outlineLevel="3" x14ac:dyDescent="0.2">
      <c r="A24" s="43" t="s">
        <v>218</v>
      </c>
      <c r="B24" s="122">
        <v>2.5942371371499999</v>
      </c>
      <c r="C24" s="122">
        <v>0.91290555954999997</v>
      </c>
      <c r="D24" s="122">
        <v>2.3667307419600001</v>
      </c>
      <c r="E24" s="122">
        <v>2.5512044713000002</v>
      </c>
      <c r="F24" s="122">
        <v>0.69286224135999996</v>
      </c>
      <c r="G24" s="122">
        <v>1.9942664029399999</v>
      </c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hidden="1" outlineLevel="3" x14ac:dyDescent="0.2">
      <c r="A25" s="43" t="s">
        <v>154</v>
      </c>
      <c r="B25" s="122">
        <v>0</v>
      </c>
      <c r="C25" s="122">
        <v>0</v>
      </c>
      <c r="D25" s="122">
        <v>0</v>
      </c>
      <c r="E25" s="122">
        <v>0.43102746574</v>
      </c>
      <c r="F25" s="122">
        <v>0.43692677880000003</v>
      </c>
      <c r="G25" s="122">
        <v>0.51075073250000003</v>
      </c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hidden="1" outlineLevel="3" x14ac:dyDescent="0.2">
      <c r="A26" s="43" t="s">
        <v>114</v>
      </c>
      <c r="B26" s="122">
        <v>0</v>
      </c>
      <c r="C26" s="122">
        <v>0</v>
      </c>
      <c r="D26" s="122">
        <v>0</v>
      </c>
      <c r="E26" s="122">
        <v>0.43102746574</v>
      </c>
      <c r="F26" s="122">
        <v>0.43692677880000003</v>
      </c>
      <c r="G26" s="122">
        <v>0.51075073250000003</v>
      </c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hidden="1" outlineLevel="3" x14ac:dyDescent="0.2">
      <c r="A27" s="43" t="s">
        <v>179</v>
      </c>
      <c r="B27" s="122">
        <v>0</v>
      </c>
      <c r="C27" s="122">
        <v>0</v>
      </c>
      <c r="D27" s="122">
        <v>0</v>
      </c>
      <c r="E27" s="122">
        <v>0.43102746574</v>
      </c>
      <c r="F27" s="122">
        <v>0.43692677880000003</v>
      </c>
      <c r="G27" s="122">
        <v>0.51075073250000003</v>
      </c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hidden="1" outlineLevel="3" x14ac:dyDescent="0.2">
      <c r="A28" s="43" t="s">
        <v>7</v>
      </c>
      <c r="B28" s="122">
        <v>0</v>
      </c>
      <c r="C28" s="122">
        <v>0</v>
      </c>
      <c r="D28" s="122">
        <v>0</v>
      </c>
      <c r="E28" s="122">
        <v>0.43102746574</v>
      </c>
      <c r="F28" s="122">
        <v>0.43692677880000003</v>
      </c>
      <c r="G28" s="122">
        <v>0.51075073250000003</v>
      </c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hidden="1" outlineLevel="3" x14ac:dyDescent="0.2">
      <c r="A29" s="43" t="s">
        <v>53</v>
      </c>
      <c r="B29" s="122">
        <v>0</v>
      </c>
      <c r="C29" s="122">
        <v>0</v>
      </c>
      <c r="D29" s="122">
        <v>0</v>
      </c>
      <c r="E29" s="122">
        <v>0.43102746574</v>
      </c>
      <c r="F29" s="122">
        <v>0.43692677880000003</v>
      </c>
      <c r="G29" s="122">
        <v>0.51075073250000003</v>
      </c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hidden="1" outlineLevel="3" x14ac:dyDescent="0.2">
      <c r="A30" s="43" t="s">
        <v>101</v>
      </c>
      <c r="B30" s="122">
        <v>0</v>
      </c>
      <c r="C30" s="122">
        <v>0</v>
      </c>
      <c r="D30" s="122">
        <v>0</v>
      </c>
      <c r="E30" s="122">
        <v>0.43102746574</v>
      </c>
      <c r="F30" s="122">
        <v>0.43692677880000003</v>
      </c>
      <c r="G30" s="122">
        <v>0.51075073250000003</v>
      </c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hidden="1" outlineLevel="3" x14ac:dyDescent="0.2">
      <c r="A31" s="43" t="s">
        <v>93</v>
      </c>
      <c r="B31" s="122">
        <v>0</v>
      </c>
      <c r="C31" s="122">
        <v>0</v>
      </c>
      <c r="D31" s="122">
        <v>0</v>
      </c>
      <c r="E31" s="122">
        <v>0.43102746574</v>
      </c>
      <c r="F31" s="122">
        <v>0.43692677880000003</v>
      </c>
      <c r="G31" s="122">
        <v>0.51075073250000003</v>
      </c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hidden="1" outlineLevel="3" x14ac:dyDescent="0.2">
      <c r="A32" s="43" t="s">
        <v>151</v>
      </c>
      <c r="B32" s="122">
        <v>0</v>
      </c>
      <c r="C32" s="122">
        <v>0</v>
      </c>
      <c r="D32" s="122">
        <v>0</v>
      </c>
      <c r="E32" s="122">
        <v>0.43102746574</v>
      </c>
      <c r="F32" s="122">
        <v>0.43692677880000003</v>
      </c>
      <c r="G32" s="122">
        <v>0.51075073250000003</v>
      </c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hidden="1" outlineLevel="3" x14ac:dyDescent="0.2">
      <c r="A33" s="43" t="s">
        <v>207</v>
      </c>
      <c r="B33" s="122">
        <v>0</v>
      </c>
      <c r="C33" s="122">
        <v>0</v>
      </c>
      <c r="D33" s="122">
        <v>0</v>
      </c>
      <c r="E33" s="122">
        <v>0.43102746574</v>
      </c>
      <c r="F33" s="122">
        <v>0.43692677880000003</v>
      </c>
      <c r="G33" s="122">
        <v>0.51075073250000003</v>
      </c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hidden="1" outlineLevel="3" x14ac:dyDescent="0.2">
      <c r="A34" s="43" t="s">
        <v>31</v>
      </c>
      <c r="B34" s="122">
        <v>0</v>
      </c>
      <c r="C34" s="122">
        <v>0</v>
      </c>
      <c r="D34" s="122">
        <v>0</v>
      </c>
      <c r="E34" s="122">
        <v>0.43102746574</v>
      </c>
      <c r="F34" s="122">
        <v>0.43692677880000003</v>
      </c>
      <c r="G34" s="122">
        <v>0.51075073250000003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hidden="1" outlineLevel="3" x14ac:dyDescent="0.2">
      <c r="A35" s="43" t="s">
        <v>59</v>
      </c>
      <c r="B35" s="122">
        <v>0</v>
      </c>
      <c r="C35" s="122">
        <v>0</v>
      </c>
      <c r="D35" s="122">
        <v>3.6777066999999999E-4</v>
      </c>
      <c r="E35" s="122">
        <v>1.9417667369999999E-2</v>
      </c>
      <c r="F35" s="122">
        <v>0.23983854674999999</v>
      </c>
      <c r="G35" s="122">
        <v>0</v>
      </c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hidden="1" outlineLevel="3" x14ac:dyDescent="0.2">
      <c r="A36" s="43" t="s">
        <v>47</v>
      </c>
      <c r="B36" s="122">
        <v>2.9543006224399999</v>
      </c>
      <c r="C36" s="122">
        <v>1.8073346098800001</v>
      </c>
      <c r="D36" s="122">
        <v>0.67899236573999999</v>
      </c>
      <c r="E36" s="122">
        <v>1.6063551595600001</v>
      </c>
      <c r="F36" s="122">
        <v>2.2713122724199999</v>
      </c>
      <c r="G36" s="122">
        <v>3.3713226771100002</v>
      </c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hidden="1" outlineLevel="3" x14ac:dyDescent="0.2">
      <c r="A37" s="43" t="s">
        <v>46</v>
      </c>
      <c r="B37" s="122">
        <v>0</v>
      </c>
      <c r="C37" s="122">
        <v>0</v>
      </c>
      <c r="D37" s="122">
        <v>0</v>
      </c>
      <c r="E37" s="122">
        <v>0.43102771513999999</v>
      </c>
      <c r="F37" s="122">
        <v>0.43692703161000002</v>
      </c>
      <c r="G37" s="122">
        <v>0.51075102803000005</v>
      </c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hidden="1" outlineLevel="3" x14ac:dyDescent="0.2">
      <c r="A38" s="43" t="s">
        <v>94</v>
      </c>
      <c r="B38" s="122">
        <v>0.18531708674</v>
      </c>
      <c r="C38" s="122">
        <v>0.62686202513</v>
      </c>
      <c r="D38" s="122">
        <v>0.57319034508</v>
      </c>
      <c r="E38" s="122">
        <v>1.0688624199999999E-3</v>
      </c>
      <c r="F38" s="122">
        <v>1.08349155E-3</v>
      </c>
      <c r="G38" s="122">
        <v>0.29679729124999998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hidden="1" outlineLevel="3" x14ac:dyDescent="0.2">
      <c r="A39" s="43" t="s">
        <v>157</v>
      </c>
      <c r="B39" s="122">
        <v>8.3317567436799997</v>
      </c>
      <c r="C39" s="122">
        <v>6.2095695967499998</v>
      </c>
      <c r="D39" s="122">
        <v>5.5742871886499996</v>
      </c>
      <c r="E39" s="122">
        <v>1.82328452659</v>
      </c>
      <c r="F39" s="122">
        <v>1.4219136382299999</v>
      </c>
      <c r="G39" s="122">
        <v>1.9655999696199999</v>
      </c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hidden="1" outlineLevel="3" x14ac:dyDescent="0.2">
      <c r="A40" s="43" t="s">
        <v>162</v>
      </c>
      <c r="B40" s="122">
        <v>1.0780949119999999E-2</v>
      </c>
      <c r="C40" s="122">
        <v>0</v>
      </c>
      <c r="D40" s="122">
        <v>7.93652779E-3</v>
      </c>
      <c r="E40" s="122">
        <v>0.38748500000000002</v>
      </c>
      <c r="F40" s="122">
        <v>0.32409117412999999</v>
      </c>
      <c r="G40" s="122">
        <v>0</v>
      </c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hidden="1" outlineLevel="3" x14ac:dyDescent="0.2">
      <c r="A41" s="43" t="s">
        <v>211</v>
      </c>
      <c r="B41" s="122">
        <v>1.7186101251499999</v>
      </c>
      <c r="C41" s="122">
        <v>1.1291352861099999</v>
      </c>
      <c r="D41" s="122">
        <v>0.88632730900000001</v>
      </c>
      <c r="E41" s="122">
        <v>0.27790779301000001</v>
      </c>
      <c r="F41" s="122">
        <v>0.20947864409</v>
      </c>
      <c r="G41" s="122">
        <v>1.6746145857300001</v>
      </c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hidden="1" outlineLevel="3" x14ac:dyDescent="0.2">
      <c r="A42" s="43" t="s">
        <v>39</v>
      </c>
      <c r="B42" s="122">
        <v>3.4641593688699999</v>
      </c>
      <c r="C42" s="122">
        <v>2.0259766530699999</v>
      </c>
      <c r="D42" s="122">
        <v>1.64539828055</v>
      </c>
      <c r="E42" s="122">
        <v>0.70290031898000005</v>
      </c>
      <c r="F42" s="122">
        <v>0.64552002972</v>
      </c>
      <c r="G42" s="122">
        <v>0.99645835970999996</v>
      </c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hidden="1" outlineLevel="3" x14ac:dyDescent="0.2">
      <c r="A43" s="43" t="s">
        <v>89</v>
      </c>
      <c r="B43" s="122">
        <v>1.98503895984</v>
      </c>
      <c r="C43" s="122">
        <v>1.3041803379700001</v>
      </c>
      <c r="D43" s="122">
        <v>1.00828734425</v>
      </c>
      <c r="E43" s="122">
        <v>0.67338332685000002</v>
      </c>
      <c r="F43" s="122">
        <v>0.63203673581999997</v>
      </c>
      <c r="G43" s="122">
        <v>0.73882682741000005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hidden="1" outlineLevel="3" x14ac:dyDescent="0.2">
      <c r="A44" s="43" t="s">
        <v>197</v>
      </c>
      <c r="B44" s="122">
        <v>5.3587658890000001E-2</v>
      </c>
      <c r="C44" s="122">
        <v>0</v>
      </c>
      <c r="D44" s="122">
        <v>7.2291576899999998E-3</v>
      </c>
      <c r="E44" s="122">
        <v>0</v>
      </c>
      <c r="F44" s="122">
        <v>0.87330551556000002</v>
      </c>
      <c r="G44" s="122">
        <v>0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hidden="1" outlineLevel="3" x14ac:dyDescent="0.2">
      <c r="A45" s="43" t="s">
        <v>146</v>
      </c>
      <c r="B45" s="122">
        <v>2.3384765859700001</v>
      </c>
      <c r="C45" s="122">
        <v>1.5363905927799999</v>
      </c>
      <c r="D45" s="122">
        <v>1.3561322338899999</v>
      </c>
      <c r="E45" s="122">
        <v>0.69119770058999996</v>
      </c>
      <c r="F45" s="122">
        <v>0.70065786715</v>
      </c>
      <c r="G45" s="122">
        <v>0.75993616533999997</v>
      </c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2" collapsed="1" x14ac:dyDescent="0.2">
      <c r="A46" s="75" t="s">
        <v>118</v>
      </c>
      <c r="B46" s="120">
        <f t="shared" ref="B46:F46" si="4">SUM(B$47:B$47)</f>
        <v>0.17612918853000001</v>
      </c>
      <c r="C46" s="120">
        <f t="shared" si="4"/>
        <v>0.11020737257</v>
      </c>
      <c r="D46" s="120">
        <f t="shared" si="4"/>
        <v>9.2413337149999997E-2</v>
      </c>
      <c r="E46" s="120">
        <f t="shared" si="4"/>
        <v>8.4815851040000001E-2</v>
      </c>
      <c r="F46" s="120">
        <f t="shared" si="4"/>
        <v>8.1200211130000005E-2</v>
      </c>
      <c r="G46" s="120">
        <v>8.9336422060000004E-2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hidden="1" outlineLevel="3" x14ac:dyDescent="0.2">
      <c r="A47" s="43" t="s">
        <v>28</v>
      </c>
      <c r="B47" s="122">
        <v>0.17612918853000001</v>
      </c>
      <c r="C47" s="122">
        <v>0.11020737257</v>
      </c>
      <c r="D47" s="122">
        <v>9.2413337149999997E-2</v>
      </c>
      <c r="E47" s="122">
        <v>8.4815851040000001E-2</v>
      </c>
      <c r="F47" s="122">
        <v>8.1200211130000005E-2</v>
      </c>
      <c r="G47" s="122">
        <v>8.9336422060000004E-2</v>
      </c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ht="15" outlineLevel="1" x14ac:dyDescent="0.25">
      <c r="A48" s="200" t="s">
        <v>64</v>
      </c>
      <c r="B48" s="205">
        <f t="shared" ref="B48:G48" si="5">B$49+B$56+B$64+B$69+B$83</f>
        <v>30.822532342750002</v>
      </c>
      <c r="C48" s="205">
        <f t="shared" si="5"/>
        <v>34.426978600540004</v>
      </c>
      <c r="D48" s="205">
        <f t="shared" si="5"/>
        <v>36.048429280379999</v>
      </c>
      <c r="E48" s="205">
        <f t="shared" si="5"/>
        <v>38.490107997099997</v>
      </c>
      <c r="F48" s="205">
        <f t="shared" si="5"/>
        <v>39.699162929109995</v>
      </c>
      <c r="G48" s="205">
        <f t="shared" si="5"/>
        <v>39.342487407790003</v>
      </c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2" collapsed="1" x14ac:dyDescent="0.2">
      <c r="A49" s="75" t="s">
        <v>181</v>
      </c>
      <c r="B49" s="120">
        <f t="shared" ref="B49:F49" si="6">SUM(B$50:B$55)</f>
        <v>10.72323199869</v>
      </c>
      <c r="C49" s="120">
        <f t="shared" si="6"/>
        <v>14.05999517181</v>
      </c>
      <c r="D49" s="120">
        <f t="shared" si="6"/>
        <v>13.675425125190001</v>
      </c>
      <c r="E49" s="120">
        <f t="shared" si="6"/>
        <v>14.517573952599999</v>
      </c>
      <c r="F49" s="120">
        <f t="shared" si="6"/>
        <v>13.39273211223</v>
      </c>
      <c r="G49" s="120">
        <v>12.3361726986</v>
      </c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hidden="1" outlineLevel="3" x14ac:dyDescent="0.2">
      <c r="A50" s="43" t="s">
        <v>18</v>
      </c>
      <c r="B50" s="122">
        <v>1.65879202128</v>
      </c>
      <c r="C50" s="122">
        <v>2.4146460217099999</v>
      </c>
      <c r="D50" s="122">
        <v>2.3101130107899999</v>
      </c>
      <c r="E50" s="122">
        <v>3.3534540071799999</v>
      </c>
      <c r="F50" s="122">
        <v>3.7912740495400001</v>
      </c>
      <c r="G50" s="122">
        <v>3.6923111347500002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hidden="1" outlineLevel="3" x14ac:dyDescent="0.2">
      <c r="A51" s="43" t="s">
        <v>54</v>
      </c>
      <c r="B51" s="122">
        <v>0.59415593354999996</v>
      </c>
      <c r="C51" s="122">
        <v>0.58292959401</v>
      </c>
      <c r="D51" s="122">
        <v>0.59109236997000003</v>
      </c>
      <c r="E51" s="122">
        <v>0.64138902918999996</v>
      </c>
      <c r="F51" s="122">
        <v>0.57780990312000002</v>
      </c>
      <c r="G51" s="122">
        <v>0.50583383254000003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hidden="1" outlineLevel="3" x14ac:dyDescent="0.2">
      <c r="A52" s="43" t="s">
        <v>96</v>
      </c>
      <c r="B52" s="122">
        <v>0.48533245177000001</v>
      </c>
      <c r="C52" s="122">
        <v>0.52207487058000002</v>
      </c>
      <c r="D52" s="122">
        <v>0.53409045630999996</v>
      </c>
      <c r="E52" s="122">
        <v>0.68965948957000001</v>
      </c>
      <c r="F52" s="122">
        <v>0.68077226917</v>
      </c>
      <c r="G52" s="122">
        <v>0.78487537830999998</v>
      </c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hidden="1" outlineLevel="3" x14ac:dyDescent="0.2">
      <c r="A53" s="43" t="s">
        <v>134</v>
      </c>
      <c r="B53" s="122">
        <v>4.3326074530899996</v>
      </c>
      <c r="C53" s="122">
        <v>5.1976512499599998</v>
      </c>
      <c r="D53" s="122">
        <v>5.0553930182900002</v>
      </c>
      <c r="E53" s="122">
        <v>4.9122241122599997</v>
      </c>
      <c r="F53" s="122">
        <v>4.8777570288099996</v>
      </c>
      <c r="G53" s="122">
        <v>4.90298972188</v>
      </c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hidden="1" outlineLevel="3" x14ac:dyDescent="0.2">
      <c r="A54" s="43" t="s">
        <v>149</v>
      </c>
      <c r="B54" s="122">
        <v>3.6518941389999999</v>
      </c>
      <c r="C54" s="122">
        <v>5.3418389230500001</v>
      </c>
      <c r="D54" s="122">
        <v>5.1822510595800004</v>
      </c>
      <c r="E54" s="122">
        <v>4.9148866046400004</v>
      </c>
      <c r="F54" s="122">
        <v>3.4507485817300001</v>
      </c>
      <c r="G54" s="122">
        <v>2.4272968759200002</v>
      </c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hidden="1" outlineLevel="3" x14ac:dyDescent="0.2">
      <c r="A55" s="43" t="s">
        <v>144</v>
      </c>
      <c r="B55" s="122">
        <v>4.4999999999999999E-4</v>
      </c>
      <c r="C55" s="122">
        <v>8.5451250000000004E-4</v>
      </c>
      <c r="D55" s="122">
        <v>2.4852102500000002E-3</v>
      </c>
      <c r="E55" s="122">
        <v>5.9607097600000002E-3</v>
      </c>
      <c r="F55" s="122">
        <v>1.437027986E-2</v>
      </c>
      <c r="G55" s="122">
        <v>2.2865755200000001E-2</v>
      </c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2" collapsed="1" x14ac:dyDescent="0.2">
      <c r="A56" s="75" t="s">
        <v>44</v>
      </c>
      <c r="B56" s="120">
        <f t="shared" ref="B56:F56" si="7">SUM(B$57:B$63)</f>
        <v>1.0382854149</v>
      </c>
      <c r="C56" s="120">
        <f t="shared" si="7"/>
        <v>1.3628174230800001</v>
      </c>
      <c r="D56" s="120">
        <f t="shared" si="7"/>
        <v>1.67878130816</v>
      </c>
      <c r="E56" s="120">
        <f t="shared" si="7"/>
        <v>1.7563631931399997</v>
      </c>
      <c r="F56" s="120">
        <f t="shared" si="7"/>
        <v>1.7311024130200001</v>
      </c>
      <c r="G56" s="120">
        <v>1.6291030925100001</v>
      </c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hidden="1" outlineLevel="3" x14ac:dyDescent="0.2">
      <c r="A57" s="43" t="s">
        <v>27</v>
      </c>
      <c r="B57" s="122">
        <v>0.17199464554999999</v>
      </c>
      <c r="C57" s="122">
        <v>0.28807592722000003</v>
      </c>
      <c r="D57" s="122">
        <v>0.29540765501999999</v>
      </c>
      <c r="E57" s="122">
        <v>0.31720380743999999</v>
      </c>
      <c r="F57" s="122">
        <v>0.29365465454</v>
      </c>
      <c r="G57" s="122">
        <v>0.15284089470000001</v>
      </c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hidden="1" outlineLevel="3" x14ac:dyDescent="0.2">
      <c r="A58" s="43" t="s">
        <v>51</v>
      </c>
      <c r="B58" s="122">
        <v>8.5379001099999997E-3</v>
      </c>
      <c r="C58" s="122">
        <v>0.22616820202999999</v>
      </c>
      <c r="D58" s="122">
        <v>0.22004746421999999</v>
      </c>
      <c r="E58" s="122">
        <v>0.26677163799999998</v>
      </c>
      <c r="F58" s="122">
        <v>0.25954321514000001</v>
      </c>
      <c r="G58" s="122">
        <v>0.27155235158000002</v>
      </c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hidden="1" outlineLevel="3" x14ac:dyDescent="0.2">
      <c r="A59" s="43" t="s">
        <v>113</v>
      </c>
      <c r="B59" s="122">
        <v>0</v>
      </c>
      <c r="C59" s="122">
        <v>0</v>
      </c>
      <c r="D59" s="122">
        <v>0</v>
      </c>
      <c r="E59" s="122">
        <v>0</v>
      </c>
      <c r="F59" s="122">
        <v>0</v>
      </c>
      <c r="G59" s="122">
        <v>6.4909268300000003E-3</v>
      </c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hidden="1" outlineLevel="3" x14ac:dyDescent="0.2">
      <c r="A60" s="43" t="s">
        <v>124</v>
      </c>
      <c r="B60" s="122">
        <v>0.60585586000000002</v>
      </c>
      <c r="C60" s="122">
        <v>0.60585586000000002</v>
      </c>
      <c r="D60" s="122">
        <v>0.60585586000000002</v>
      </c>
      <c r="E60" s="122">
        <v>0.60585586000000002</v>
      </c>
      <c r="F60" s="122">
        <v>0.60585586000000002</v>
      </c>
      <c r="G60" s="122">
        <v>0.60585586000000002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hidden="1" outlineLevel="3" x14ac:dyDescent="0.2">
      <c r="A61" s="43" t="s">
        <v>138</v>
      </c>
      <c r="B61" s="122">
        <v>1.044690459E-2</v>
      </c>
      <c r="C61" s="122">
        <v>9.0219974299999995E-3</v>
      </c>
      <c r="D61" s="122">
        <v>7.5970902699999997E-3</v>
      </c>
      <c r="E61" s="122">
        <v>6.1721831099999999E-3</v>
      </c>
      <c r="F61" s="122">
        <v>4.7472759500000001E-3</v>
      </c>
      <c r="G61" s="122">
        <v>3.3223687899999999E-3</v>
      </c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hidden="1" outlineLevel="3" x14ac:dyDescent="0.2">
      <c r="A62" s="43" t="s">
        <v>216</v>
      </c>
      <c r="B62" s="122">
        <v>0</v>
      </c>
      <c r="C62" s="122">
        <v>0</v>
      </c>
      <c r="D62" s="122">
        <v>0</v>
      </c>
      <c r="E62" s="122">
        <v>0</v>
      </c>
      <c r="F62" s="122">
        <v>0</v>
      </c>
      <c r="G62" s="122">
        <v>2.4816354990000001E-2</v>
      </c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hidden="1" outlineLevel="3" x14ac:dyDescent="0.2">
      <c r="A63" s="43" t="s">
        <v>25</v>
      </c>
      <c r="B63" s="122">
        <v>0.24145010465</v>
      </c>
      <c r="C63" s="122">
        <v>0.23369543640000001</v>
      </c>
      <c r="D63" s="122">
        <v>0.54987323865000004</v>
      </c>
      <c r="E63" s="122">
        <v>0.56035970458999995</v>
      </c>
      <c r="F63" s="122">
        <v>0.56730140739000001</v>
      </c>
      <c r="G63" s="122">
        <v>0.56422433561999996</v>
      </c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2" collapsed="1" x14ac:dyDescent="0.2">
      <c r="A64" s="75" t="s">
        <v>219</v>
      </c>
      <c r="B64" s="120">
        <f t="shared" ref="B64:F64" si="8">SUM(B$65:B$68)</f>
        <v>6.2362290000000004E-5</v>
      </c>
      <c r="C64" s="120">
        <f t="shared" si="8"/>
        <v>5.5863760000000003E-5</v>
      </c>
      <c r="D64" s="120">
        <f t="shared" si="8"/>
        <v>5.3445349999999998E-5</v>
      </c>
      <c r="E64" s="120">
        <f t="shared" si="8"/>
        <v>6.1017590000000003E-5</v>
      </c>
      <c r="F64" s="120">
        <f t="shared" si="8"/>
        <v>0.40016336295999999</v>
      </c>
      <c r="G64" s="120">
        <v>1.4076640828</v>
      </c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hidden="1" outlineLevel="3" x14ac:dyDescent="0.2">
      <c r="A65" s="43" t="s">
        <v>65</v>
      </c>
      <c r="B65" s="122">
        <v>0</v>
      </c>
      <c r="C65" s="122">
        <v>0</v>
      </c>
      <c r="D65" s="122">
        <v>0</v>
      </c>
      <c r="E65" s="122">
        <v>0</v>
      </c>
      <c r="F65" s="122">
        <v>0</v>
      </c>
      <c r="G65" s="122">
        <v>0.27887546335000002</v>
      </c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hidden="1" outlineLevel="3" x14ac:dyDescent="0.2">
      <c r="A66" s="43" t="s">
        <v>193</v>
      </c>
      <c r="B66" s="122">
        <v>6.2362290000000004E-5</v>
      </c>
      <c r="C66" s="122">
        <v>5.5863760000000003E-5</v>
      </c>
      <c r="D66" s="122">
        <v>5.3445349999999998E-5</v>
      </c>
      <c r="E66" s="122">
        <v>6.1017590000000003E-5</v>
      </c>
      <c r="F66" s="122">
        <v>5.8563390000000002E-5</v>
      </c>
      <c r="G66" s="122">
        <v>5.7034719999999999E-5</v>
      </c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hidden="1" outlineLevel="3" x14ac:dyDescent="0.2">
      <c r="A67" s="43" t="s">
        <v>180</v>
      </c>
      <c r="B67" s="122">
        <v>0</v>
      </c>
      <c r="C67" s="122">
        <v>0</v>
      </c>
      <c r="D67" s="122">
        <v>0</v>
      </c>
      <c r="E67" s="122">
        <v>0</v>
      </c>
      <c r="F67" s="122">
        <v>0</v>
      </c>
      <c r="G67" s="122">
        <v>0.18226253311000001</v>
      </c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hidden="1" outlineLevel="3" x14ac:dyDescent="0.2">
      <c r="A68" s="43" t="s">
        <v>213</v>
      </c>
      <c r="B68" s="122">
        <v>0</v>
      </c>
      <c r="C68" s="122">
        <v>0</v>
      </c>
      <c r="D68" s="122">
        <v>0</v>
      </c>
      <c r="E68" s="122">
        <v>0</v>
      </c>
      <c r="F68" s="122">
        <v>0.40010479957</v>
      </c>
      <c r="G68" s="122">
        <v>0.94646905161999995</v>
      </c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2" collapsed="1" x14ac:dyDescent="0.2">
      <c r="A69" s="75" t="s">
        <v>56</v>
      </c>
      <c r="B69" s="120">
        <f t="shared" ref="B69:F69" si="9">SUM(B$70:B$82)</f>
        <v>17.28182000939</v>
      </c>
      <c r="C69" s="120">
        <f t="shared" si="9"/>
        <v>17.302433000000001</v>
      </c>
      <c r="D69" s="120">
        <f t="shared" si="9"/>
        <v>19.043329999999997</v>
      </c>
      <c r="E69" s="120">
        <f t="shared" si="9"/>
        <v>20.467272999999999</v>
      </c>
      <c r="F69" s="120">
        <f t="shared" si="9"/>
        <v>22.467272999999999</v>
      </c>
      <c r="G69" s="120">
        <v>22.271436853400001</v>
      </c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hidden="1" outlineLevel="3" x14ac:dyDescent="0.2">
      <c r="A70" s="43" t="s">
        <v>35</v>
      </c>
      <c r="B70" s="122">
        <v>0.73182000939000003</v>
      </c>
      <c r="C70" s="122">
        <v>0</v>
      </c>
      <c r="D70" s="122">
        <v>0</v>
      </c>
      <c r="E70" s="122">
        <v>0</v>
      </c>
      <c r="F70" s="122">
        <v>0</v>
      </c>
      <c r="G70" s="122">
        <v>0</v>
      </c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hidden="1" outlineLevel="3" x14ac:dyDescent="0.2">
      <c r="A71" s="43" t="s">
        <v>69</v>
      </c>
      <c r="B71" s="122">
        <v>1</v>
      </c>
      <c r="C71" s="122">
        <v>0</v>
      </c>
      <c r="D71" s="122">
        <v>0</v>
      </c>
      <c r="E71" s="122">
        <v>0</v>
      </c>
      <c r="F71" s="122">
        <v>0</v>
      </c>
      <c r="G71" s="122">
        <v>0</v>
      </c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hidden="1" outlineLevel="3" x14ac:dyDescent="0.2">
      <c r="A72" s="43" t="s">
        <v>103</v>
      </c>
      <c r="B72" s="122">
        <v>0.7</v>
      </c>
      <c r="C72" s="122">
        <v>0</v>
      </c>
      <c r="D72" s="122">
        <v>0</v>
      </c>
      <c r="E72" s="122">
        <v>0</v>
      </c>
      <c r="F72" s="122">
        <v>0</v>
      </c>
      <c r="G72" s="122">
        <v>0</v>
      </c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hidden="1" outlineLevel="3" x14ac:dyDescent="0.2">
      <c r="A73" s="43" t="s">
        <v>15</v>
      </c>
      <c r="B73" s="122">
        <v>2</v>
      </c>
      <c r="C73" s="122">
        <v>0</v>
      </c>
      <c r="D73" s="122">
        <v>0</v>
      </c>
      <c r="E73" s="122">
        <v>0</v>
      </c>
      <c r="F73" s="122">
        <v>0</v>
      </c>
      <c r="G73" s="122">
        <v>0</v>
      </c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hidden="1" outlineLevel="3" x14ac:dyDescent="0.2">
      <c r="A74" s="43" t="s">
        <v>55</v>
      </c>
      <c r="B74" s="122">
        <v>2.75</v>
      </c>
      <c r="C74" s="122">
        <v>0</v>
      </c>
      <c r="D74" s="122">
        <v>0</v>
      </c>
      <c r="E74" s="122">
        <v>0</v>
      </c>
      <c r="F74" s="122">
        <v>0</v>
      </c>
      <c r="G74" s="122">
        <v>0</v>
      </c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hidden="1" outlineLevel="3" x14ac:dyDescent="0.2">
      <c r="A75" s="43" t="s">
        <v>88</v>
      </c>
      <c r="B75" s="122">
        <v>4.8499999999999996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hidden="1" outlineLevel="3" x14ac:dyDescent="0.2">
      <c r="A76" s="43" t="s">
        <v>120</v>
      </c>
      <c r="B76" s="122">
        <v>4.25</v>
      </c>
      <c r="C76" s="122">
        <v>3</v>
      </c>
      <c r="D76" s="122">
        <v>3</v>
      </c>
      <c r="E76" s="122">
        <v>3</v>
      </c>
      <c r="F76" s="122">
        <v>3</v>
      </c>
      <c r="G76" s="122">
        <v>3</v>
      </c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hidden="1" outlineLevel="3" x14ac:dyDescent="0.2">
      <c r="A77" s="43" t="s">
        <v>169</v>
      </c>
      <c r="B77" s="122">
        <v>1</v>
      </c>
      <c r="C77" s="122">
        <v>1</v>
      </c>
      <c r="D77" s="122">
        <v>1</v>
      </c>
      <c r="E77" s="122">
        <v>1</v>
      </c>
      <c r="F77" s="122">
        <v>1</v>
      </c>
      <c r="G77" s="122">
        <v>0</v>
      </c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hidden="1" outlineLevel="3" x14ac:dyDescent="0.2">
      <c r="A78" s="43" t="s">
        <v>205</v>
      </c>
      <c r="B78" s="122">
        <v>0</v>
      </c>
      <c r="C78" s="122">
        <v>13.302433000000001</v>
      </c>
      <c r="D78" s="122">
        <v>14.043329999999999</v>
      </c>
      <c r="E78" s="122">
        <v>12.467273</v>
      </c>
      <c r="F78" s="122">
        <v>12.467273</v>
      </c>
      <c r="G78" s="122">
        <v>11.805935</v>
      </c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hidden="1" outlineLevel="3" x14ac:dyDescent="0.2">
      <c r="A79" s="43" t="s">
        <v>182</v>
      </c>
      <c r="B79" s="122">
        <v>0</v>
      </c>
      <c r="C79" s="122">
        <v>0</v>
      </c>
      <c r="D79" s="122">
        <v>1</v>
      </c>
      <c r="E79" s="122">
        <v>1</v>
      </c>
      <c r="F79" s="122">
        <v>1</v>
      </c>
      <c r="G79" s="122">
        <v>1</v>
      </c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hidden="1" outlineLevel="3" x14ac:dyDescent="0.2">
      <c r="A80" s="43" t="s">
        <v>220</v>
      </c>
      <c r="B80" s="122">
        <v>0</v>
      </c>
      <c r="C80" s="122">
        <v>0</v>
      </c>
      <c r="D80" s="122">
        <v>0</v>
      </c>
      <c r="E80" s="122">
        <v>3</v>
      </c>
      <c r="F80" s="122">
        <v>3</v>
      </c>
      <c r="G80" s="122">
        <v>3</v>
      </c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hidden="1" outlineLevel="3" x14ac:dyDescent="0.2">
      <c r="A81" s="43" t="s">
        <v>23</v>
      </c>
      <c r="B81" s="122">
        <v>0</v>
      </c>
      <c r="C81" s="122">
        <v>0</v>
      </c>
      <c r="D81" s="122">
        <v>0</v>
      </c>
      <c r="E81" s="122">
        <v>0</v>
      </c>
      <c r="F81" s="122">
        <v>2</v>
      </c>
      <c r="G81" s="122">
        <v>2.35</v>
      </c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hidden="1" outlineLevel="3" x14ac:dyDescent="0.2">
      <c r="A82" s="43" t="s">
        <v>63</v>
      </c>
      <c r="B82" s="122">
        <v>0</v>
      </c>
      <c r="C82" s="122">
        <v>0</v>
      </c>
      <c r="D82" s="122">
        <v>0</v>
      </c>
      <c r="E82" s="122">
        <v>0</v>
      </c>
      <c r="F82" s="122">
        <v>0</v>
      </c>
      <c r="G82" s="122">
        <v>1.1155018534000001</v>
      </c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2" collapsed="1" x14ac:dyDescent="0.2">
      <c r="A83" s="75" t="s">
        <v>184</v>
      </c>
      <c r="B83" s="120">
        <f t="shared" ref="B83:F83" si="10">SUM(B$84:B$84)</f>
        <v>1.7791325574800001</v>
      </c>
      <c r="C83" s="120">
        <f t="shared" si="10"/>
        <v>1.7016771418900001</v>
      </c>
      <c r="D83" s="120">
        <f t="shared" si="10"/>
        <v>1.6508394016800001</v>
      </c>
      <c r="E83" s="120">
        <f t="shared" si="10"/>
        <v>1.74883683377</v>
      </c>
      <c r="F83" s="120">
        <f t="shared" si="10"/>
        <v>1.7078920409</v>
      </c>
      <c r="G83" s="120">
        <v>1.6981106804799999</v>
      </c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hidden="1" outlineLevel="3" x14ac:dyDescent="0.2">
      <c r="A84" s="43" t="s">
        <v>149</v>
      </c>
      <c r="B84" s="122">
        <v>1.7791325574800001</v>
      </c>
      <c r="C84" s="122">
        <v>1.7016771418900001</v>
      </c>
      <c r="D84" s="122">
        <v>1.6508394016800001</v>
      </c>
      <c r="E84" s="122">
        <v>1.74883683377</v>
      </c>
      <c r="F84" s="122">
        <v>1.7078920409</v>
      </c>
      <c r="G84" s="122">
        <v>1.6981106804799999</v>
      </c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ht="15" x14ac:dyDescent="0.25">
      <c r="A85" s="233" t="s">
        <v>14</v>
      </c>
      <c r="B85" s="211">
        <f t="shared" ref="B85:G85" si="11">B$86+B$103</f>
        <v>9.7537623329799992</v>
      </c>
      <c r="C85" s="211">
        <f t="shared" si="11"/>
        <v>9.912581083600001</v>
      </c>
      <c r="D85" s="211">
        <f t="shared" si="11"/>
        <v>10.25990234883</v>
      </c>
      <c r="E85" s="211">
        <f t="shared" si="11"/>
        <v>10.97770059694</v>
      </c>
      <c r="F85" s="211">
        <f t="shared" si="11"/>
        <v>11.129501242400002</v>
      </c>
      <c r="G85" s="211">
        <f t="shared" si="11"/>
        <v>10.001868468729999</v>
      </c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ht="15" outlineLevel="1" x14ac:dyDescent="0.25">
      <c r="A86" s="200" t="s">
        <v>50</v>
      </c>
      <c r="B86" s="205">
        <f t="shared" ref="B86:G86" si="12">B$87+B$97+B$101</f>
        <v>1.7670156076999999</v>
      </c>
      <c r="C86" s="205">
        <f t="shared" si="12"/>
        <v>0.89411910529000005</v>
      </c>
      <c r="D86" s="205">
        <f t="shared" si="12"/>
        <v>0.70187102033000004</v>
      </c>
      <c r="E86" s="205">
        <f t="shared" si="12"/>
        <v>0.47786587593999996</v>
      </c>
      <c r="F86" s="205">
        <f t="shared" si="12"/>
        <v>0.37367631143999996</v>
      </c>
      <c r="G86" s="205">
        <f t="shared" si="12"/>
        <v>0.40355422531000001</v>
      </c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outlineLevel="2" collapsed="1" x14ac:dyDescent="0.2">
      <c r="A87" s="75" t="s">
        <v>198</v>
      </c>
      <c r="B87" s="120">
        <f t="shared" ref="B87:F87" si="13">SUM(B$88:B$96)</f>
        <v>1.36772267545</v>
      </c>
      <c r="C87" s="120">
        <f t="shared" si="13"/>
        <v>0.68331482616000006</v>
      </c>
      <c r="D87" s="120">
        <f t="shared" si="13"/>
        <v>0.58659464145999995</v>
      </c>
      <c r="E87" s="120">
        <f t="shared" si="13"/>
        <v>0.31887770297999996</v>
      </c>
      <c r="F87" s="120">
        <f t="shared" si="13"/>
        <v>0.21669872839999998</v>
      </c>
      <c r="G87" s="120">
        <v>0.17731892831000001</v>
      </c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hidden="1" outlineLevel="3" x14ac:dyDescent="0.2">
      <c r="A88" s="43" t="s">
        <v>112</v>
      </c>
      <c r="B88" s="122">
        <v>7.3564000000000004E-7</v>
      </c>
      <c r="C88" s="122">
        <v>4.8332000000000002E-7</v>
      </c>
      <c r="D88" s="122">
        <v>4.2660999999999998E-7</v>
      </c>
      <c r="E88" s="122">
        <v>4.1329000000000002E-7</v>
      </c>
      <c r="F88" s="122">
        <v>4.1894999999999998E-7</v>
      </c>
      <c r="G88" s="122">
        <v>4.8973999999999999E-7</v>
      </c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hidden="1" outlineLevel="3" x14ac:dyDescent="0.2">
      <c r="A89" s="43" t="s">
        <v>77</v>
      </c>
      <c r="B89" s="122">
        <v>6.3417347789999995E-2</v>
      </c>
      <c r="C89" s="122">
        <v>4.166550871E-2</v>
      </c>
      <c r="D89" s="122">
        <v>3.6777066759999998E-2</v>
      </c>
      <c r="E89" s="122">
        <v>3.5628747449999998E-2</v>
      </c>
      <c r="F89" s="122">
        <v>3.611638491E-2</v>
      </c>
      <c r="G89" s="122">
        <v>9.2881086870000004E-2</v>
      </c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hidden="1" outlineLevel="3" x14ac:dyDescent="0.2">
      <c r="A90" s="43" t="s">
        <v>105</v>
      </c>
      <c r="B90" s="122">
        <v>0.19025204337000001</v>
      </c>
      <c r="C90" s="122">
        <v>0.12499652612999999</v>
      </c>
      <c r="D90" s="122">
        <v>0.11033120028</v>
      </c>
      <c r="E90" s="122">
        <v>7.1257494899999996E-2</v>
      </c>
      <c r="F90" s="122">
        <v>0</v>
      </c>
      <c r="G90" s="122">
        <v>0</v>
      </c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hidden="1" outlineLevel="3" x14ac:dyDescent="0.2">
      <c r="A91" s="43" t="s">
        <v>2</v>
      </c>
      <c r="B91" s="122">
        <v>0.20293551297000001</v>
      </c>
      <c r="C91" s="122">
        <v>0.13332962782999999</v>
      </c>
      <c r="D91" s="122">
        <v>0.11033120028</v>
      </c>
      <c r="E91" s="122">
        <v>0.10688624234999999</v>
      </c>
      <c r="F91" s="122">
        <v>0.10834915472999999</v>
      </c>
      <c r="G91" s="122">
        <v>8.4437351699999996E-2</v>
      </c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hidden="1" outlineLevel="3" x14ac:dyDescent="0.2">
      <c r="A92" s="43" t="s">
        <v>156</v>
      </c>
      <c r="B92" s="122">
        <v>0.30440326938000001</v>
      </c>
      <c r="C92" s="122">
        <v>0.19999444182000001</v>
      </c>
      <c r="D92" s="122">
        <v>0.17652992045999999</v>
      </c>
      <c r="E92" s="122">
        <v>0</v>
      </c>
      <c r="F92" s="122">
        <v>0</v>
      </c>
      <c r="G92" s="122">
        <v>0</v>
      </c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hidden="1" outlineLevel="3" x14ac:dyDescent="0.2">
      <c r="A93" s="43" t="s">
        <v>102</v>
      </c>
      <c r="B93" s="122">
        <v>0.26952372811000003</v>
      </c>
      <c r="C93" s="122">
        <v>1.041637718E-2</v>
      </c>
      <c r="D93" s="122">
        <v>0</v>
      </c>
      <c r="E93" s="122">
        <v>0</v>
      </c>
      <c r="F93" s="122">
        <v>0</v>
      </c>
      <c r="G93" s="122">
        <v>0</v>
      </c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hidden="1" outlineLevel="3" x14ac:dyDescent="0.2">
      <c r="A94" s="43" t="s">
        <v>0</v>
      </c>
      <c r="B94" s="122">
        <v>0.26318199332999997</v>
      </c>
      <c r="C94" s="122">
        <v>0.17291186116999999</v>
      </c>
      <c r="D94" s="122">
        <v>0.15262482707</v>
      </c>
      <c r="E94" s="122">
        <v>0.10510480498999999</v>
      </c>
      <c r="F94" s="122">
        <v>7.223276981E-2</v>
      </c>
      <c r="G94" s="122">
        <v>0</v>
      </c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hidden="1" outlineLevel="3" x14ac:dyDescent="0.2">
      <c r="A95" s="43" t="s">
        <v>128</v>
      </c>
      <c r="B95" s="122">
        <v>2.7903633019999999E-2</v>
      </c>
      <c r="C95" s="122">
        <v>0</v>
      </c>
      <c r="D95" s="122">
        <v>0</v>
      </c>
      <c r="E95" s="122">
        <v>0</v>
      </c>
      <c r="F95" s="122">
        <v>0</v>
      </c>
      <c r="G95" s="122">
        <v>0</v>
      </c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hidden="1" outlineLevel="3" x14ac:dyDescent="0.2">
      <c r="A96" s="43" t="s">
        <v>192</v>
      </c>
      <c r="B96" s="122">
        <v>4.6104411839999998E-2</v>
      </c>
      <c r="C96" s="122">
        <v>0</v>
      </c>
      <c r="D96" s="122">
        <v>0</v>
      </c>
      <c r="E96" s="122">
        <v>0</v>
      </c>
      <c r="F96" s="122">
        <v>0</v>
      </c>
      <c r="G96" s="122">
        <v>0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outlineLevel="2" collapsed="1" x14ac:dyDescent="0.2">
      <c r="A97" s="75" t="s">
        <v>118</v>
      </c>
      <c r="B97" s="120">
        <f t="shared" ref="B97:F97" si="14">SUM(B$98:B$100)</f>
        <v>0.39923239088000001</v>
      </c>
      <c r="C97" s="120">
        <f t="shared" si="14"/>
        <v>0.21076450314999998</v>
      </c>
      <c r="D97" s="120">
        <f t="shared" si="14"/>
        <v>0.11524126964</v>
      </c>
      <c r="E97" s="120">
        <f t="shared" si="14"/>
        <v>0.15895415998000001</v>
      </c>
      <c r="F97" s="120">
        <f t="shared" si="14"/>
        <v>0.15694310452999999</v>
      </c>
      <c r="G97" s="120">
        <v>0.22619499294000001</v>
      </c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hidden="1" outlineLevel="3" x14ac:dyDescent="0.2">
      <c r="A98" s="43" t="s">
        <v>49</v>
      </c>
      <c r="B98" s="122">
        <v>0.13317643035999999</v>
      </c>
      <c r="C98" s="122">
        <v>4.3748784149999997E-2</v>
      </c>
      <c r="D98" s="122">
        <v>0</v>
      </c>
      <c r="E98" s="122">
        <v>1.6898108429999999E-2</v>
      </c>
      <c r="F98" s="122">
        <v>3.5871199889999997E-2</v>
      </c>
      <c r="G98" s="122">
        <v>8.2135469799999999E-2</v>
      </c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hidden="1" outlineLevel="3" x14ac:dyDescent="0.2">
      <c r="A99" s="43" t="s">
        <v>125</v>
      </c>
      <c r="B99" s="122">
        <v>0.25429483322000002</v>
      </c>
      <c r="C99" s="122">
        <v>0.16082312704999999</v>
      </c>
      <c r="D99" s="122">
        <v>0.11112971566</v>
      </c>
      <c r="E99" s="122">
        <v>0.1388693298</v>
      </c>
      <c r="F99" s="122">
        <v>0.11839534242999999</v>
      </c>
      <c r="G99" s="122">
        <v>0.14157806559</v>
      </c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hidden="1" outlineLevel="3" x14ac:dyDescent="0.2">
      <c r="A100" s="43" t="s">
        <v>95</v>
      </c>
      <c r="B100" s="122">
        <v>1.17611273E-2</v>
      </c>
      <c r="C100" s="122">
        <v>6.1925919499999996E-3</v>
      </c>
      <c r="D100" s="122">
        <v>4.11155398E-3</v>
      </c>
      <c r="E100" s="122">
        <v>3.18672175E-3</v>
      </c>
      <c r="F100" s="122">
        <v>2.67656221E-3</v>
      </c>
      <c r="G100" s="122">
        <v>2.4814575499999998E-3</v>
      </c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outlineLevel="2" collapsed="1" x14ac:dyDescent="0.2">
      <c r="A101" s="75" t="s">
        <v>139</v>
      </c>
      <c r="B101" s="120">
        <f t="shared" ref="B101:F101" si="15">SUM(B$102:B$102)</f>
        <v>6.0541370000000001E-5</v>
      </c>
      <c r="C101" s="120">
        <f t="shared" si="15"/>
        <v>3.9775979999999999E-5</v>
      </c>
      <c r="D101" s="120">
        <f t="shared" si="15"/>
        <v>3.5109230000000001E-5</v>
      </c>
      <c r="E101" s="120">
        <f t="shared" si="15"/>
        <v>3.401298E-5</v>
      </c>
      <c r="F101" s="120">
        <f t="shared" si="15"/>
        <v>3.4478509999999999E-5</v>
      </c>
      <c r="G101" s="120">
        <v>4.0304060000000003E-5</v>
      </c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hidden="1" outlineLevel="3" x14ac:dyDescent="0.2">
      <c r="A102" s="43" t="s">
        <v>71</v>
      </c>
      <c r="B102" s="122">
        <v>6.0541370000000001E-5</v>
      </c>
      <c r="C102" s="122">
        <v>3.9775979999999999E-5</v>
      </c>
      <c r="D102" s="122">
        <v>3.5109230000000001E-5</v>
      </c>
      <c r="E102" s="122">
        <v>3.401298E-5</v>
      </c>
      <c r="F102" s="122">
        <v>3.4478509999999999E-5</v>
      </c>
      <c r="G102" s="122">
        <v>4.0304060000000003E-5</v>
      </c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ht="15" outlineLevel="1" x14ac:dyDescent="0.25">
      <c r="A103" s="200" t="s">
        <v>64</v>
      </c>
      <c r="B103" s="205">
        <f t="shared" ref="B103:G103" si="16">B$104+B$110+B$112+B$125+B$128</f>
        <v>7.9867467252799997</v>
      </c>
      <c r="C103" s="205">
        <f t="shared" si="16"/>
        <v>9.0184619783100004</v>
      </c>
      <c r="D103" s="205">
        <f t="shared" si="16"/>
        <v>9.5580313285000003</v>
      </c>
      <c r="E103" s="205">
        <f t="shared" si="16"/>
        <v>10.499834721000001</v>
      </c>
      <c r="F103" s="205">
        <f t="shared" si="16"/>
        <v>10.755824930960001</v>
      </c>
      <c r="G103" s="205">
        <f t="shared" si="16"/>
        <v>9.5983142434199991</v>
      </c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outlineLevel="2" collapsed="1" x14ac:dyDescent="0.2">
      <c r="A104" s="75" t="s">
        <v>181</v>
      </c>
      <c r="B104" s="120">
        <f t="shared" ref="B104:F104" si="17">SUM(B$105:B$109)</f>
        <v>2.5437051230600001</v>
      </c>
      <c r="C104" s="120">
        <f t="shared" si="17"/>
        <v>5.8679120508100002</v>
      </c>
      <c r="D104" s="120">
        <f t="shared" si="17"/>
        <v>7.0237852621300005</v>
      </c>
      <c r="E104" s="120">
        <f t="shared" si="17"/>
        <v>8.1844122870200007</v>
      </c>
      <c r="F104" s="120">
        <f t="shared" si="17"/>
        <v>8.5593320389300001</v>
      </c>
      <c r="G104" s="120">
        <v>8.0575646315699991</v>
      </c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hidden="1" outlineLevel="3" x14ac:dyDescent="0.2">
      <c r="A105" s="43" t="s">
        <v>66</v>
      </c>
      <c r="B105" s="122">
        <v>2.8629790209999999E-2</v>
      </c>
      <c r="C105" s="122">
        <v>1.90260701E-2</v>
      </c>
      <c r="D105" s="122">
        <v>1.088056003E-2</v>
      </c>
      <c r="E105" s="122">
        <v>6.3155020130000003E-2</v>
      </c>
      <c r="F105" s="122">
        <v>0.1145400015</v>
      </c>
      <c r="G105" s="122">
        <v>0.11155018534</v>
      </c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hidden="1" outlineLevel="3" x14ac:dyDescent="0.2">
      <c r="A106" s="43" t="s">
        <v>54</v>
      </c>
      <c r="B106" s="122">
        <v>8.8309116990000006E-2</v>
      </c>
      <c r="C106" s="122">
        <v>0.12708577197000001</v>
      </c>
      <c r="D106" s="122">
        <v>0.38844780925</v>
      </c>
      <c r="E106" s="122">
        <v>0.40809589511</v>
      </c>
      <c r="F106" s="122">
        <v>0.20628031303</v>
      </c>
      <c r="G106" s="122">
        <v>0.33752435519000001</v>
      </c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hidden="1" outlineLevel="3" x14ac:dyDescent="0.2">
      <c r="A107" s="43" t="s">
        <v>96</v>
      </c>
      <c r="B107" s="122">
        <v>0</v>
      </c>
      <c r="C107" s="122">
        <v>0</v>
      </c>
      <c r="D107" s="122">
        <v>3.658550017E-2</v>
      </c>
      <c r="E107" s="122">
        <v>4.1769000090000001E-2</v>
      </c>
      <c r="F107" s="122">
        <v>5.6124600730000002E-2</v>
      </c>
      <c r="G107" s="122">
        <v>6.1090459E-2</v>
      </c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hidden="1" outlineLevel="3" x14ac:dyDescent="0.2">
      <c r="A108" s="43" t="s">
        <v>134</v>
      </c>
      <c r="B108" s="122">
        <v>0.36831129565999998</v>
      </c>
      <c r="C108" s="122">
        <v>0.39244671814999998</v>
      </c>
      <c r="D108" s="122">
        <v>0.45504334538000002</v>
      </c>
      <c r="E108" s="122">
        <v>0.44967000001000001</v>
      </c>
      <c r="F108" s="122">
        <v>0.45706674655000001</v>
      </c>
      <c r="G108" s="122">
        <v>0.45703505259999999</v>
      </c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hidden="1" outlineLevel="3" x14ac:dyDescent="0.2">
      <c r="A109" s="43" t="s">
        <v>149</v>
      </c>
      <c r="B109" s="122">
        <v>2.0584549202</v>
      </c>
      <c r="C109" s="122">
        <v>5.32935349059</v>
      </c>
      <c r="D109" s="122">
        <v>6.1328280473000003</v>
      </c>
      <c r="E109" s="122">
        <v>7.2217223716800003</v>
      </c>
      <c r="F109" s="122">
        <v>7.7253203771200001</v>
      </c>
      <c r="G109" s="122">
        <v>7.0903645794400001</v>
      </c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outlineLevel="2" collapsed="1" x14ac:dyDescent="0.2">
      <c r="A110" s="75" t="s">
        <v>44</v>
      </c>
      <c r="B110" s="120">
        <f t="shared" ref="B110:F110" si="18">SUM(B$111:B$111)</f>
        <v>0.24369463331999999</v>
      </c>
      <c r="C110" s="120">
        <f t="shared" si="18"/>
        <v>0.19495570664</v>
      </c>
      <c r="D110" s="120">
        <f t="shared" si="18"/>
        <v>0.14621677995999999</v>
      </c>
      <c r="E110" s="120">
        <f t="shared" si="18"/>
        <v>9.7477853279999999E-2</v>
      </c>
      <c r="F110" s="120">
        <f t="shared" si="18"/>
        <v>4.8738926600000003E-2</v>
      </c>
      <c r="G110" s="120">
        <v>0</v>
      </c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hidden="1" outlineLevel="3" x14ac:dyDescent="0.2">
      <c r="A111" s="43" t="s">
        <v>27</v>
      </c>
      <c r="B111" s="122">
        <v>0.24369463331999999</v>
      </c>
      <c r="C111" s="122">
        <v>0.19495570664</v>
      </c>
      <c r="D111" s="122">
        <v>0.14621677995999999</v>
      </c>
      <c r="E111" s="122">
        <v>9.7477853279999999E-2</v>
      </c>
      <c r="F111" s="122">
        <v>4.8738926600000003E-2</v>
      </c>
      <c r="G111" s="122">
        <v>0</v>
      </c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outlineLevel="2" collapsed="1" x14ac:dyDescent="0.2">
      <c r="A112" s="75" t="s">
        <v>219</v>
      </c>
      <c r="B112" s="120">
        <f t="shared" ref="B112:F112" si="19">SUM(B$113:B$124)</f>
        <v>3.2733513524600002</v>
      </c>
      <c r="C112" s="120">
        <f t="shared" si="19"/>
        <v>2.8427356019299999</v>
      </c>
      <c r="D112" s="120">
        <f t="shared" si="19"/>
        <v>2.2785423277099999</v>
      </c>
      <c r="E112" s="120">
        <f t="shared" si="19"/>
        <v>2.1019582370299998</v>
      </c>
      <c r="F112" s="120">
        <f t="shared" si="19"/>
        <v>2.0344831620099999</v>
      </c>
      <c r="G112" s="120">
        <v>1.4281275277400001</v>
      </c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1:17" hidden="1" outlineLevel="3" x14ac:dyDescent="0.2">
      <c r="A113" s="43" t="s">
        <v>76</v>
      </c>
      <c r="B113" s="122">
        <v>0</v>
      </c>
      <c r="C113" s="122">
        <v>0</v>
      </c>
      <c r="D113" s="122">
        <v>0</v>
      </c>
      <c r="E113" s="122">
        <v>0</v>
      </c>
      <c r="F113" s="122">
        <v>7.991643658E-2</v>
      </c>
      <c r="G113" s="122">
        <v>0.13527281757000001</v>
      </c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1:17" hidden="1" outlineLevel="3" x14ac:dyDescent="0.2">
      <c r="A114" s="43" t="s">
        <v>177</v>
      </c>
      <c r="B114" s="122">
        <v>0</v>
      </c>
      <c r="C114" s="122">
        <v>0</v>
      </c>
      <c r="D114" s="122">
        <v>0</v>
      </c>
      <c r="E114" s="122">
        <v>0.37729509711999998</v>
      </c>
      <c r="F114" s="122">
        <v>0.45260618235</v>
      </c>
      <c r="G114" s="122">
        <v>0</v>
      </c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1:17" hidden="1" outlineLevel="3" x14ac:dyDescent="0.2">
      <c r="A115" s="43" t="s">
        <v>161</v>
      </c>
      <c r="B115" s="122">
        <v>9.1034062159999998E-2</v>
      </c>
      <c r="C115" s="122">
        <v>4.0773885349999997E-2</v>
      </c>
      <c r="D115" s="122">
        <v>0</v>
      </c>
      <c r="E115" s="122">
        <v>0</v>
      </c>
      <c r="F115" s="122">
        <v>0</v>
      </c>
      <c r="G115" s="122">
        <v>0</v>
      </c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1:17" hidden="1" outlineLevel="3" x14ac:dyDescent="0.2">
      <c r="A116" s="43" t="s">
        <v>107</v>
      </c>
      <c r="B116" s="122">
        <v>0.1512</v>
      </c>
      <c r="C116" s="122">
        <v>0.1008</v>
      </c>
      <c r="D116" s="122">
        <v>0</v>
      </c>
      <c r="E116" s="122">
        <v>0</v>
      </c>
      <c r="F116" s="122">
        <v>0</v>
      </c>
      <c r="G116" s="122">
        <v>0</v>
      </c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1:17" hidden="1" outlineLevel="3" x14ac:dyDescent="0.2">
      <c r="A117" s="43" t="s">
        <v>213</v>
      </c>
      <c r="B117" s="122">
        <v>1.4285716E-2</v>
      </c>
      <c r="C117" s="122">
        <v>0</v>
      </c>
      <c r="D117" s="122">
        <v>1.427420651E-2</v>
      </c>
      <c r="E117" s="122">
        <v>3.7104216299999999E-2</v>
      </c>
      <c r="F117" s="122">
        <v>3.3931242969999997E-2</v>
      </c>
      <c r="G117" s="122">
        <v>3.0354194519999999E-2</v>
      </c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1:17" hidden="1" outlineLevel="3" x14ac:dyDescent="0.2">
      <c r="A118" s="43" t="s">
        <v>130</v>
      </c>
      <c r="B118" s="122">
        <v>6.2204700440000003E-2</v>
      </c>
      <c r="C118" s="122">
        <v>4.6435500140000002E-2</v>
      </c>
      <c r="D118" s="122">
        <v>3.5540199949999997E-2</v>
      </c>
      <c r="E118" s="122">
        <v>3.0431699860000001E-2</v>
      </c>
      <c r="F118" s="122">
        <v>1.947180011E-2</v>
      </c>
      <c r="G118" s="122">
        <v>9.4817656499999996E-3</v>
      </c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1:17" hidden="1" outlineLevel="3" x14ac:dyDescent="0.2">
      <c r="A119" s="43" t="s">
        <v>121</v>
      </c>
      <c r="B119" s="122">
        <v>0.146933336</v>
      </c>
      <c r="C119" s="122">
        <v>0</v>
      </c>
      <c r="D119" s="122">
        <v>0</v>
      </c>
      <c r="E119" s="122">
        <v>0</v>
      </c>
      <c r="F119" s="122">
        <v>0</v>
      </c>
      <c r="G119" s="122">
        <v>0</v>
      </c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1:17" hidden="1" outlineLevel="3" x14ac:dyDescent="0.2">
      <c r="A120" s="43" t="s">
        <v>111</v>
      </c>
      <c r="B120" s="122">
        <v>0.5</v>
      </c>
      <c r="C120" s="122">
        <v>0.5</v>
      </c>
      <c r="D120" s="122">
        <v>0.5</v>
      </c>
      <c r="E120" s="122">
        <v>0</v>
      </c>
      <c r="F120" s="122">
        <v>0</v>
      </c>
      <c r="G120" s="122">
        <v>0</v>
      </c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1:17" hidden="1" outlineLevel="3" x14ac:dyDescent="0.2">
      <c r="A121" s="43" t="s">
        <v>153</v>
      </c>
      <c r="B121" s="122">
        <v>8.5000000000000006E-2</v>
      </c>
      <c r="C121" s="122">
        <v>7.2080000000000005E-2</v>
      </c>
      <c r="D121" s="122">
        <v>5.9159999999999997E-2</v>
      </c>
      <c r="E121" s="122">
        <v>4.6240000000000003E-2</v>
      </c>
      <c r="F121" s="122">
        <v>3.3320000000000002E-2</v>
      </c>
      <c r="G121" s="122">
        <v>2.0400000000000001E-2</v>
      </c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1:17" hidden="1" outlineLevel="3" x14ac:dyDescent="0.2">
      <c r="A122" s="43" t="s">
        <v>123</v>
      </c>
      <c r="B122" s="122">
        <v>1.552123895</v>
      </c>
      <c r="C122" s="122">
        <v>1.552123895</v>
      </c>
      <c r="D122" s="122">
        <v>1.53909292125</v>
      </c>
      <c r="E122" s="122">
        <v>1.5130309737500001</v>
      </c>
      <c r="F122" s="122">
        <v>1.35</v>
      </c>
      <c r="G122" s="122">
        <v>1.2</v>
      </c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1:17" hidden="1" outlineLevel="3" x14ac:dyDescent="0.2">
      <c r="A123" s="43" t="s">
        <v>104</v>
      </c>
      <c r="B123" s="122">
        <v>0.19571250000000001</v>
      </c>
      <c r="C123" s="122">
        <v>0.16309375000000001</v>
      </c>
      <c r="D123" s="122">
        <v>0.13047500000000001</v>
      </c>
      <c r="E123" s="122">
        <v>9.7856250000000006E-2</v>
      </c>
      <c r="F123" s="122">
        <v>6.5237500000000004E-2</v>
      </c>
      <c r="G123" s="122">
        <v>3.2618750000000002E-2</v>
      </c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1:17" hidden="1" outlineLevel="3" x14ac:dyDescent="0.2">
      <c r="A124" s="43" t="s">
        <v>106</v>
      </c>
      <c r="B124" s="122">
        <v>0.47485714286000003</v>
      </c>
      <c r="C124" s="122">
        <v>0.36742857144000002</v>
      </c>
      <c r="D124" s="122">
        <v>0</v>
      </c>
      <c r="E124" s="122">
        <v>0</v>
      </c>
      <c r="F124" s="122">
        <v>0</v>
      </c>
      <c r="G124" s="122">
        <v>0</v>
      </c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1:17" outlineLevel="2" collapsed="1" x14ac:dyDescent="0.2">
      <c r="A125" s="75" t="s">
        <v>56</v>
      </c>
      <c r="B125" s="120">
        <f t="shared" ref="B125:F125" si="20">SUM(B$126:B$127)</f>
        <v>1.8080000000000001</v>
      </c>
      <c r="C125" s="120">
        <f t="shared" si="20"/>
        <v>0</v>
      </c>
      <c r="D125" s="120">
        <f t="shared" si="20"/>
        <v>0</v>
      </c>
      <c r="E125" s="120">
        <f t="shared" si="20"/>
        <v>0</v>
      </c>
      <c r="F125" s="120">
        <f t="shared" si="20"/>
        <v>0</v>
      </c>
      <c r="G125" s="120">
        <v>0</v>
      </c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1:17" hidden="1" outlineLevel="3" x14ac:dyDescent="0.2">
      <c r="A126" s="43" t="s">
        <v>37</v>
      </c>
      <c r="B126" s="122">
        <v>0.55000000000000004</v>
      </c>
      <c r="C126" s="122">
        <v>0</v>
      </c>
      <c r="D126" s="122">
        <v>0</v>
      </c>
      <c r="E126" s="122">
        <v>0</v>
      </c>
      <c r="F126" s="122">
        <v>0</v>
      </c>
      <c r="G126" s="122">
        <v>0</v>
      </c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1:17" hidden="1" outlineLevel="3" x14ac:dyDescent="0.2">
      <c r="A127" s="43" t="s">
        <v>142</v>
      </c>
      <c r="B127" s="122">
        <v>1.258</v>
      </c>
      <c r="C127" s="122">
        <v>0</v>
      </c>
      <c r="D127" s="122">
        <v>0</v>
      </c>
      <c r="E127" s="122">
        <v>0</v>
      </c>
      <c r="F127" s="122">
        <v>0</v>
      </c>
      <c r="G127" s="122">
        <v>0</v>
      </c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1:17" outlineLevel="2" collapsed="1" x14ac:dyDescent="0.2">
      <c r="A128" s="75" t="s">
        <v>184</v>
      </c>
      <c r="B128" s="120">
        <f t="shared" ref="B128:F128" si="21">SUM(B$129:B$129)</f>
        <v>0.11799561644000001</v>
      </c>
      <c r="C128" s="120">
        <f t="shared" si="21"/>
        <v>0.11285861893</v>
      </c>
      <c r="D128" s="120">
        <f t="shared" si="21"/>
        <v>0.1094869587</v>
      </c>
      <c r="E128" s="120">
        <f t="shared" si="21"/>
        <v>0.11598634367000001</v>
      </c>
      <c r="F128" s="120">
        <f t="shared" si="21"/>
        <v>0.11327080342</v>
      </c>
      <c r="G128" s="120">
        <v>0.11262208411000001</v>
      </c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1:17" hidden="1" outlineLevel="3" x14ac:dyDescent="0.2">
      <c r="A129" s="43" t="s">
        <v>149</v>
      </c>
      <c r="B129" s="122">
        <v>0.11799561644000001</v>
      </c>
      <c r="C129" s="122">
        <v>0.11285861893</v>
      </c>
      <c r="D129" s="122">
        <v>0.1094869587</v>
      </c>
      <c r="E129" s="122">
        <v>0.11598634367000001</v>
      </c>
      <c r="F129" s="122">
        <v>0.11327080342</v>
      </c>
      <c r="G129" s="122">
        <v>0.11262208411000001</v>
      </c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1:17" x14ac:dyDescent="0.2">
      <c r="B130" s="32"/>
      <c r="C130" s="32"/>
      <c r="D130" s="32"/>
      <c r="E130" s="32"/>
      <c r="F130" s="32"/>
      <c r="G130" s="32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1:17" x14ac:dyDescent="0.2">
      <c r="B131" s="32"/>
      <c r="C131" s="32"/>
      <c r="D131" s="32"/>
      <c r="E131" s="32"/>
      <c r="F131" s="32"/>
      <c r="G131" s="32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1:17" x14ac:dyDescent="0.2">
      <c r="B132" s="32"/>
      <c r="C132" s="32"/>
      <c r="D132" s="32"/>
      <c r="E132" s="32"/>
      <c r="F132" s="32"/>
      <c r="G132" s="32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1:17" x14ac:dyDescent="0.2">
      <c r="B133" s="32"/>
      <c r="C133" s="32"/>
      <c r="D133" s="32"/>
      <c r="E133" s="32"/>
      <c r="F133" s="32"/>
      <c r="G133" s="32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1:17" x14ac:dyDescent="0.2">
      <c r="B134" s="32"/>
      <c r="C134" s="32"/>
      <c r="D134" s="32"/>
      <c r="E134" s="32"/>
      <c r="F134" s="32"/>
      <c r="G134" s="32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1:17" x14ac:dyDescent="0.2">
      <c r="B135" s="32"/>
      <c r="C135" s="32"/>
      <c r="D135" s="32"/>
      <c r="E135" s="32"/>
      <c r="F135" s="32"/>
      <c r="G135" s="32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1:17" x14ac:dyDescent="0.2">
      <c r="B136" s="32"/>
      <c r="C136" s="32"/>
      <c r="D136" s="32"/>
      <c r="E136" s="32"/>
      <c r="F136" s="32"/>
      <c r="G136" s="32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1:17" x14ac:dyDescent="0.2">
      <c r="B137" s="32"/>
      <c r="C137" s="32"/>
      <c r="D137" s="32"/>
      <c r="E137" s="32"/>
      <c r="F137" s="32"/>
      <c r="G137" s="32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1:17" x14ac:dyDescent="0.2">
      <c r="B138" s="32"/>
      <c r="C138" s="32"/>
      <c r="D138" s="32"/>
      <c r="E138" s="32"/>
      <c r="F138" s="32"/>
      <c r="G138" s="32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1:17" x14ac:dyDescent="0.2">
      <c r="B139" s="32"/>
      <c r="C139" s="32"/>
      <c r="D139" s="32"/>
      <c r="E139" s="32"/>
      <c r="F139" s="32"/>
      <c r="G139" s="32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1:17" x14ac:dyDescent="0.2">
      <c r="B140" s="32"/>
      <c r="C140" s="32"/>
      <c r="D140" s="32"/>
      <c r="E140" s="32"/>
      <c r="F140" s="32"/>
      <c r="G140" s="32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1:17" x14ac:dyDescent="0.2">
      <c r="B141" s="32"/>
      <c r="C141" s="32"/>
      <c r="D141" s="32"/>
      <c r="E141" s="32"/>
      <c r="F141" s="32"/>
      <c r="G141" s="32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1:17" x14ac:dyDescent="0.2">
      <c r="B142" s="32"/>
      <c r="C142" s="32"/>
      <c r="D142" s="32"/>
      <c r="E142" s="32"/>
      <c r="F142" s="32"/>
      <c r="G142" s="32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1:17" x14ac:dyDescent="0.2">
      <c r="B143" s="32"/>
      <c r="C143" s="32"/>
      <c r="D143" s="32"/>
      <c r="E143" s="32"/>
      <c r="F143" s="32"/>
      <c r="G143" s="32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1:17" x14ac:dyDescent="0.2">
      <c r="B144" s="32"/>
      <c r="C144" s="32"/>
      <c r="D144" s="32"/>
      <c r="E144" s="32"/>
      <c r="F144" s="32"/>
      <c r="G144" s="32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32"/>
      <c r="E145" s="32"/>
      <c r="F145" s="32"/>
      <c r="G145" s="32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32"/>
      <c r="E146" s="32"/>
      <c r="F146" s="32"/>
      <c r="G146" s="32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32"/>
      <c r="E147" s="32"/>
      <c r="F147" s="32"/>
      <c r="G147" s="32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32"/>
      <c r="E148" s="32"/>
      <c r="F148" s="32"/>
      <c r="G148" s="32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32"/>
      <c r="E149" s="32"/>
      <c r="F149" s="32"/>
      <c r="G149" s="32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32"/>
      <c r="E150" s="32"/>
      <c r="F150" s="32"/>
      <c r="G150" s="32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32"/>
      <c r="E151" s="32"/>
      <c r="F151" s="32"/>
      <c r="G151" s="32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32"/>
      <c r="E152" s="32"/>
      <c r="F152" s="32"/>
      <c r="G152" s="32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32"/>
      <c r="E153" s="32"/>
      <c r="F153" s="32"/>
      <c r="G153" s="32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32"/>
      <c r="E154" s="32"/>
      <c r="F154" s="32"/>
      <c r="G154" s="32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32"/>
      <c r="E155" s="32"/>
      <c r="F155" s="32"/>
      <c r="G155" s="32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32"/>
      <c r="E156" s="32"/>
      <c r="F156" s="32"/>
      <c r="G156" s="32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32"/>
      <c r="E157" s="32"/>
      <c r="F157" s="32"/>
      <c r="G157" s="32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32"/>
      <c r="E158" s="32"/>
      <c r="F158" s="32"/>
      <c r="G158" s="32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32"/>
      <c r="E159" s="32"/>
      <c r="F159" s="32"/>
      <c r="G159" s="32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32"/>
      <c r="E160" s="32"/>
      <c r="F160" s="32"/>
      <c r="G160" s="32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32"/>
      <c r="E161" s="32"/>
      <c r="F161" s="32"/>
      <c r="G161" s="32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32"/>
      <c r="E162" s="32"/>
      <c r="F162" s="32"/>
      <c r="G162" s="32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32"/>
      <c r="E163" s="32"/>
      <c r="F163" s="32"/>
      <c r="G163" s="32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32"/>
      <c r="E164" s="32"/>
      <c r="F164" s="32"/>
      <c r="G164" s="32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32"/>
      <c r="E165" s="32"/>
      <c r="F165" s="32"/>
      <c r="G165" s="32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32"/>
      <c r="E166" s="32"/>
      <c r="F166" s="32"/>
      <c r="G166" s="32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32"/>
      <c r="E167" s="32"/>
      <c r="F167" s="32"/>
      <c r="G167" s="32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32"/>
      <c r="E168" s="32"/>
      <c r="F168" s="32"/>
      <c r="G168" s="32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</sheetData>
  <mergeCells count="1">
    <mergeCell ref="A2:G2"/>
  </mergeCells>
  <printOptions horizontalCentered="1"/>
  <pageMargins left="0.19685039370078741" right="0.15748031496062992" top="0.19685039370078741" bottom="0.15748031496062992" header="0.31496062992125984" footer="1.3779527559055118"/>
  <pageSetup paperSize="9" scale="8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226" bestFit="1" customWidth="1"/>
    <col min="2" max="2" width="12.42578125" style="50" bestFit="1" customWidth="1"/>
    <col min="3" max="3" width="13.5703125" style="50" bestFit="1" customWidth="1"/>
    <col min="4" max="4" width="10.28515625" style="109" customWidth="1"/>
    <col min="5" max="6" width="13.5703125" style="50" bestFit="1" customWidth="1"/>
    <col min="7" max="7" width="10.28515625" style="109" customWidth="1"/>
    <col min="8" max="8" width="12.7109375" style="50" hidden="1" customWidth="1"/>
    <col min="9" max="9" width="13.7109375" style="50" bestFit="1" customWidth="1"/>
    <col min="10" max="16384" width="9.140625" style="226"/>
  </cols>
  <sheetData>
    <row r="1" spans="1:19" x14ac:dyDescent="0.2">
      <c r="A1" s="221"/>
      <c r="B1" s="27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31.12.2019</v>
      </c>
      <c r="C1" s="274"/>
      <c r="D1" s="274"/>
      <c r="E1" s="274"/>
    </row>
    <row r="2" spans="1:19" ht="38.25" customHeight="1" x14ac:dyDescent="0.3">
      <c r="A2" s="275" t="s">
        <v>9</v>
      </c>
      <c r="B2" s="3"/>
      <c r="C2" s="3"/>
      <c r="D2" s="3"/>
      <c r="E2" s="3"/>
      <c r="F2" s="3"/>
      <c r="G2" s="3"/>
      <c r="H2" s="3"/>
      <c r="I2" s="3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2">
      <c r="A3" s="221"/>
    </row>
    <row r="4" spans="1:19" s="7" customFormat="1" x14ac:dyDescent="0.2">
      <c r="B4" s="95"/>
      <c r="C4" s="95"/>
      <c r="D4" s="164"/>
      <c r="E4" s="95"/>
      <c r="F4" s="95"/>
      <c r="G4" s="164"/>
      <c r="H4" s="95" t="s">
        <v>140</v>
      </c>
      <c r="I4" s="7" t="str">
        <f>VALVAL</f>
        <v>млрд. одиниць</v>
      </c>
    </row>
    <row r="5" spans="1:19" s="96" customFormat="1" x14ac:dyDescent="0.2">
      <c r="A5" s="103"/>
      <c r="B5" s="267">
        <v>43465</v>
      </c>
      <c r="C5" s="268"/>
      <c r="D5" s="269"/>
      <c r="E5" s="267">
        <v>43830</v>
      </c>
      <c r="F5" s="268"/>
      <c r="G5" s="269"/>
      <c r="H5" s="34"/>
      <c r="I5" s="34"/>
    </row>
    <row r="6" spans="1:19" s="177" customFormat="1" x14ac:dyDescent="0.2">
      <c r="A6" s="152"/>
      <c r="B6" s="235" t="s">
        <v>173</v>
      </c>
      <c r="C6" s="235" t="s">
        <v>176</v>
      </c>
      <c r="D6" s="26" t="s">
        <v>195</v>
      </c>
      <c r="E6" s="235" t="s">
        <v>173</v>
      </c>
      <c r="F6" s="235" t="s">
        <v>176</v>
      </c>
      <c r="G6" s="26" t="s">
        <v>195</v>
      </c>
      <c r="H6" s="235" t="s">
        <v>195</v>
      </c>
      <c r="I6" s="235" t="s">
        <v>67</v>
      </c>
    </row>
    <row r="7" spans="1:19" s="210" customFormat="1" ht="15" x14ac:dyDescent="0.2">
      <c r="A7" s="147" t="s">
        <v>155</v>
      </c>
      <c r="B7" s="133">
        <f t="shared" ref="B7:G7" si="0">SUM(B$8+ B$9)</f>
        <v>78.316490487460001</v>
      </c>
      <c r="C7" s="133">
        <f t="shared" si="0"/>
        <v>2168.44766417245</v>
      </c>
      <c r="D7" s="187">
        <f t="shared" si="0"/>
        <v>1</v>
      </c>
      <c r="E7" s="133">
        <f t="shared" si="0"/>
        <v>84.36454082857999</v>
      </c>
      <c r="F7" s="133">
        <f t="shared" si="0"/>
        <v>1998.2753869748399</v>
      </c>
      <c r="G7" s="187">
        <f t="shared" si="0"/>
        <v>1</v>
      </c>
      <c r="H7" s="133"/>
      <c r="I7" s="133">
        <f>SUM(I$8+ I$9)</f>
        <v>0</v>
      </c>
    </row>
    <row r="8" spans="1:19" s="239" customFormat="1" x14ac:dyDescent="0.2">
      <c r="A8" s="149" t="s">
        <v>70</v>
      </c>
      <c r="B8" s="173">
        <v>67.186989245060005</v>
      </c>
      <c r="C8" s="173">
        <v>1860.29109558508</v>
      </c>
      <c r="D8" s="240">
        <v>0.85789099999999996</v>
      </c>
      <c r="E8" s="173">
        <v>74.362672359849995</v>
      </c>
      <c r="F8" s="173">
        <v>1761.3691300503899</v>
      </c>
      <c r="G8" s="240">
        <v>0.88144500000000003</v>
      </c>
      <c r="H8" s="173">
        <v>2.3553999999999999E-2</v>
      </c>
      <c r="I8" s="173">
        <v>-21.4</v>
      </c>
    </row>
    <row r="9" spans="1:19" s="239" customFormat="1" x14ac:dyDescent="0.2">
      <c r="A9" s="149" t="s">
        <v>14</v>
      </c>
      <c r="B9" s="173">
        <v>11.1295012424</v>
      </c>
      <c r="C9" s="173">
        <v>308.15656858736997</v>
      </c>
      <c r="D9" s="240">
        <v>0.14210900000000001</v>
      </c>
      <c r="E9" s="173">
        <v>10.001868468730001</v>
      </c>
      <c r="F9" s="173">
        <v>236.90625692444999</v>
      </c>
      <c r="G9" s="240">
        <v>0.11855499999999999</v>
      </c>
      <c r="H9" s="173">
        <v>-2.3553999999999999E-2</v>
      </c>
      <c r="I9" s="173">
        <v>21.4</v>
      </c>
    </row>
    <row r="10" spans="1:19" x14ac:dyDescent="0.2">
      <c r="B10" s="32"/>
      <c r="C10" s="32"/>
      <c r="D10" s="93"/>
      <c r="E10" s="32"/>
      <c r="F10" s="32"/>
      <c r="G10" s="93"/>
      <c r="H10" s="32"/>
      <c r="I10" s="32"/>
      <c r="J10" s="216"/>
      <c r="K10" s="216"/>
      <c r="L10" s="216"/>
      <c r="M10" s="216"/>
      <c r="N10" s="216"/>
      <c r="O10" s="216"/>
      <c r="P10" s="216"/>
      <c r="Q10" s="216"/>
    </row>
    <row r="11" spans="1:19" x14ac:dyDescent="0.2">
      <c r="B11" s="32"/>
      <c r="C11" s="32"/>
      <c r="D11" s="93"/>
      <c r="E11" s="32"/>
      <c r="F11" s="32"/>
      <c r="G11" s="93"/>
      <c r="H11" s="32"/>
      <c r="I11" s="32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B12" s="32"/>
      <c r="C12" s="32"/>
      <c r="D12" s="93"/>
      <c r="E12" s="32"/>
      <c r="F12" s="32"/>
      <c r="G12" s="93"/>
      <c r="H12" s="32"/>
      <c r="I12" s="32"/>
      <c r="J12" s="216"/>
      <c r="K12" s="216"/>
      <c r="L12" s="216"/>
      <c r="M12" s="216"/>
      <c r="N12" s="216"/>
      <c r="O12" s="216"/>
      <c r="P12" s="216"/>
      <c r="Q12" s="216"/>
    </row>
    <row r="13" spans="1:19" x14ac:dyDescent="0.2">
      <c r="B13" s="32"/>
      <c r="C13" s="32"/>
      <c r="D13" s="93"/>
      <c r="E13" s="32"/>
      <c r="F13" s="32"/>
      <c r="G13" s="93"/>
      <c r="H13" s="32"/>
      <c r="I13" s="32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B14" s="32"/>
      <c r="C14" s="32"/>
      <c r="D14" s="93"/>
      <c r="E14" s="32"/>
      <c r="F14" s="32"/>
      <c r="G14" s="93"/>
      <c r="H14" s="32"/>
      <c r="I14" s="32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32"/>
      <c r="C15" s="32"/>
      <c r="D15" s="93"/>
      <c r="E15" s="32"/>
      <c r="F15" s="32"/>
      <c r="G15" s="93"/>
      <c r="H15" s="32"/>
      <c r="I15" s="32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32"/>
      <c r="C16" s="32"/>
      <c r="D16" s="93"/>
      <c r="E16" s="32"/>
      <c r="F16" s="32"/>
      <c r="G16" s="93"/>
      <c r="H16" s="32"/>
      <c r="I16" s="32"/>
      <c r="J16" s="216"/>
      <c r="K16" s="216"/>
      <c r="L16" s="216"/>
      <c r="M16" s="216"/>
      <c r="N16" s="216"/>
      <c r="O16" s="216"/>
      <c r="P16" s="216"/>
      <c r="Q16" s="216"/>
    </row>
    <row r="17" spans="2:17" x14ac:dyDescent="0.2">
      <c r="B17" s="32"/>
      <c r="C17" s="32"/>
      <c r="D17" s="93"/>
      <c r="E17" s="32"/>
      <c r="F17" s="32"/>
      <c r="G17" s="93"/>
      <c r="H17" s="32"/>
      <c r="I17" s="32"/>
      <c r="J17" s="216"/>
      <c r="K17" s="216"/>
      <c r="L17" s="216"/>
      <c r="M17" s="216"/>
      <c r="N17" s="216"/>
      <c r="O17" s="216"/>
      <c r="P17" s="216"/>
      <c r="Q17" s="216"/>
    </row>
    <row r="18" spans="2:17" x14ac:dyDescent="0.2">
      <c r="B18" s="32"/>
      <c r="C18" s="32"/>
      <c r="D18" s="93"/>
      <c r="E18" s="32"/>
      <c r="F18" s="32"/>
      <c r="G18" s="93"/>
      <c r="H18" s="32"/>
      <c r="I18" s="32"/>
      <c r="J18" s="216"/>
      <c r="K18" s="216"/>
      <c r="L18" s="216"/>
      <c r="M18" s="216"/>
      <c r="N18" s="216"/>
      <c r="O18" s="216"/>
      <c r="P18" s="216"/>
      <c r="Q18" s="216"/>
    </row>
    <row r="19" spans="2:17" x14ac:dyDescent="0.2">
      <c r="B19" s="32"/>
      <c r="C19" s="32"/>
      <c r="D19" s="93"/>
      <c r="E19" s="32"/>
      <c r="F19" s="32"/>
      <c r="G19" s="93"/>
      <c r="H19" s="32"/>
      <c r="I19" s="32"/>
      <c r="J19" s="216"/>
      <c r="K19" s="216"/>
      <c r="L19" s="216"/>
      <c r="M19" s="216"/>
      <c r="N19" s="216"/>
      <c r="O19" s="216"/>
      <c r="P19" s="216"/>
      <c r="Q19" s="216"/>
    </row>
    <row r="20" spans="2:17" x14ac:dyDescent="0.2">
      <c r="B20" s="32"/>
      <c r="C20" s="32"/>
      <c r="D20" s="93"/>
      <c r="E20" s="32"/>
      <c r="F20" s="32"/>
      <c r="G20" s="93"/>
      <c r="H20" s="32"/>
      <c r="I20" s="32"/>
      <c r="J20" s="216"/>
      <c r="K20" s="216"/>
      <c r="L20" s="216"/>
      <c r="M20" s="216"/>
      <c r="N20" s="216"/>
      <c r="O20" s="216"/>
      <c r="P20" s="216"/>
      <c r="Q20" s="216"/>
    </row>
    <row r="21" spans="2:17" x14ac:dyDescent="0.2">
      <c r="B21" s="32"/>
      <c r="C21" s="32"/>
      <c r="D21" s="93"/>
      <c r="E21" s="32"/>
      <c r="F21" s="32"/>
      <c r="G21" s="93"/>
      <c r="H21" s="32"/>
      <c r="I21" s="32"/>
      <c r="J21" s="216"/>
      <c r="K21" s="216"/>
      <c r="L21" s="216"/>
      <c r="M21" s="216"/>
      <c r="N21" s="216"/>
      <c r="O21" s="216"/>
      <c r="P21" s="216"/>
      <c r="Q21" s="216"/>
    </row>
    <row r="22" spans="2:17" x14ac:dyDescent="0.2">
      <c r="B22" s="32"/>
      <c r="C22" s="32"/>
      <c r="D22" s="93"/>
      <c r="E22" s="32"/>
      <c r="F22" s="32"/>
      <c r="G22" s="93"/>
      <c r="H22" s="32"/>
      <c r="I22" s="32"/>
      <c r="J22" s="216"/>
      <c r="K22" s="216"/>
      <c r="L22" s="216"/>
      <c r="M22" s="216"/>
      <c r="N22" s="216"/>
      <c r="O22" s="216"/>
      <c r="P22" s="216"/>
      <c r="Q22" s="216"/>
    </row>
    <row r="23" spans="2:17" x14ac:dyDescent="0.2">
      <c r="B23" s="32"/>
      <c r="C23" s="32"/>
      <c r="D23" s="93"/>
      <c r="E23" s="32"/>
      <c r="F23" s="32"/>
      <c r="G23" s="93"/>
      <c r="H23" s="32"/>
      <c r="I23" s="32"/>
      <c r="J23" s="216"/>
      <c r="K23" s="216"/>
      <c r="L23" s="216"/>
      <c r="M23" s="216"/>
      <c r="N23" s="216"/>
      <c r="O23" s="216"/>
      <c r="P23" s="216"/>
      <c r="Q23" s="216"/>
    </row>
    <row r="24" spans="2:17" x14ac:dyDescent="0.2">
      <c r="B24" s="32"/>
      <c r="C24" s="32"/>
      <c r="D24" s="93"/>
      <c r="E24" s="32"/>
      <c r="F24" s="32"/>
      <c r="G24" s="93"/>
      <c r="H24" s="32"/>
      <c r="I24" s="32"/>
      <c r="J24" s="216"/>
      <c r="K24" s="216"/>
      <c r="L24" s="216"/>
      <c r="M24" s="216"/>
      <c r="N24" s="216"/>
      <c r="O24" s="216"/>
      <c r="P24" s="216"/>
      <c r="Q24" s="216"/>
    </row>
    <row r="25" spans="2:17" x14ac:dyDescent="0.2">
      <c r="B25" s="32"/>
      <c r="C25" s="32"/>
      <c r="D25" s="93"/>
      <c r="E25" s="32"/>
      <c r="F25" s="32"/>
      <c r="G25" s="93"/>
      <c r="H25" s="32"/>
      <c r="I25" s="32"/>
      <c r="J25" s="216"/>
      <c r="K25" s="216"/>
      <c r="L25" s="216"/>
      <c r="M25" s="216"/>
      <c r="N25" s="216"/>
      <c r="O25" s="216"/>
      <c r="P25" s="216"/>
      <c r="Q25" s="216"/>
    </row>
    <row r="26" spans="2:17" x14ac:dyDescent="0.2">
      <c r="B26" s="32"/>
      <c r="C26" s="32"/>
      <c r="D26" s="93"/>
      <c r="E26" s="32"/>
      <c r="F26" s="32"/>
      <c r="G26" s="93"/>
      <c r="H26" s="32"/>
      <c r="I26" s="32"/>
      <c r="J26" s="216"/>
      <c r="K26" s="216"/>
      <c r="L26" s="216"/>
      <c r="M26" s="216"/>
      <c r="N26" s="216"/>
      <c r="O26" s="216"/>
      <c r="P26" s="216"/>
      <c r="Q26" s="216"/>
    </row>
    <row r="27" spans="2:17" x14ac:dyDescent="0.2">
      <c r="B27" s="32"/>
      <c r="C27" s="32"/>
      <c r="D27" s="93"/>
      <c r="E27" s="32"/>
      <c r="F27" s="32"/>
      <c r="G27" s="93"/>
      <c r="H27" s="32"/>
      <c r="I27" s="32"/>
      <c r="J27" s="216"/>
      <c r="K27" s="216"/>
      <c r="L27" s="216"/>
      <c r="M27" s="216"/>
      <c r="N27" s="216"/>
      <c r="O27" s="216"/>
      <c r="P27" s="216"/>
      <c r="Q27" s="216"/>
    </row>
    <row r="28" spans="2:17" x14ac:dyDescent="0.2">
      <c r="B28" s="32"/>
      <c r="C28" s="32"/>
      <c r="D28" s="93"/>
      <c r="E28" s="32"/>
      <c r="F28" s="32"/>
      <c r="G28" s="93"/>
      <c r="H28" s="32"/>
      <c r="I28" s="32"/>
      <c r="J28" s="216"/>
      <c r="K28" s="216"/>
      <c r="L28" s="216"/>
      <c r="M28" s="216"/>
      <c r="N28" s="216"/>
      <c r="O28" s="216"/>
      <c r="P28" s="216"/>
      <c r="Q28" s="216"/>
    </row>
    <row r="29" spans="2:17" x14ac:dyDescent="0.2">
      <c r="B29" s="32"/>
      <c r="C29" s="32"/>
      <c r="D29" s="93"/>
      <c r="E29" s="32"/>
      <c r="F29" s="32"/>
      <c r="G29" s="93"/>
      <c r="H29" s="32"/>
      <c r="I29" s="32"/>
      <c r="J29" s="216"/>
      <c r="K29" s="216"/>
      <c r="L29" s="216"/>
      <c r="M29" s="216"/>
      <c r="N29" s="216"/>
      <c r="O29" s="216"/>
      <c r="P29" s="216"/>
      <c r="Q29" s="216"/>
    </row>
    <row r="30" spans="2:17" x14ac:dyDescent="0.2">
      <c r="B30" s="32"/>
      <c r="C30" s="32"/>
      <c r="D30" s="93"/>
      <c r="E30" s="32"/>
      <c r="F30" s="32"/>
      <c r="G30" s="93"/>
      <c r="H30" s="32"/>
      <c r="I30" s="32"/>
      <c r="J30" s="216"/>
      <c r="K30" s="216"/>
      <c r="L30" s="216"/>
      <c r="M30" s="216"/>
      <c r="N30" s="216"/>
      <c r="O30" s="216"/>
      <c r="P30" s="216"/>
      <c r="Q30" s="216"/>
    </row>
    <row r="31" spans="2:17" x14ac:dyDescent="0.2">
      <c r="B31" s="32"/>
      <c r="C31" s="32"/>
      <c r="D31" s="93"/>
      <c r="E31" s="32"/>
      <c r="F31" s="32"/>
      <c r="G31" s="93"/>
      <c r="H31" s="32"/>
      <c r="I31" s="32"/>
      <c r="J31" s="216"/>
      <c r="K31" s="216"/>
      <c r="L31" s="216"/>
      <c r="M31" s="216"/>
      <c r="N31" s="216"/>
      <c r="O31" s="216"/>
      <c r="P31" s="216"/>
      <c r="Q31" s="216"/>
    </row>
    <row r="32" spans="2:17" x14ac:dyDescent="0.2">
      <c r="B32" s="32"/>
      <c r="C32" s="32"/>
      <c r="D32" s="93"/>
      <c r="E32" s="32"/>
      <c r="F32" s="32"/>
      <c r="G32" s="93"/>
      <c r="H32" s="32"/>
      <c r="I32" s="32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32"/>
      <c r="F33" s="32"/>
      <c r="G33" s="93"/>
      <c r="H33" s="32"/>
      <c r="I33" s="32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32"/>
      <c r="F34" s="32"/>
      <c r="G34" s="93"/>
      <c r="H34" s="32"/>
      <c r="I34" s="32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32"/>
      <c r="F35" s="32"/>
      <c r="G35" s="93"/>
      <c r="H35" s="32"/>
      <c r="I35" s="32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32"/>
      <c r="F36" s="32"/>
      <c r="G36" s="93"/>
      <c r="H36" s="32"/>
      <c r="I36" s="32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32"/>
      <c r="F37" s="32"/>
      <c r="G37" s="93"/>
      <c r="H37" s="32"/>
      <c r="I37" s="32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32"/>
      <c r="F38" s="32"/>
      <c r="G38" s="93"/>
      <c r="H38" s="32"/>
      <c r="I38" s="32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93"/>
      <c r="E39" s="32"/>
      <c r="F39" s="32"/>
      <c r="G39" s="93"/>
      <c r="H39" s="32"/>
      <c r="I39" s="32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32"/>
      <c r="C40" s="32"/>
      <c r="D40" s="93"/>
      <c r="E40" s="32"/>
      <c r="F40" s="32"/>
      <c r="G40" s="93"/>
      <c r="H40" s="32"/>
      <c r="I40" s="32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32"/>
      <c r="C41" s="32"/>
      <c r="D41" s="93"/>
      <c r="E41" s="32"/>
      <c r="F41" s="32"/>
      <c r="G41" s="93"/>
      <c r="H41" s="32"/>
      <c r="I41" s="32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32"/>
      <c r="C42" s="32"/>
      <c r="D42" s="93"/>
      <c r="E42" s="32"/>
      <c r="F42" s="32"/>
      <c r="G42" s="93"/>
      <c r="H42" s="32"/>
      <c r="I42" s="32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32"/>
      <c r="C43" s="32"/>
      <c r="D43" s="93"/>
      <c r="E43" s="32"/>
      <c r="F43" s="32"/>
      <c r="G43" s="93"/>
      <c r="H43" s="32"/>
      <c r="I43" s="32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32"/>
      <c r="C44" s="32"/>
      <c r="D44" s="93"/>
      <c r="E44" s="32"/>
      <c r="F44" s="32"/>
      <c r="G44" s="93"/>
      <c r="H44" s="32"/>
      <c r="I44" s="32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32"/>
      <c r="C45" s="32"/>
      <c r="D45" s="93"/>
      <c r="E45" s="32"/>
      <c r="F45" s="32"/>
      <c r="G45" s="93"/>
      <c r="H45" s="32"/>
      <c r="I45" s="32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32"/>
      <c r="C46" s="32"/>
      <c r="D46" s="93"/>
      <c r="E46" s="32"/>
      <c r="F46" s="32"/>
      <c r="G46" s="93"/>
      <c r="H46" s="32"/>
      <c r="I46" s="32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32"/>
      <c r="C47" s="32"/>
      <c r="D47" s="93"/>
      <c r="E47" s="32"/>
      <c r="F47" s="32"/>
      <c r="G47" s="93"/>
      <c r="H47" s="32"/>
      <c r="I47" s="32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32"/>
      <c r="C48" s="32"/>
      <c r="D48" s="93"/>
      <c r="E48" s="32"/>
      <c r="F48" s="32"/>
      <c r="G48" s="93"/>
      <c r="H48" s="32"/>
      <c r="I48" s="32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32"/>
      <c r="C49" s="32"/>
      <c r="D49" s="93"/>
      <c r="E49" s="32"/>
      <c r="F49" s="32"/>
      <c r="G49" s="93"/>
      <c r="H49" s="32"/>
      <c r="I49" s="32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32"/>
      <c r="C50" s="32"/>
      <c r="D50" s="93"/>
      <c r="E50" s="32"/>
      <c r="F50" s="32"/>
      <c r="G50" s="93"/>
      <c r="H50" s="32"/>
      <c r="I50" s="32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32"/>
      <c r="C51" s="32"/>
      <c r="D51" s="93"/>
      <c r="E51" s="32"/>
      <c r="F51" s="32"/>
      <c r="G51" s="93"/>
      <c r="H51" s="32"/>
      <c r="I51" s="32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32"/>
      <c r="C52" s="32"/>
      <c r="D52" s="93"/>
      <c r="E52" s="32"/>
      <c r="F52" s="32"/>
      <c r="G52" s="93"/>
      <c r="H52" s="32"/>
      <c r="I52" s="32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32"/>
      <c r="C53" s="32"/>
      <c r="D53" s="93"/>
      <c r="E53" s="32"/>
      <c r="F53" s="32"/>
      <c r="G53" s="93"/>
      <c r="H53" s="32"/>
      <c r="I53" s="32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32"/>
      <c r="C54" s="32"/>
      <c r="D54" s="93"/>
      <c r="E54" s="32"/>
      <c r="F54" s="32"/>
      <c r="G54" s="93"/>
      <c r="H54" s="32"/>
      <c r="I54" s="32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32"/>
      <c r="C55" s="32"/>
      <c r="D55" s="93"/>
      <c r="E55" s="32"/>
      <c r="F55" s="32"/>
      <c r="G55" s="93"/>
      <c r="H55" s="32"/>
      <c r="I55" s="32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32"/>
      <c r="C56" s="32"/>
      <c r="D56" s="93"/>
      <c r="E56" s="32"/>
      <c r="F56" s="32"/>
      <c r="G56" s="93"/>
      <c r="H56" s="32"/>
      <c r="I56" s="32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32"/>
      <c r="C57" s="32"/>
      <c r="D57" s="93"/>
      <c r="E57" s="32"/>
      <c r="F57" s="32"/>
      <c r="G57" s="93"/>
      <c r="H57" s="32"/>
      <c r="I57" s="32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32"/>
      <c r="C58" s="32"/>
      <c r="D58" s="93"/>
      <c r="E58" s="32"/>
      <c r="F58" s="32"/>
      <c r="G58" s="93"/>
      <c r="H58" s="32"/>
      <c r="I58" s="32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32"/>
      <c r="C59" s="32"/>
      <c r="D59" s="93"/>
      <c r="E59" s="32"/>
      <c r="F59" s="32"/>
      <c r="G59" s="93"/>
      <c r="H59" s="32"/>
      <c r="I59" s="32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32"/>
      <c r="C60" s="32"/>
      <c r="D60" s="93"/>
      <c r="E60" s="32"/>
      <c r="F60" s="32"/>
      <c r="G60" s="93"/>
      <c r="H60" s="32"/>
      <c r="I60" s="32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32"/>
      <c r="C61" s="32"/>
      <c r="D61" s="93"/>
      <c r="E61" s="32"/>
      <c r="F61" s="32"/>
      <c r="G61" s="93"/>
      <c r="H61" s="32"/>
      <c r="I61" s="32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32"/>
      <c r="C62" s="32"/>
      <c r="D62" s="93"/>
      <c r="E62" s="32"/>
      <c r="F62" s="32"/>
      <c r="G62" s="93"/>
      <c r="H62" s="32"/>
      <c r="I62" s="32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32"/>
      <c r="C63" s="32"/>
      <c r="D63" s="93"/>
      <c r="E63" s="32"/>
      <c r="F63" s="32"/>
      <c r="G63" s="93"/>
      <c r="H63" s="32"/>
      <c r="I63" s="32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32"/>
      <c r="C64" s="32"/>
      <c r="D64" s="93"/>
      <c r="E64" s="32"/>
      <c r="F64" s="32"/>
      <c r="G64" s="93"/>
      <c r="H64" s="32"/>
      <c r="I64" s="32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32"/>
      <c r="C65" s="32"/>
      <c r="D65" s="93"/>
      <c r="E65" s="32"/>
      <c r="F65" s="32"/>
      <c r="G65" s="93"/>
      <c r="H65" s="32"/>
      <c r="I65" s="32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32"/>
      <c r="C66" s="32"/>
      <c r="D66" s="93"/>
      <c r="E66" s="32"/>
      <c r="F66" s="32"/>
      <c r="G66" s="93"/>
      <c r="H66" s="32"/>
      <c r="I66" s="32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32"/>
      <c r="C67" s="32"/>
      <c r="D67" s="93"/>
      <c r="E67" s="32"/>
      <c r="F67" s="32"/>
      <c r="G67" s="93"/>
      <c r="H67" s="32"/>
      <c r="I67" s="32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32"/>
      <c r="C68" s="32"/>
      <c r="D68" s="93"/>
      <c r="E68" s="32"/>
      <c r="F68" s="32"/>
      <c r="G68" s="93"/>
      <c r="H68" s="32"/>
      <c r="I68" s="32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32"/>
      <c r="C69" s="32"/>
      <c r="D69" s="93"/>
      <c r="E69" s="32"/>
      <c r="F69" s="32"/>
      <c r="G69" s="93"/>
      <c r="H69" s="32"/>
      <c r="I69" s="32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32"/>
      <c r="C70" s="32"/>
      <c r="D70" s="93"/>
      <c r="E70" s="32"/>
      <c r="F70" s="32"/>
      <c r="G70" s="93"/>
      <c r="H70" s="32"/>
      <c r="I70" s="32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32"/>
      <c r="C71" s="32"/>
      <c r="D71" s="93"/>
      <c r="E71" s="32"/>
      <c r="F71" s="32"/>
      <c r="G71" s="93"/>
      <c r="H71" s="32"/>
      <c r="I71" s="32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32"/>
      <c r="C72" s="32"/>
      <c r="D72" s="93"/>
      <c r="E72" s="32"/>
      <c r="F72" s="32"/>
      <c r="G72" s="93"/>
      <c r="H72" s="32"/>
      <c r="I72" s="32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32"/>
      <c r="C73" s="32"/>
      <c r="D73" s="93"/>
      <c r="E73" s="32"/>
      <c r="F73" s="32"/>
      <c r="G73" s="93"/>
      <c r="H73" s="32"/>
      <c r="I73" s="32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32"/>
      <c r="C74" s="32"/>
      <c r="D74" s="93"/>
      <c r="E74" s="32"/>
      <c r="F74" s="32"/>
      <c r="G74" s="93"/>
      <c r="H74" s="32"/>
      <c r="I74" s="32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32"/>
      <c r="C75" s="32"/>
      <c r="D75" s="93"/>
      <c r="E75" s="32"/>
      <c r="F75" s="32"/>
      <c r="G75" s="93"/>
      <c r="H75" s="32"/>
      <c r="I75" s="32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32"/>
      <c r="C76" s="32"/>
      <c r="D76" s="93"/>
      <c r="E76" s="32"/>
      <c r="F76" s="32"/>
      <c r="G76" s="93"/>
      <c r="H76" s="32"/>
      <c r="I76" s="32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32"/>
      <c r="C77" s="32"/>
      <c r="D77" s="93"/>
      <c r="E77" s="32"/>
      <c r="F77" s="32"/>
      <c r="G77" s="93"/>
      <c r="H77" s="32"/>
      <c r="I77" s="32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32"/>
      <c r="C78" s="32"/>
      <c r="D78" s="93"/>
      <c r="E78" s="32"/>
      <c r="F78" s="32"/>
      <c r="G78" s="93"/>
      <c r="H78" s="32"/>
      <c r="I78" s="32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32"/>
      <c r="C79" s="32"/>
      <c r="D79" s="93"/>
      <c r="E79" s="32"/>
      <c r="F79" s="32"/>
      <c r="G79" s="93"/>
      <c r="H79" s="32"/>
      <c r="I79" s="32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32"/>
      <c r="C80" s="32"/>
      <c r="D80" s="93"/>
      <c r="E80" s="32"/>
      <c r="F80" s="32"/>
      <c r="G80" s="93"/>
      <c r="H80" s="32"/>
      <c r="I80" s="32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32"/>
      <c r="C81" s="32"/>
      <c r="D81" s="93"/>
      <c r="E81" s="32"/>
      <c r="F81" s="32"/>
      <c r="G81" s="93"/>
      <c r="H81" s="32"/>
      <c r="I81" s="32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32"/>
      <c r="C82" s="32"/>
      <c r="D82" s="93"/>
      <c r="E82" s="32"/>
      <c r="F82" s="32"/>
      <c r="G82" s="93"/>
      <c r="H82" s="32"/>
      <c r="I82" s="32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32"/>
      <c r="C83" s="32"/>
      <c r="D83" s="93"/>
      <c r="E83" s="32"/>
      <c r="F83" s="32"/>
      <c r="G83" s="93"/>
      <c r="H83" s="32"/>
      <c r="I83" s="32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32"/>
      <c r="C84" s="32"/>
      <c r="D84" s="93"/>
      <c r="E84" s="32"/>
      <c r="F84" s="32"/>
      <c r="G84" s="93"/>
      <c r="H84" s="32"/>
      <c r="I84" s="32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32"/>
      <c r="C85" s="32"/>
      <c r="D85" s="93"/>
      <c r="E85" s="32"/>
      <c r="F85" s="32"/>
      <c r="G85" s="93"/>
      <c r="H85" s="32"/>
      <c r="I85" s="32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32"/>
      <c r="C86" s="32"/>
      <c r="D86" s="93"/>
      <c r="E86" s="32"/>
      <c r="F86" s="32"/>
      <c r="G86" s="93"/>
      <c r="H86" s="32"/>
      <c r="I86" s="32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32"/>
      <c r="C87" s="32"/>
      <c r="D87" s="93"/>
      <c r="E87" s="32"/>
      <c r="F87" s="32"/>
      <c r="G87" s="93"/>
      <c r="H87" s="32"/>
      <c r="I87" s="32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32"/>
      <c r="C88" s="32"/>
      <c r="D88" s="93"/>
      <c r="E88" s="32"/>
      <c r="F88" s="32"/>
      <c r="G88" s="93"/>
      <c r="H88" s="32"/>
      <c r="I88" s="32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32"/>
      <c r="C89" s="32"/>
      <c r="D89" s="93"/>
      <c r="E89" s="32"/>
      <c r="F89" s="32"/>
      <c r="G89" s="93"/>
      <c r="H89" s="32"/>
      <c r="I89" s="32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32"/>
      <c r="C90" s="32"/>
      <c r="D90" s="93"/>
      <c r="E90" s="32"/>
      <c r="F90" s="32"/>
      <c r="G90" s="93"/>
      <c r="H90" s="32"/>
      <c r="I90" s="32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32"/>
      <c r="C91" s="32"/>
      <c r="D91" s="93"/>
      <c r="E91" s="32"/>
      <c r="F91" s="32"/>
      <c r="G91" s="93"/>
      <c r="H91" s="32"/>
      <c r="I91" s="32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32"/>
      <c r="C92" s="32"/>
      <c r="D92" s="93"/>
      <c r="E92" s="32"/>
      <c r="F92" s="32"/>
      <c r="G92" s="93"/>
      <c r="H92" s="32"/>
      <c r="I92" s="32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32"/>
      <c r="C93" s="32"/>
      <c r="D93" s="93"/>
      <c r="E93" s="32"/>
      <c r="F93" s="32"/>
      <c r="G93" s="93"/>
      <c r="H93" s="32"/>
      <c r="I93" s="32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32"/>
      <c r="C94" s="32"/>
      <c r="D94" s="93"/>
      <c r="E94" s="32"/>
      <c r="F94" s="32"/>
      <c r="G94" s="93"/>
      <c r="H94" s="32"/>
      <c r="I94" s="32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32"/>
      <c r="C95" s="32"/>
      <c r="D95" s="93"/>
      <c r="E95" s="32"/>
      <c r="F95" s="32"/>
      <c r="G95" s="93"/>
      <c r="H95" s="32"/>
      <c r="I95" s="32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32"/>
      <c r="C96" s="32"/>
      <c r="D96" s="93"/>
      <c r="E96" s="32"/>
      <c r="F96" s="32"/>
      <c r="G96" s="93"/>
      <c r="H96" s="32"/>
      <c r="I96" s="32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32"/>
      <c r="C97" s="32"/>
      <c r="D97" s="93"/>
      <c r="E97" s="32"/>
      <c r="F97" s="32"/>
      <c r="G97" s="93"/>
      <c r="H97" s="32"/>
      <c r="I97" s="32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32"/>
      <c r="C98" s="32"/>
      <c r="D98" s="93"/>
      <c r="E98" s="32"/>
      <c r="F98" s="32"/>
      <c r="G98" s="93"/>
      <c r="H98" s="32"/>
      <c r="I98" s="32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32"/>
      <c r="C99" s="32"/>
      <c r="D99" s="93"/>
      <c r="E99" s="32"/>
      <c r="F99" s="32"/>
      <c r="G99" s="93"/>
      <c r="H99" s="32"/>
      <c r="I99" s="32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32"/>
      <c r="C100" s="32"/>
      <c r="D100" s="93"/>
      <c r="E100" s="32"/>
      <c r="F100" s="32"/>
      <c r="G100" s="93"/>
      <c r="H100" s="32"/>
      <c r="I100" s="32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32"/>
      <c r="C101" s="32"/>
      <c r="D101" s="93"/>
      <c r="E101" s="32"/>
      <c r="F101" s="32"/>
      <c r="G101" s="93"/>
      <c r="H101" s="32"/>
      <c r="I101" s="32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32"/>
      <c r="C102" s="32"/>
      <c r="D102" s="93"/>
      <c r="E102" s="32"/>
      <c r="F102" s="32"/>
      <c r="G102" s="93"/>
      <c r="H102" s="32"/>
      <c r="I102" s="32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32"/>
      <c r="C103" s="32"/>
      <c r="D103" s="93"/>
      <c r="E103" s="32"/>
      <c r="F103" s="32"/>
      <c r="G103" s="93"/>
      <c r="H103" s="32"/>
      <c r="I103" s="32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32"/>
      <c r="C104" s="32"/>
      <c r="D104" s="93"/>
      <c r="E104" s="32"/>
      <c r="F104" s="32"/>
      <c r="G104" s="93"/>
      <c r="H104" s="32"/>
      <c r="I104" s="32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32"/>
      <c r="C105" s="32"/>
      <c r="D105" s="93"/>
      <c r="E105" s="32"/>
      <c r="F105" s="32"/>
      <c r="G105" s="93"/>
      <c r="H105" s="32"/>
      <c r="I105" s="32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32"/>
      <c r="C106" s="32"/>
      <c r="D106" s="93"/>
      <c r="E106" s="32"/>
      <c r="F106" s="32"/>
      <c r="G106" s="93"/>
      <c r="H106" s="32"/>
      <c r="I106" s="32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32"/>
      <c r="C107" s="32"/>
      <c r="D107" s="93"/>
      <c r="E107" s="32"/>
      <c r="F107" s="32"/>
      <c r="G107" s="93"/>
      <c r="H107" s="32"/>
      <c r="I107" s="32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32"/>
      <c r="C108" s="32"/>
      <c r="D108" s="93"/>
      <c r="E108" s="32"/>
      <c r="F108" s="32"/>
      <c r="G108" s="93"/>
      <c r="H108" s="32"/>
      <c r="I108" s="32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32"/>
      <c r="C109" s="32"/>
      <c r="D109" s="93"/>
      <c r="E109" s="32"/>
      <c r="F109" s="32"/>
      <c r="G109" s="93"/>
      <c r="H109" s="32"/>
      <c r="I109" s="32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32"/>
      <c r="C110" s="32"/>
      <c r="D110" s="93"/>
      <c r="E110" s="32"/>
      <c r="F110" s="32"/>
      <c r="G110" s="93"/>
      <c r="H110" s="32"/>
      <c r="I110" s="32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32"/>
      <c r="C111" s="32"/>
      <c r="D111" s="93"/>
      <c r="E111" s="32"/>
      <c r="F111" s="32"/>
      <c r="G111" s="93"/>
      <c r="H111" s="32"/>
      <c r="I111" s="32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32"/>
      <c r="C112" s="32"/>
      <c r="D112" s="93"/>
      <c r="E112" s="32"/>
      <c r="F112" s="32"/>
      <c r="G112" s="93"/>
      <c r="H112" s="32"/>
      <c r="I112" s="32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32"/>
      <c r="C113" s="32"/>
      <c r="D113" s="93"/>
      <c r="E113" s="32"/>
      <c r="F113" s="32"/>
      <c r="G113" s="93"/>
      <c r="H113" s="32"/>
      <c r="I113" s="32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32"/>
      <c r="C114" s="32"/>
      <c r="D114" s="93"/>
      <c r="E114" s="32"/>
      <c r="F114" s="32"/>
      <c r="G114" s="93"/>
      <c r="H114" s="32"/>
      <c r="I114" s="32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32"/>
      <c r="C115" s="32"/>
      <c r="D115" s="93"/>
      <c r="E115" s="32"/>
      <c r="F115" s="32"/>
      <c r="G115" s="93"/>
      <c r="H115" s="32"/>
      <c r="I115" s="32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32"/>
      <c r="C116" s="32"/>
      <c r="D116" s="93"/>
      <c r="E116" s="32"/>
      <c r="F116" s="32"/>
      <c r="G116" s="93"/>
      <c r="H116" s="32"/>
      <c r="I116" s="32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32"/>
      <c r="C117" s="32"/>
      <c r="D117" s="93"/>
      <c r="E117" s="32"/>
      <c r="F117" s="32"/>
      <c r="G117" s="93"/>
      <c r="H117" s="32"/>
      <c r="I117" s="32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32"/>
      <c r="C118" s="32"/>
      <c r="D118" s="93"/>
      <c r="E118" s="32"/>
      <c r="F118" s="32"/>
      <c r="G118" s="93"/>
      <c r="H118" s="32"/>
      <c r="I118" s="32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32"/>
      <c r="C119" s="32"/>
      <c r="D119" s="93"/>
      <c r="E119" s="32"/>
      <c r="F119" s="32"/>
      <c r="G119" s="93"/>
      <c r="H119" s="32"/>
      <c r="I119" s="32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32"/>
      <c r="C120" s="32"/>
      <c r="D120" s="93"/>
      <c r="E120" s="32"/>
      <c r="F120" s="32"/>
      <c r="G120" s="93"/>
      <c r="H120" s="32"/>
      <c r="I120" s="32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32"/>
      <c r="C121" s="32"/>
      <c r="D121" s="93"/>
      <c r="E121" s="32"/>
      <c r="F121" s="32"/>
      <c r="G121" s="93"/>
      <c r="H121" s="32"/>
      <c r="I121" s="32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32"/>
      <c r="C122" s="32"/>
      <c r="D122" s="93"/>
      <c r="E122" s="32"/>
      <c r="F122" s="32"/>
      <c r="G122" s="93"/>
      <c r="H122" s="32"/>
      <c r="I122" s="32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32"/>
      <c r="C123" s="32"/>
      <c r="D123" s="93"/>
      <c r="E123" s="32"/>
      <c r="F123" s="32"/>
      <c r="G123" s="93"/>
      <c r="H123" s="32"/>
      <c r="I123" s="32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32"/>
      <c r="C124" s="32"/>
      <c r="D124" s="93"/>
      <c r="E124" s="32"/>
      <c r="F124" s="32"/>
      <c r="G124" s="93"/>
      <c r="H124" s="32"/>
      <c r="I124" s="32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32"/>
      <c r="C125" s="32"/>
      <c r="D125" s="93"/>
      <c r="E125" s="32"/>
      <c r="F125" s="32"/>
      <c r="G125" s="93"/>
      <c r="H125" s="32"/>
      <c r="I125" s="32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32"/>
      <c r="C126" s="32"/>
      <c r="D126" s="93"/>
      <c r="E126" s="32"/>
      <c r="F126" s="32"/>
      <c r="G126" s="93"/>
      <c r="H126" s="32"/>
      <c r="I126" s="32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32"/>
      <c r="C127" s="32"/>
      <c r="D127" s="93"/>
      <c r="E127" s="32"/>
      <c r="F127" s="32"/>
      <c r="G127" s="93"/>
      <c r="H127" s="32"/>
      <c r="I127" s="32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32"/>
      <c r="C128" s="32"/>
      <c r="D128" s="93"/>
      <c r="E128" s="32"/>
      <c r="F128" s="32"/>
      <c r="G128" s="93"/>
      <c r="H128" s="32"/>
      <c r="I128" s="32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32"/>
      <c r="C129" s="32"/>
      <c r="D129" s="93"/>
      <c r="E129" s="32"/>
      <c r="F129" s="32"/>
      <c r="G129" s="93"/>
      <c r="H129" s="32"/>
      <c r="I129" s="32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32"/>
      <c r="C130" s="32"/>
      <c r="D130" s="93"/>
      <c r="E130" s="32"/>
      <c r="F130" s="32"/>
      <c r="G130" s="93"/>
      <c r="H130" s="32"/>
      <c r="I130" s="32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32"/>
      <c r="C131" s="32"/>
      <c r="D131" s="93"/>
      <c r="E131" s="32"/>
      <c r="F131" s="32"/>
      <c r="G131" s="93"/>
      <c r="H131" s="32"/>
      <c r="I131" s="32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32"/>
      <c r="C132" s="32"/>
      <c r="D132" s="93"/>
      <c r="E132" s="32"/>
      <c r="F132" s="32"/>
      <c r="G132" s="93"/>
      <c r="H132" s="32"/>
      <c r="I132" s="32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32"/>
      <c r="C133" s="32"/>
      <c r="D133" s="93"/>
      <c r="E133" s="32"/>
      <c r="F133" s="32"/>
      <c r="G133" s="93"/>
      <c r="H133" s="32"/>
      <c r="I133" s="32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32"/>
      <c r="C134" s="32"/>
      <c r="D134" s="93"/>
      <c r="E134" s="32"/>
      <c r="F134" s="32"/>
      <c r="G134" s="93"/>
      <c r="H134" s="32"/>
      <c r="I134" s="32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32"/>
      <c r="C135" s="32"/>
      <c r="D135" s="93"/>
      <c r="E135" s="32"/>
      <c r="F135" s="32"/>
      <c r="G135" s="93"/>
      <c r="H135" s="32"/>
      <c r="I135" s="32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32"/>
      <c r="C136" s="32"/>
      <c r="D136" s="93"/>
      <c r="E136" s="32"/>
      <c r="F136" s="32"/>
      <c r="G136" s="93"/>
      <c r="H136" s="32"/>
      <c r="I136" s="32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32"/>
      <c r="C137" s="32"/>
      <c r="D137" s="93"/>
      <c r="E137" s="32"/>
      <c r="F137" s="32"/>
      <c r="G137" s="93"/>
      <c r="H137" s="32"/>
      <c r="I137" s="32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32"/>
      <c r="C138" s="32"/>
      <c r="D138" s="93"/>
      <c r="E138" s="32"/>
      <c r="F138" s="32"/>
      <c r="G138" s="93"/>
      <c r="H138" s="32"/>
      <c r="I138" s="32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32"/>
      <c r="C139" s="32"/>
      <c r="D139" s="93"/>
      <c r="E139" s="32"/>
      <c r="F139" s="32"/>
      <c r="G139" s="93"/>
      <c r="H139" s="32"/>
      <c r="I139" s="32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32"/>
      <c r="C140" s="32"/>
      <c r="D140" s="93"/>
      <c r="E140" s="32"/>
      <c r="F140" s="32"/>
      <c r="G140" s="93"/>
      <c r="H140" s="32"/>
      <c r="I140" s="32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32"/>
      <c r="C141" s="32"/>
      <c r="D141" s="93"/>
      <c r="E141" s="32"/>
      <c r="F141" s="32"/>
      <c r="G141" s="93"/>
      <c r="H141" s="32"/>
      <c r="I141" s="32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32"/>
      <c r="C142" s="32"/>
      <c r="D142" s="93"/>
      <c r="E142" s="32"/>
      <c r="F142" s="32"/>
      <c r="G142" s="93"/>
      <c r="H142" s="32"/>
      <c r="I142" s="32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32"/>
      <c r="C143" s="32"/>
      <c r="D143" s="93"/>
      <c r="E143" s="32"/>
      <c r="F143" s="32"/>
      <c r="G143" s="93"/>
      <c r="H143" s="32"/>
      <c r="I143" s="32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32"/>
      <c r="C144" s="32"/>
      <c r="D144" s="93"/>
      <c r="E144" s="32"/>
      <c r="F144" s="32"/>
      <c r="G144" s="93"/>
      <c r="H144" s="32"/>
      <c r="I144" s="32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32"/>
      <c r="C145" s="32"/>
      <c r="D145" s="93"/>
      <c r="E145" s="32"/>
      <c r="F145" s="32"/>
      <c r="G145" s="93"/>
      <c r="H145" s="32"/>
      <c r="I145" s="32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32"/>
      <c r="C146" s="32"/>
      <c r="D146" s="93"/>
      <c r="E146" s="32"/>
      <c r="F146" s="32"/>
      <c r="G146" s="93"/>
      <c r="H146" s="32"/>
      <c r="I146" s="32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32"/>
      <c r="C147" s="32"/>
      <c r="D147" s="93"/>
      <c r="E147" s="32"/>
      <c r="F147" s="32"/>
      <c r="G147" s="93"/>
      <c r="H147" s="32"/>
      <c r="I147" s="32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32"/>
      <c r="C148" s="32"/>
      <c r="D148" s="93"/>
      <c r="E148" s="32"/>
      <c r="F148" s="32"/>
      <c r="G148" s="93"/>
      <c r="H148" s="32"/>
      <c r="I148" s="32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32"/>
      <c r="C149" s="32"/>
      <c r="D149" s="93"/>
      <c r="E149" s="32"/>
      <c r="F149" s="32"/>
      <c r="G149" s="93"/>
      <c r="H149" s="32"/>
      <c r="I149" s="32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32"/>
      <c r="C150" s="32"/>
      <c r="D150" s="93"/>
      <c r="E150" s="32"/>
      <c r="F150" s="32"/>
      <c r="G150" s="93"/>
      <c r="H150" s="32"/>
      <c r="I150" s="32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32"/>
      <c r="C151" s="32"/>
      <c r="D151" s="93"/>
      <c r="E151" s="32"/>
      <c r="F151" s="32"/>
      <c r="G151" s="93"/>
      <c r="H151" s="32"/>
      <c r="I151" s="32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32"/>
      <c r="C152" s="32"/>
      <c r="D152" s="93"/>
      <c r="E152" s="32"/>
      <c r="F152" s="32"/>
      <c r="G152" s="93"/>
      <c r="H152" s="32"/>
      <c r="I152" s="32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32"/>
      <c r="C153" s="32"/>
      <c r="D153" s="93"/>
      <c r="E153" s="32"/>
      <c r="F153" s="32"/>
      <c r="G153" s="93"/>
      <c r="H153" s="32"/>
      <c r="I153" s="32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32"/>
      <c r="C154" s="32"/>
      <c r="D154" s="93"/>
      <c r="E154" s="32"/>
      <c r="F154" s="32"/>
      <c r="G154" s="93"/>
      <c r="H154" s="32"/>
      <c r="I154" s="32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32"/>
      <c r="C155" s="32"/>
      <c r="D155" s="93"/>
      <c r="E155" s="32"/>
      <c r="F155" s="32"/>
      <c r="G155" s="93"/>
      <c r="H155" s="32"/>
      <c r="I155" s="32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32"/>
      <c r="C156" s="32"/>
      <c r="D156" s="93"/>
      <c r="E156" s="32"/>
      <c r="F156" s="32"/>
      <c r="G156" s="93"/>
      <c r="H156" s="32"/>
      <c r="I156" s="32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32"/>
      <c r="C157" s="32"/>
      <c r="D157" s="93"/>
      <c r="E157" s="32"/>
      <c r="F157" s="32"/>
      <c r="G157" s="93"/>
      <c r="H157" s="32"/>
      <c r="I157" s="32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32"/>
      <c r="C158" s="32"/>
      <c r="D158" s="93"/>
      <c r="E158" s="32"/>
      <c r="F158" s="32"/>
      <c r="G158" s="93"/>
      <c r="H158" s="32"/>
      <c r="I158" s="32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32"/>
      <c r="C159" s="32"/>
      <c r="D159" s="93"/>
      <c r="E159" s="32"/>
      <c r="F159" s="32"/>
      <c r="G159" s="93"/>
      <c r="H159" s="32"/>
      <c r="I159" s="32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32"/>
      <c r="C160" s="32"/>
      <c r="D160" s="93"/>
      <c r="E160" s="32"/>
      <c r="F160" s="32"/>
      <c r="G160" s="93"/>
      <c r="H160" s="32"/>
      <c r="I160" s="32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32"/>
      <c r="C161" s="32"/>
      <c r="D161" s="93"/>
      <c r="E161" s="32"/>
      <c r="F161" s="32"/>
      <c r="G161" s="93"/>
      <c r="H161" s="32"/>
      <c r="I161" s="32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32"/>
      <c r="C162" s="32"/>
      <c r="D162" s="93"/>
      <c r="E162" s="32"/>
      <c r="F162" s="32"/>
      <c r="G162" s="93"/>
      <c r="H162" s="32"/>
      <c r="I162" s="32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32"/>
      <c r="C163" s="32"/>
      <c r="D163" s="93"/>
      <c r="E163" s="32"/>
      <c r="F163" s="32"/>
      <c r="G163" s="93"/>
      <c r="H163" s="32"/>
      <c r="I163" s="32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32"/>
      <c r="C164" s="32"/>
      <c r="D164" s="93"/>
      <c r="E164" s="32"/>
      <c r="F164" s="32"/>
      <c r="G164" s="93"/>
      <c r="H164" s="32"/>
      <c r="I164" s="32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32"/>
      <c r="C165" s="32"/>
      <c r="D165" s="93"/>
      <c r="E165" s="32"/>
      <c r="F165" s="32"/>
      <c r="G165" s="93"/>
      <c r="H165" s="32"/>
      <c r="I165" s="32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32"/>
      <c r="C166" s="32"/>
      <c r="D166" s="93"/>
      <c r="E166" s="32"/>
      <c r="F166" s="32"/>
      <c r="G166" s="93"/>
      <c r="H166" s="32"/>
      <c r="I166" s="32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32"/>
      <c r="C167" s="32"/>
      <c r="D167" s="93"/>
      <c r="E167" s="32"/>
      <c r="F167" s="32"/>
      <c r="G167" s="93"/>
      <c r="H167" s="32"/>
      <c r="I167" s="32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32"/>
      <c r="C168" s="32"/>
      <c r="D168" s="93"/>
      <c r="E168" s="32"/>
      <c r="F168" s="32"/>
      <c r="G168" s="93"/>
      <c r="H168" s="32"/>
      <c r="I168" s="32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32"/>
      <c r="C169" s="32"/>
      <c r="D169" s="93"/>
      <c r="E169" s="32"/>
      <c r="F169" s="32"/>
      <c r="G169" s="93"/>
      <c r="H169" s="32"/>
      <c r="I169" s="32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32"/>
      <c r="C170" s="32"/>
      <c r="D170" s="93"/>
      <c r="E170" s="32"/>
      <c r="F170" s="32"/>
      <c r="G170" s="93"/>
      <c r="H170" s="32"/>
      <c r="I170" s="32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32"/>
      <c r="C171" s="32"/>
      <c r="D171" s="93"/>
      <c r="E171" s="32"/>
      <c r="F171" s="32"/>
      <c r="G171" s="93"/>
      <c r="H171" s="32"/>
      <c r="I171" s="32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32"/>
      <c r="C172" s="32"/>
      <c r="D172" s="93"/>
      <c r="E172" s="32"/>
      <c r="F172" s="32"/>
      <c r="G172" s="93"/>
      <c r="H172" s="32"/>
      <c r="I172" s="32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32"/>
      <c r="C173" s="32"/>
      <c r="D173" s="93"/>
      <c r="E173" s="32"/>
      <c r="F173" s="32"/>
      <c r="G173" s="93"/>
      <c r="H173" s="32"/>
      <c r="I173" s="32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32"/>
      <c r="C174" s="32"/>
      <c r="D174" s="93"/>
      <c r="E174" s="32"/>
      <c r="F174" s="32"/>
      <c r="G174" s="93"/>
      <c r="H174" s="32"/>
      <c r="I174" s="32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32"/>
      <c r="C175" s="32"/>
      <c r="D175" s="93"/>
      <c r="E175" s="32"/>
      <c r="F175" s="32"/>
      <c r="G175" s="93"/>
      <c r="H175" s="32"/>
      <c r="I175" s="32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32"/>
      <c r="C176" s="32"/>
      <c r="D176" s="93"/>
      <c r="E176" s="32"/>
      <c r="F176" s="32"/>
      <c r="G176" s="93"/>
      <c r="H176" s="32"/>
      <c r="I176" s="32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32"/>
      <c r="C177" s="32"/>
      <c r="D177" s="93"/>
      <c r="E177" s="32"/>
      <c r="F177" s="32"/>
      <c r="G177" s="93"/>
      <c r="H177" s="32"/>
      <c r="I177" s="32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32"/>
      <c r="C178" s="32"/>
      <c r="D178" s="93"/>
      <c r="E178" s="32"/>
      <c r="F178" s="32"/>
      <c r="G178" s="93"/>
      <c r="H178" s="32"/>
      <c r="I178" s="32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32"/>
      <c r="C179" s="32"/>
      <c r="D179" s="93"/>
      <c r="E179" s="32"/>
      <c r="F179" s="32"/>
      <c r="G179" s="93"/>
      <c r="H179" s="32"/>
      <c r="I179" s="32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32"/>
      <c r="C180" s="32"/>
      <c r="D180" s="93"/>
      <c r="E180" s="32"/>
      <c r="F180" s="32"/>
      <c r="G180" s="93"/>
      <c r="H180" s="32"/>
      <c r="I180" s="32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32"/>
      <c r="C181" s="32"/>
      <c r="D181" s="93"/>
      <c r="E181" s="32"/>
      <c r="F181" s="32"/>
      <c r="G181" s="93"/>
      <c r="H181" s="32"/>
      <c r="I181" s="32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32"/>
      <c r="C182" s="32"/>
      <c r="D182" s="93"/>
      <c r="E182" s="32"/>
      <c r="F182" s="32"/>
      <c r="G182" s="93"/>
      <c r="H182" s="32"/>
      <c r="I182" s="32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32"/>
      <c r="C183" s="32"/>
      <c r="D183" s="93"/>
      <c r="E183" s="32"/>
      <c r="F183" s="32"/>
      <c r="G183" s="93"/>
      <c r="H183" s="32"/>
      <c r="I183" s="32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32"/>
      <c r="C184" s="32"/>
      <c r="D184" s="93"/>
      <c r="E184" s="32"/>
      <c r="F184" s="32"/>
      <c r="G184" s="93"/>
      <c r="H184" s="32"/>
      <c r="I184" s="32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32"/>
      <c r="C185" s="32"/>
      <c r="D185" s="93"/>
      <c r="E185" s="32"/>
      <c r="F185" s="32"/>
      <c r="G185" s="93"/>
      <c r="H185" s="32"/>
      <c r="I185" s="32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32"/>
      <c r="C186" s="32"/>
      <c r="D186" s="93"/>
      <c r="E186" s="32"/>
      <c r="F186" s="32"/>
      <c r="G186" s="93"/>
      <c r="H186" s="32"/>
      <c r="I186" s="32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32"/>
      <c r="C187" s="32"/>
      <c r="D187" s="93"/>
      <c r="E187" s="32"/>
      <c r="F187" s="32"/>
      <c r="G187" s="93"/>
      <c r="H187" s="32"/>
      <c r="I187" s="32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32"/>
      <c r="C188" s="32"/>
      <c r="D188" s="93"/>
      <c r="E188" s="32"/>
      <c r="F188" s="32"/>
      <c r="G188" s="93"/>
      <c r="H188" s="32"/>
      <c r="I188" s="32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32"/>
      <c r="C189" s="32"/>
      <c r="D189" s="93"/>
      <c r="E189" s="32"/>
      <c r="F189" s="32"/>
      <c r="G189" s="93"/>
      <c r="H189" s="32"/>
      <c r="I189" s="32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32"/>
      <c r="C190" s="32"/>
      <c r="D190" s="93"/>
      <c r="E190" s="32"/>
      <c r="F190" s="32"/>
      <c r="G190" s="93"/>
      <c r="H190" s="32"/>
      <c r="I190" s="32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32"/>
      <c r="C191" s="32"/>
      <c r="D191" s="93"/>
      <c r="E191" s="32"/>
      <c r="F191" s="32"/>
      <c r="G191" s="93"/>
      <c r="H191" s="32"/>
      <c r="I191" s="32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32"/>
      <c r="C192" s="32"/>
      <c r="D192" s="93"/>
      <c r="E192" s="32"/>
      <c r="F192" s="32"/>
      <c r="G192" s="93"/>
      <c r="H192" s="32"/>
      <c r="I192" s="32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32"/>
      <c r="C193" s="32"/>
      <c r="D193" s="93"/>
      <c r="E193" s="32"/>
      <c r="F193" s="32"/>
      <c r="G193" s="93"/>
      <c r="H193" s="32"/>
      <c r="I193" s="32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32"/>
      <c r="C194" s="32"/>
      <c r="D194" s="93"/>
      <c r="E194" s="32"/>
      <c r="F194" s="32"/>
      <c r="G194" s="93"/>
      <c r="H194" s="32"/>
      <c r="I194" s="32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32"/>
      <c r="C195" s="32"/>
      <c r="D195" s="93"/>
      <c r="E195" s="32"/>
      <c r="F195" s="32"/>
      <c r="G195" s="93"/>
      <c r="H195" s="32"/>
      <c r="I195" s="32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32"/>
      <c r="C196" s="32"/>
      <c r="D196" s="93"/>
      <c r="E196" s="32"/>
      <c r="F196" s="32"/>
      <c r="G196" s="93"/>
      <c r="H196" s="32"/>
      <c r="I196" s="32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32"/>
      <c r="C197" s="32"/>
      <c r="D197" s="93"/>
      <c r="E197" s="32"/>
      <c r="F197" s="32"/>
      <c r="G197" s="93"/>
      <c r="H197" s="32"/>
      <c r="I197" s="32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32"/>
      <c r="C198" s="32"/>
      <c r="D198" s="93"/>
      <c r="E198" s="32"/>
      <c r="F198" s="32"/>
      <c r="G198" s="93"/>
      <c r="H198" s="32"/>
      <c r="I198" s="32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32"/>
      <c r="C199" s="32"/>
      <c r="D199" s="93"/>
      <c r="E199" s="32"/>
      <c r="F199" s="32"/>
      <c r="G199" s="93"/>
      <c r="H199" s="32"/>
      <c r="I199" s="32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32"/>
      <c r="C200" s="32"/>
      <c r="D200" s="93"/>
      <c r="E200" s="32"/>
      <c r="F200" s="32"/>
      <c r="G200" s="93"/>
      <c r="H200" s="32"/>
      <c r="I200" s="32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32"/>
      <c r="C201" s="32"/>
      <c r="D201" s="93"/>
      <c r="E201" s="32"/>
      <c r="F201" s="32"/>
      <c r="G201" s="93"/>
      <c r="H201" s="32"/>
      <c r="I201" s="32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32"/>
      <c r="C202" s="32"/>
      <c r="D202" s="93"/>
      <c r="E202" s="32"/>
      <c r="F202" s="32"/>
      <c r="G202" s="93"/>
      <c r="H202" s="32"/>
      <c r="I202" s="32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32"/>
      <c r="C203" s="32"/>
      <c r="D203" s="93"/>
      <c r="E203" s="32"/>
      <c r="F203" s="32"/>
      <c r="G203" s="93"/>
      <c r="H203" s="32"/>
      <c r="I203" s="32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32"/>
      <c r="C204" s="32"/>
      <c r="D204" s="93"/>
      <c r="E204" s="32"/>
      <c r="F204" s="32"/>
      <c r="G204" s="93"/>
      <c r="H204" s="32"/>
      <c r="I204" s="32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32"/>
      <c r="C205" s="32"/>
      <c r="D205" s="93"/>
      <c r="E205" s="32"/>
      <c r="F205" s="32"/>
      <c r="G205" s="93"/>
      <c r="H205" s="32"/>
      <c r="I205" s="32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32"/>
      <c r="C206" s="32"/>
      <c r="D206" s="93"/>
      <c r="E206" s="32"/>
      <c r="F206" s="32"/>
      <c r="G206" s="93"/>
      <c r="H206" s="32"/>
      <c r="I206" s="32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32"/>
      <c r="C207" s="32"/>
      <c r="D207" s="93"/>
      <c r="E207" s="32"/>
      <c r="F207" s="32"/>
      <c r="G207" s="93"/>
      <c r="H207" s="32"/>
      <c r="I207" s="32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32"/>
      <c r="C208" s="32"/>
      <c r="D208" s="93"/>
      <c r="E208" s="32"/>
      <c r="F208" s="32"/>
      <c r="G208" s="93"/>
      <c r="H208" s="32"/>
      <c r="I208" s="32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32"/>
      <c r="C209" s="32"/>
      <c r="D209" s="93"/>
      <c r="E209" s="32"/>
      <c r="F209" s="32"/>
      <c r="G209" s="93"/>
      <c r="H209" s="32"/>
      <c r="I209" s="32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32"/>
      <c r="C210" s="32"/>
      <c r="D210" s="93"/>
      <c r="E210" s="32"/>
      <c r="F210" s="32"/>
      <c r="G210" s="93"/>
      <c r="H210" s="32"/>
      <c r="I210" s="32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32"/>
      <c r="C211" s="32"/>
      <c r="D211" s="93"/>
      <c r="E211" s="32"/>
      <c r="F211" s="32"/>
      <c r="G211" s="93"/>
      <c r="H211" s="32"/>
      <c r="I211" s="32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32"/>
      <c r="C212" s="32"/>
      <c r="D212" s="93"/>
      <c r="E212" s="32"/>
      <c r="F212" s="32"/>
      <c r="G212" s="93"/>
      <c r="H212" s="32"/>
      <c r="I212" s="32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32"/>
      <c r="C213" s="32"/>
      <c r="D213" s="93"/>
      <c r="E213" s="32"/>
      <c r="F213" s="32"/>
      <c r="G213" s="93"/>
      <c r="H213" s="32"/>
      <c r="I213" s="32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32"/>
      <c r="C214" s="32"/>
      <c r="D214" s="93"/>
      <c r="E214" s="32"/>
      <c r="F214" s="32"/>
      <c r="G214" s="93"/>
      <c r="H214" s="32"/>
      <c r="I214" s="32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32"/>
      <c r="C215" s="32"/>
      <c r="D215" s="93"/>
      <c r="E215" s="32"/>
      <c r="F215" s="32"/>
      <c r="G215" s="93"/>
      <c r="H215" s="32"/>
      <c r="I215" s="32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32"/>
      <c r="C216" s="32"/>
      <c r="D216" s="93"/>
      <c r="E216" s="32"/>
      <c r="F216" s="32"/>
      <c r="G216" s="93"/>
      <c r="H216" s="32"/>
      <c r="I216" s="32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32"/>
      <c r="C217" s="32"/>
      <c r="D217" s="93"/>
      <c r="E217" s="32"/>
      <c r="F217" s="32"/>
      <c r="G217" s="93"/>
      <c r="H217" s="32"/>
      <c r="I217" s="32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32"/>
      <c r="C218" s="32"/>
      <c r="D218" s="93"/>
      <c r="E218" s="32"/>
      <c r="F218" s="32"/>
      <c r="G218" s="93"/>
      <c r="H218" s="32"/>
      <c r="I218" s="32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32"/>
      <c r="C219" s="32"/>
      <c r="D219" s="93"/>
      <c r="E219" s="32"/>
      <c r="F219" s="32"/>
      <c r="G219" s="93"/>
      <c r="H219" s="32"/>
      <c r="I219" s="32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32"/>
      <c r="C220" s="32"/>
      <c r="D220" s="93"/>
      <c r="E220" s="32"/>
      <c r="F220" s="32"/>
      <c r="G220" s="93"/>
      <c r="H220" s="32"/>
      <c r="I220" s="32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32"/>
      <c r="C221" s="32"/>
      <c r="D221" s="93"/>
      <c r="E221" s="32"/>
      <c r="F221" s="32"/>
      <c r="G221" s="93"/>
      <c r="H221" s="32"/>
      <c r="I221" s="32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32"/>
      <c r="C222" s="32"/>
      <c r="D222" s="93"/>
      <c r="E222" s="32"/>
      <c r="F222" s="32"/>
      <c r="G222" s="93"/>
      <c r="H222" s="32"/>
      <c r="I222" s="32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32"/>
      <c r="C223" s="32"/>
      <c r="D223" s="93"/>
      <c r="E223" s="32"/>
      <c r="F223" s="32"/>
      <c r="G223" s="93"/>
      <c r="H223" s="32"/>
      <c r="I223" s="32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32"/>
      <c r="C224" s="32"/>
      <c r="D224" s="93"/>
      <c r="E224" s="32"/>
      <c r="F224" s="32"/>
      <c r="G224" s="93"/>
      <c r="H224" s="32"/>
      <c r="I224" s="32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32"/>
      <c r="C225" s="32"/>
      <c r="D225" s="93"/>
      <c r="E225" s="32"/>
      <c r="F225" s="32"/>
      <c r="G225" s="93"/>
      <c r="H225" s="32"/>
      <c r="I225" s="32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32"/>
      <c r="C226" s="32"/>
      <c r="D226" s="93"/>
      <c r="E226" s="32"/>
      <c r="F226" s="32"/>
      <c r="G226" s="93"/>
      <c r="H226" s="32"/>
      <c r="I226" s="32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32"/>
      <c r="C227" s="32"/>
      <c r="D227" s="93"/>
      <c r="E227" s="32"/>
      <c r="F227" s="32"/>
      <c r="G227" s="93"/>
      <c r="H227" s="32"/>
      <c r="I227" s="32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32"/>
      <c r="C228" s="32"/>
      <c r="D228" s="93"/>
      <c r="E228" s="32"/>
      <c r="F228" s="32"/>
      <c r="G228" s="93"/>
      <c r="H228" s="32"/>
      <c r="I228" s="32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32"/>
      <c r="C229" s="32"/>
      <c r="D229" s="93"/>
      <c r="E229" s="32"/>
      <c r="F229" s="32"/>
      <c r="G229" s="93"/>
      <c r="H229" s="32"/>
      <c r="I229" s="32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32"/>
      <c r="C230" s="32"/>
      <c r="D230" s="93"/>
      <c r="E230" s="32"/>
      <c r="F230" s="32"/>
      <c r="G230" s="93"/>
      <c r="H230" s="32"/>
      <c r="I230" s="32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32"/>
      <c r="C231" s="32"/>
      <c r="D231" s="93"/>
      <c r="E231" s="32"/>
      <c r="F231" s="32"/>
      <c r="G231" s="93"/>
      <c r="H231" s="32"/>
      <c r="I231" s="32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32"/>
      <c r="C232" s="32"/>
      <c r="D232" s="93"/>
      <c r="E232" s="32"/>
      <c r="F232" s="32"/>
      <c r="G232" s="93"/>
      <c r="H232" s="32"/>
      <c r="I232" s="32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32"/>
      <c r="C233" s="32"/>
      <c r="D233" s="93"/>
      <c r="E233" s="32"/>
      <c r="F233" s="32"/>
      <c r="G233" s="93"/>
      <c r="H233" s="32"/>
      <c r="I233" s="32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32"/>
      <c r="C234" s="32"/>
      <c r="D234" s="93"/>
      <c r="E234" s="32"/>
      <c r="F234" s="32"/>
      <c r="G234" s="93"/>
      <c r="H234" s="32"/>
      <c r="I234" s="32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32"/>
      <c r="C235" s="32"/>
      <c r="D235" s="93"/>
      <c r="E235" s="32"/>
      <c r="F235" s="32"/>
      <c r="G235" s="93"/>
      <c r="H235" s="32"/>
      <c r="I235" s="32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32"/>
      <c r="C236" s="32"/>
      <c r="D236" s="93"/>
      <c r="E236" s="32"/>
      <c r="F236" s="32"/>
      <c r="G236" s="93"/>
      <c r="H236" s="32"/>
      <c r="I236" s="32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32"/>
      <c r="C237" s="32"/>
      <c r="D237" s="93"/>
      <c r="E237" s="32"/>
      <c r="F237" s="32"/>
      <c r="G237" s="93"/>
      <c r="H237" s="32"/>
      <c r="I237" s="32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32"/>
      <c r="C238" s="32"/>
      <c r="D238" s="93"/>
      <c r="E238" s="32"/>
      <c r="F238" s="32"/>
      <c r="G238" s="93"/>
      <c r="H238" s="32"/>
      <c r="I238" s="32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32"/>
      <c r="C239" s="32"/>
      <c r="D239" s="93"/>
      <c r="E239" s="32"/>
      <c r="F239" s="32"/>
      <c r="G239" s="93"/>
      <c r="H239" s="32"/>
      <c r="I239" s="32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32"/>
      <c r="C240" s="32"/>
      <c r="D240" s="93"/>
      <c r="E240" s="32"/>
      <c r="F240" s="32"/>
      <c r="G240" s="93"/>
      <c r="H240" s="32"/>
      <c r="I240" s="32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32"/>
      <c r="C241" s="32"/>
      <c r="D241" s="93"/>
      <c r="E241" s="32"/>
      <c r="F241" s="32"/>
      <c r="G241" s="93"/>
      <c r="H241" s="32"/>
      <c r="I241" s="32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32"/>
      <c r="C242" s="32"/>
      <c r="D242" s="93"/>
      <c r="E242" s="32"/>
      <c r="F242" s="32"/>
      <c r="G242" s="93"/>
      <c r="H242" s="32"/>
      <c r="I242" s="32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32"/>
      <c r="C243" s="32"/>
      <c r="D243" s="93"/>
      <c r="E243" s="32"/>
      <c r="F243" s="32"/>
      <c r="G243" s="93"/>
      <c r="H243" s="32"/>
      <c r="I243" s="32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32"/>
      <c r="C244" s="32"/>
      <c r="D244" s="93"/>
      <c r="E244" s="32"/>
      <c r="F244" s="32"/>
      <c r="G244" s="93"/>
      <c r="H244" s="32"/>
      <c r="I244" s="32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32"/>
      <c r="C245" s="32"/>
      <c r="D245" s="93"/>
      <c r="E245" s="32"/>
      <c r="F245" s="32"/>
      <c r="G245" s="93"/>
      <c r="H245" s="32"/>
      <c r="I245" s="32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32"/>
      <c r="C246" s="32"/>
      <c r="D246" s="93"/>
      <c r="E246" s="32"/>
      <c r="F246" s="32"/>
      <c r="G246" s="93"/>
      <c r="H246" s="32"/>
      <c r="I246" s="32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32"/>
      <c r="C247" s="32"/>
      <c r="D247" s="93"/>
      <c r="E247" s="32"/>
      <c r="F247" s="32"/>
      <c r="G247" s="93"/>
      <c r="H247" s="32"/>
      <c r="I247" s="32"/>
      <c r="J247" s="216"/>
      <c r="K247" s="216"/>
      <c r="L247" s="216"/>
      <c r="M247" s="216"/>
      <c r="N247" s="216"/>
      <c r="O247" s="216"/>
      <c r="P247" s="216"/>
      <c r="Q247" s="21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S180"/>
  <sheetViews>
    <sheetView tabSelected="1" workbookViewId="0">
      <selection activeCell="P9" sqref="P9"/>
    </sheetView>
  </sheetViews>
  <sheetFormatPr defaultRowHeight="11.25" outlineLevelRow="3" x14ac:dyDescent="0.2"/>
  <cols>
    <col min="1" max="1" width="52" style="24" customWidth="1"/>
    <col min="2" max="14" width="9.85546875" style="117" bestFit="1" customWidth="1"/>
    <col min="15" max="16384" width="9.140625" style="24"/>
  </cols>
  <sheetData>
    <row r="1" spans="1:19" s="226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9" s="226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51"/>
      <c r="P2" s="251"/>
      <c r="Q2" s="251"/>
      <c r="R2" s="251"/>
      <c r="S2" s="251"/>
    </row>
    <row r="3" spans="1:19" s="226" customFormat="1" ht="12.75" x14ac:dyDescent="0.2">
      <c r="A3" s="22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9" s="7" customFormat="1" ht="12.75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 t="str">
        <f>VALUAH</f>
        <v>млрд. грн</v>
      </c>
    </row>
    <row r="5" spans="1:19" s="53" customFormat="1" ht="12.75" x14ac:dyDescent="0.2">
      <c r="A5" s="152"/>
      <c r="B5" s="202">
        <v>43465</v>
      </c>
      <c r="C5" s="202">
        <v>43496</v>
      </c>
      <c r="D5" s="202">
        <v>43524</v>
      </c>
      <c r="E5" s="202">
        <v>43555</v>
      </c>
      <c r="F5" s="202">
        <v>43585</v>
      </c>
      <c r="G5" s="202">
        <v>43616</v>
      </c>
      <c r="H5" s="202">
        <v>43646</v>
      </c>
      <c r="I5" s="202">
        <v>43677</v>
      </c>
      <c r="J5" s="202">
        <v>43708</v>
      </c>
      <c r="K5" s="202">
        <v>43738</v>
      </c>
      <c r="L5" s="202">
        <v>43769</v>
      </c>
      <c r="M5" s="202">
        <v>43799</v>
      </c>
      <c r="N5" s="202">
        <v>43830</v>
      </c>
    </row>
    <row r="6" spans="1:19" s="210" customFormat="1" ht="31.5" x14ac:dyDescent="0.2">
      <c r="A6" s="21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 t="shared" ref="B6:M6" si="0">B$7+B$78</f>
        <v>2168.4476641724495</v>
      </c>
      <c r="C6" s="10">
        <f t="shared" si="0"/>
        <v>2172.0098649787401</v>
      </c>
      <c r="D6" s="10">
        <f t="shared" si="0"/>
        <v>2112.0077875063002</v>
      </c>
      <c r="E6" s="10">
        <f t="shared" si="0"/>
        <v>2147.0214831348294</v>
      </c>
      <c r="F6" s="10">
        <f t="shared" si="0"/>
        <v>2124.85024822573</v>
      </c>
      <c r="G6" s="10">
        <f t="shared" si="0"/>
        <v>2107.1080640571199</v>
      </c>
      <c r="H6" s="10">
        <f t="shared" si="0"/>
        <v>2103.13321449145</v>
      </c>
      <c r="I6" s="10">
        <f t="shared" si="0"/>
        <v>2067.7086441408001</v>
      </c>
      <c r="J6" s="10">
        <f t="shared" si="0"/>
        <v>2067.2154003517498</v>
      </c>
      <c r="K6" s="10">
        <f t="shared" si="0"/>
        <v>1997.9715173414102</v>
      </c>
      <c r="L6" s="10">
        <f t="shared" si="0"/>
        <v>2045.59509515223</v>
      </c>
      <c r="M6" s="10">
        <f t="shared" si="0"/>
        <v>1990.8197490028101</v>
      </c>
      <c r="N6" s="10">
        <v>1998.2753869748401</v>
      </c>
    </row>
    <row r="7" spans="1:19" s="134" customFormat="1" ht="15" x14ac:dyDescent="0.2">
      <c r="A7" s="28" t="s">
        <v>70</v>
      </c>
      <c r="B7" s="126">
        <f t="shared" ref="B7:N7" si="1">B$8+B$47</f>
        <v>1860.2910955850798</v>
      </c>
      <c r="C7" s="126">
        <f t="shared" si="1"/>
        <v>1866.6473414724701</v>
      </c>
      <c r="D7" s="126">
        <f t="shared" si="1"/>
        <v>1819.8968232121902</v>
      </c>
      <c r="E7" s="126">
        <f t="shared" si="1"/>
        <v>1859.1638392882796</v>
      </c>
      <c r="F7" s="126">
        <f t="shared" si="1"/>
        <v>1845.5901236323798</v>
      </c>
      <c r="G7" s="126">
        <f t="shared" si="1"/>
        <v>1831.5359267926499</v>
      </c>
      <c r="H7" s="126">
        <f t="shared" si="1"/>
        <v>1832.29711937814</v>
      </c>
      <c r="I7" s="126">
        <f t="shared" si="1"/>
        <v>1811.78066095435</v>
      </c>
      <c r="J7" s="126">
        <f t="shared" si="1"/>
        <v>1809.95312636984</v>
      </c>
      <c r="K7" s="126">
        <f t="shared" si="1"/>
        <v>1758.2338066776001</v>
      </c>
      <c r="L7" s="126">
        <f t="shared" si="1"/>
        <v>1794.98801040017</v>
      </c>
      <c r="M7" s="126">
        <f t="shared" si="1"/>
        <v>1750.3647743235001</v>
      </c>
      <c r="N7" s="126">
        <f t="shared" si="1"/>
        <v>1761.3691300503901</v>
      </c>
    </row>
    <row r="8" spans="1:19" s="13" customFormat="1" ht="15" outlineLevel="1" x14ac:dyDescent="0.2">
      <c r="A8" s="46" t="s">
        <v>50</v>
      </c>
      <c r="B8" s="162">
        <f t="shared" ref="B8:N8" si="2">B$9+B$45</f>
        <v>761.09019182404984</v>
      </c>
      <c r="C8" s="162">
        <f t="shared" si="2"/>
        <v>764.65661187314993</v>
      </c>
      <c r="D8" s="162">
        <f t="shared" si="2"/>
        <v>749.99830351137996</v>
      </c>
      <c r="E8" s="162">
        <f t="shared" si="2"/>
        <v>764.2934994490098</v>
      </c>
      <c r="F8" s="162">
        <f t="shared" si="2"/>
        <v>777.12755248480005</v>
      </c>
      <c r="G8" s="162">
        <f t="shared" si="2"/>
        <v>787.10882759676019</v>
      </c>
      <c r="H8" s="162">
        <f t="shared" si="2"/>
        <v>782.42022483066</v>
      </c>
      <c r="I8" s="162">
        <f t="shared" si="2"/>
        <v>810.05737387522004</v>
      </c>
      <c r="J8" s="162">
        <f t="shared" si="2"/>
        <v>805.23772848985993</v>
      </c>
      <c r="K8" s="162">
        <f t="shared" si="2"/>
        <v>826.81205769691996</v>
      </c>
      <c r="L8" s="162">
        <f t="shared" si="2"/>
        <v>818.18128766616007</v>
      </c>
      <c r="M8" s="162">
        <f t="shared" si="2"/>
        <v>814.2382815832201</v>
      </c>
      <c r="N8" s="162">
        <f t="shared" si="2"/>
        <v>829.49510481238008</v>
      </c>
    </row>
    <row r="9" spans="1:19" s="259" customFormat="1" ht="25.5" outlineLevel="2" collapsed="1" x14ac:dyDescent="0.2">
      <c r="A9" s="265" t="s">
        <v>198</v>
      </c>
      <c r="B9" s="212">
        <f t="shared" ref="B9:M9" si="3">SUM(B$10:B$44)</f>
        <v>758.84189894138979</v>
      </c>
      <c r="C9" s="212">
        <f t="shared" si="3"/>
        <v>762.40831899048987</v>
      </c>
      <c r="D9" s="212">
        <f t="shared" si="3"/>
        <v>747.75001062871991</v>
      </c>
      <c r="E9" s="212">
        <f t="shared" si="3"/>
        <v>762.04520656634975</v>
      </c>
      <c r="F9" s="212">
        <f t="shared" si="3"/>
        <v>774.91232273276</v>
      </c>
      <c r="G9" s="212">
        <f t="shared" si="3"/>
        <v>784.89359784472015</v>
      </c>
      <c r="H9" s="212">
        <f t="shared" si="3"/>
        <v>780.20499507861996</v>
      </c>
      <c r="I9" s="212">
        <f t="shared" si="3"/>
        <v>807.8752072538</v>
      </c>
      <c r="J9" s="212">
        <f t="shared" si="3"/>
        <v>803.0555618684399</v>
      </c>
      <c r="K9" s="212">
        <f t="shared" si="3"/>
        <v>824.66295420611993</v>
      </c>
      <c r="L9" s="212">
        <f t="shared" si="3"/>
        <v>816.03218417536004</v>
      </c>
      <c r="M9" s="212">
        <f t="shared" si="3"/>
        <v>812.08917809242007</v>
      </c>
      <c r="N9" s="212">
        <v>827.37906445220005</v>
      </c>
    </row>
    <row r="10" spans="1:19" s="39" customFormat="1" ht="12.75" hidden="1" outlineLevel="3" x14ac:dyDescent="0.2">
      <c r="A10" s="49" t="s">
        <v>52</v>
      </c>
      <c r="B10" s="173">
        <v>11.731711274649999</v>
      </c>
      <c r="C10" s="173">
        <v>0</v>
      </c>
      <c r="D10" s="173">
        <v>3.0488326938000001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</row>
    <row r="11" spans="1:19" ht="12.75" hidden="1" outlineLevel="3" x14ac:dyDescent="0.2">
      <c r="A11" s="43" t="s">
        <v>145</v>
      </c>
      <c r="B11" s="122">
        <v>62.650438999999999</v>
      </c>
      <c r="C11" s="122">
        <v>62.650438999999999</v>
      </c>
      <c r="D11" s="122">
        <v>62.650438999999999</v>
      </c>
      <c r="E11" s="122">
        <v>62.650438999999999</v>
      </c>
      <c r="F11" s="122">
        <v>65.852839000000003</v>
      </c>
      <c r="G11" s="122">
        <v>67.721914999999996</v>
      </c>
      <c r="H11" s="122">
        <v>67.721914999999996</v>
      </c>
      <c r="I11" s="122">
        <v>67.721914999999996</v>
      </c>
      <c r="J11" s="122">
        <v>67.721914999999996</v>
      </c>
      <c r="K11" s="122">
        <v>67.721914999999996</v>
      </c>
      <c r="L11" s="122">
        <v>67.721914999999996</v>
      </c>
      <c r="M11" s="122">
        <v>72.721914999999996</v>
      </c>
      <c r="N11" s="122">
        <v>72.721914999999996</v>
      </c>
      <c r="O11" s="15"/>
      <c r="P11" s="15"/>
      <c r="Q11" s="15"/>
    </row>
    <row r="12" spans="1:19" ht="12.75" hidden="1" outlineLevel="3" x14ac:dyDescent="0.2">
      <c r="A12" s="43" t="s">
        <v>206</v>
      </c>
      <c r="B12" s="122">
        <v>19.033000000000001</v>
      </c>
      <c r="C12" s="122">
        <v>19.033000000000001</v>
      </c>
      <c r="D12" s="122">
        <v>19.033000000000001</v>
      </c>
      <c r="E12" s="122">
        <v>19.033000000000001</v>
      </c>
      <c r="F12" s="122">
        <v>19.033000000000001</v>
      </c>
      <c r="G12" s="122">
        <v>19.033000000000001</v>
      </c>
      <c r="H12" s="122">
        <v>19.033000000000001</v>
      </c>
      <c r="I12" s="122">
        <v>19.033000000000001</v>
      </c>
      <c r="J12" s="122">
        <v>19.033000000000001</v>
      </c>
      <c r="K12" s="122">
        <v>19.033000000000001</v>
      </c>
      <c r="L12" s="122">
        <v>19.033000000000001</v>
      </c>
      <c r="M12" s="122">
        <v>19.033000000000001</v>
      </c>
      <c r="N12" s="122">
        <v>19.033000000000001</v>
      </c>
      <c r="O12" s="15"/>
      <c r="P12" s="15"/>
      <c r="Q12" s="15"/>
    </row>
    <row r="13" spans="1:19" ht="12.75" hidden="1" outlineLevel="3" x14ac:dyDescent="0.2">
      <c r="A13" s="43" t="s">
        <v>30</v>
      </c>
      <c r="B13" s="122">
        <v>19.159217458000001</v>
      </c>
      <c r="C13" s="122">
        <v>17.98596826839</v>
      </c>
      <c r="D13" s="122">
        <v>23.499853516249999</v>
      </c>
      <c r="E13" s="122">
        <v>28.221491233249999</v>
      </c>
      <c r="F13" s="122">
        <v>33.070289869760003</v>
      </c>
      <c r="G13" s="122">
        <v>40.923944255629998</v>
      </c>
      <c r="H13" s="122">
        <v>25.522654083909998</v>
      </c>
      <c r="I13" s="122">
        <v>38.325422486660003</v>
      </c>
      <c r="J13" s="122">
        <v>38.440794459380001</v>
      </c>
      <c r="K13" s="122">
        <v>37.383363077479999</v>
      </c>
      <c r="L13" s="122">
        <v>38.131109560650003</v>
      </c>
      <c r="M13" s="122">
        <v>32.764436015939999</v>
      </c>
      <c r="N13" s="122">
        <v>37.771855741800003</v>
      </c>
      <c r="O13" s="15"/>
      <c r="P13" s="15"/>
      <c r="Q13" s="15"/>
    </row>
    <row r="14" spans="1:19" ht="12.75" hidden="1" outlineLevel="3" x14ac:dyDescent="0.2">
      <c r="A14" s="43" t="s">
        <v>34</v>
      </c>
      <c r="B14" s="122">
        <v>36.5</v>
      </c>
      <c r="C14" s="122">
        <v>36.5</v>
      </c>
      <c r="D14" s="122">
        <v>36.5</v>
      </c>
      <c r="E14" s="122">
        <v>36.5</v>
      </c>
      <c r="F14" s="122">
        <v>36.5</v>
      </c>
      <c r="G14" s="122">
        <v>36.5</v>
      </c>
      <c r="H14" s="122">
        <v>36.5</v>
      </c>
      <c r="I14" s="122">
        <v>36.5</v>
      </c>
      <c r="J14" s="122">
        <v>36.5</v>
      </c>
      <c r="K14" s="122">
        <v>36.5</v>
      </c>
      <c r="L14" s="122">
        <v>36.5</v>
      </c>
      <c r="M14" s="122">
        <v>36.5</v>
      </c>
      <c r="N14" s="122">
        <v>36.5</v>
      </c>
      <c r="O14" s="15"/>
      <c r="P14" s="15"/>
      <c r="Q14" s="15"/>
    </row>
    <row r="15" spans="1:19" ht="12.75" hidden="1" outlineLevel="3" x14ac:dyDescent="0.2">
      <c r="A15" s="43" t="s">
        <v>85</v>
      </c>
      <c r="B15" s="122">
        <v>28.700001</v>
      </c>
      <c r="C15" s="122">
        <v>28.700001</v>
      </c>
      <c r="D15" s="122">
        <v>28.700001</v>
      </c>
      <c r="E15" s="122">
        <v>28.700001</v>
      </c>
      <c r="F15" s="122">
        <v>28.700001</v>
      </c>
      <c r="G15" s="122">
        <v>28.700001</v>
      </c>
      <c r="H15" s="122">
        <v>28.700001</v>
      </c>
      <c r="I15" s="122">
        <v>28.700001</v>
      </c>
      <c r="J15" s="122">
        <v>28.700001</v>
      </c>
      <c r="K15" s="122">
        <v>28.700001</v>
      </c>
      <c r="L15" s="122">
        <v>28.700001</v>
      </c>
      <c r="M15" s="122">
        <v>28.700001</v>
      </c>
      <c r="N15" s="122">
        <v>28.700001</v>
      </c>
      <c r="O15" s="15"/>
      <c r="P15" s="15"/>
      <c r="Q15" s="15"/>
    </row>
    <row r="16" spans="1:19" ht="12.75" hidden="1" outlineLevel="3" x14ac:dyDescent="0.2">
      <c r="A16" s="43" t="s">
        <v>136</v>
      </c>
      <c r="B16" s="122">
        <v>46.9</v>
      </c>
      <c r="C16" s="122">
        <v>46.9</v>
      </c>
      <c r="D16" s="122">
        <v>46.9</v>
      </c>
      <c r="E16" s="122">
        <v>46.9</v>
      </c>
      <c r="F16" s="122">
        <v>46.9</v>
      </c>
      <c r="G16" s="122">
        <v>46.9</v>
      </c>
      <c r="H16" s="122">
        <v>46.9</v>
      </c>
      <c r="I16" s="122">
        <v>46.9</v>
      </c>
      <c r="J16" s="122">
        <v>46.9</v>
      </c>
      <c r="K16" s="122">
        <v>46.9</v>
      </c>
      <c r="L16" s="122">
        <v>46.9</v>
      </c>
      <c r="M16" s="122">
        <v>46.9</v>
      </c>
      <c r="N16" s="122">
        <v>46.9</v>
      </c>
      <c r="O16" s="15"/>
      <c r="P16" s="15"/>
      <c r="Q16" s="15"/>
    </row>
    <row r="17" spans="1:17" ht="12.75" hidden="1" outlineLevel="3" x14ac:dyDescent="0.2">
      <c r="A17" s="43" t="s">
        <v>199</v>
      </c>
      <c r="B17" s="122">
        <v>93.438657000000006</v>
      </c>
      <c r="C17" s="122">
        <v>93.438657000000006</v>
      </c>
      <c r="D17" s="122">
        <v>93.438657000000006</v>
      </c>
      <c r="E17" s="122">
        <v>93.438657000000006</v>
      </c>
      <c r="F17" s="122">
        <v>93.438657000000006</v>
      </c>
      <c r="G17" s="122">
        <v>93.438657000000006</v>
      </c>
      <c r="H17" s="122">
        <v>93.438657000000006</v>
      </c>
      <c r="I17" s="122">
        <v>93.438657000000006</v>
      </c>
      <c r="J17" s="122">
        <v>93.438657000000006</v>
      </c>
      <c r="K17" s="122">
        <v>93.438657000000006</v>
      </c>
      <c r="L17" s="122">
        <v>93.438657000000006</v>
      </c>
      <c r="M17" s="122">
        <v>93.438657000000006</v>
      </c>
      <c r="N17" s="122">
        <v>93.438657000000006</v>
      </c>
      <c r="O17" s="15"/>
      <c r="P17" s="15"/>
      <c r="Q17" s="15"/>
    </row>
    <row r="18" spans="1:17" ht="12.75" hidden="1" outlineLevel="3" x14ac:dyDescent="0.2">
      <c r="A18" s="43" t="s">
        <v>26</v>
      </c>
      <c r="B18" s="122">
        <v>12.097744</v>
      </c>
      <c r="C18" s="122">
        <v>12.097744</v>
      </c>
      <c r="D18" s="122">
        <v>12.097744</v>
      </c>
      <c r="E18" s="122">
        <v>12.097744</v>
      </c>
      <c r="F18" s="122">
        <v>12.097744</v>
      </c>
      <c r="G18" s="122">
        <v>12.097744</v>
      </c>
      <c r="H18" s="122">
        <v>12.097744</v>
      </c>
      <c r="I18" s="122">
        <v>12.097744</v>
      </c>
      <c r="J18" s="122">
        <v>12.097744</v>
      </c>
      <c r="K18" s="122">
        <v>12.097744</v>
      </c>
      <c r="L18" s="122">
        <v>12.097744</v>
      </c>
      <c r="M18" s="122">
        <v>12.097744</v>
      </c>
      <c r="N18" s="122">
        <v>12.097744</v>
      </c>
      <c r="O18" s="15"/>
      <c r="P18" s="15"/>
      <c r="Q18" s="15"/>
    </row>
    <row r="19" spans="1:17" ht="12.75" hidden="1" outlineLevel="3" x14ac:dyDescent="0.2">
      <c r="A19" s="43" t="s">
        <v>80</v>
      </c>
      <c r="B19" s="122">
        <v>12.097744</v>
      </c>
      <c r="C19" s="122">
        <v>12.097744</v>
      </c>
      <c r="D19" s="122">
        <v>12.097744</v>
      </c>
      <c r="E19" s="122">
        <v>12.097744</v>
      </c>
      <c r="F19" s="122">
        <v>12.097744</v>
      </c>
      <c r="G19" s="122">
        <v>12.097744</v>
      </c>
      <c r="H19" s="122">
        <v>12.097744</v>
      </c>
      <c r="I19" s="122">
        <v>12.097744</v>
      </c>
      <c r="J19" s="122">
        <v>12.097744</v>
      </c>
      <c r="K19" s="122">
        <v>12.097744</v>
      </c>
      <c r="L19" s="122">
        <v>12.097744</v>
      </c>
      <c r="M19" s="122">
        <v>12.097744</v>
      </c>
      <c r="N19" s="122">
        <v>12.097744</v>
      </c>
      <c r="O19" s="15"/>
      <c r="P19" s="15"/>
      <c r="Q19" s="15"/>
    </row>
    <row r="20" spans="1:17" ht="12.75" hidden="1" outlineLevel="3" x14ac:dyDescent="0.2">
      <c r="A20" s="43" t="s">
        <v>174</v>
      </c>
      <c r="B20" s="122">
        <v>37.421561873549997</v>
      </c>
      <c r="C20" s="122">
        <v>37.716767139650003</v>
      </c>
      <c r="D20" s="122">
        <v>36.971441615659998</v>
      </c>
      <c r="E20" s="122">
        <v>37.206829710100003</v>
      </c>
      <c r="F20" s="122">
        <v>30.749772565499999</v>
      </c>
      <c r="G20" s="122">
        <v>30.964797580660001</v>
      </c>
      <c r="H20" s="122">
        <v>27.465314979910001</v>
      </c>
      <c r="I20" s="122">
        <v>26.335012330790001</v>
      </c>
      <c r="J20" s="122">
        <v>26.488508891670001</v>
      </c>
      <c r="K20" s="122">
        <v>30.487329847649999</v>
      </c>
      <c r="L20" s="122">
        <v>31.618932223160002</v>
      </c>
      <c r="M20" s="122">
        <v>30.850316577019999</v>
      </c>
      <c r="N20" s="122">
        <v>31.401890643400002</v>
      </c>
      <c r="O20" s="15"/>
      <c r="P20" s="15"/>
      <c r="Q20" s="15"/>
    </row>
    <row r="21" spans="1:17" ht="12.75" hidden="1" outlineLevel="3" x14ac:dyDescent="0.2">
      <c r="A21" s="43" t="s">
        <v>131</v>
      </c>
      <c r="B21" s="122">
        <v>12.097744</v>
      </c>
      <c r="C21" s="122">
        <v>12.097744</v>
      </c>
      <c r="D21" s="122">
        <v>12.097744</v>
      </c>
      <c r="E21" s="122">
        <v>12.097744</v>
      </c>
      <c r="F21" s="122">
        <v>12.097744</v>
      </c>
      <c r="G21" s="122">
        <v>12.097744</v>
      </c>
      <c r="H21" s="122">
        <v>12.097744</v>
      </c>
      <c r="I21" s="122">
        <v>12.097744</v>
      </c>
      <c r="J21" s="122">
        <v>12.097744</v>
      </c>
      <c r="K21" s="122">
        <v>12.097744</v>
      </c>
      <c r="L21" s="122">
        <v>12.097744</v>
      </c>
      <c r="M21" s="122">
        <v>12.097744</v>
      </c>
      <c r="N21" s="122">
        <v>12.097744</v>
      </c>
      <c r="O21" s="15"/>
      <c r="P21" s="15"/>
      <c r="Q21" s="15"/>
    </row>
    <row r="22" spans="1:17" ht="12.75" hidden="1" outlineLevel="3" x14ac:dyDescent="0.2">
      <c r="A22" s="43" t="s">
        <v>196</v>
      </c>
      <c r="B22" s="122">
        <v>12.097744</v>
      </c>
      <c r="C22" s="122">
        <v>12.097744</v>
      </c>
      <c r="D22" s="122">
        <v>12.097744</v>
      </c>
      <c r="E22" s="122">
        <v>12.097744</v>
      </c>
      <c r="F22" s="122">
        <v>12.097744</v>
      </c>
      <c r="G22" s="122">
        <v>12.097744</v>
      </c>
      <c r="H22" s="122">
        <v>12.097744</v>
      </c>
      <c r="I22" s="122">
        <v>12.097744</v>
      </c>
      <c r="J22" s="122">
        <v>12.097744</v>
      </c>
      <c r="K22" s="122">
        <v>12.097744</v>
      </c>
      <c r="L22" s="122">
        <v>12.097744</v>
      </c>
      <c r="M22" s="122">
        <v>12.097744</v>
      </c>
      <c r="N22" s="122">
        <v>12.097744</v>
      </c>
      <c r="O22" s="15"/>
      <c r="P22" s="15"/>
      <c r="Q22" s="15"/>
    </row>
    <row r="23" spans="1:17" ht="12.75" hidden="1" outlineLevel="3" x14ac:dyDescent="0.2">
      <c r="A23" s="43" t="s">
        <v>218</v>
      </c>
      <c r="B23" s="122">
        <v>19.184152653999998</v>
      </c>
      <c r="C23" s="122">
        <v>22.059128236700001</v>
      </c>
      <c r="D23" s="122">
        <v>23.923962178770001</v>
      </c>
      <c r="E23" s="122">
        <v>24.341829888220001</v>
      </c>
      <c r="F23" s="122">
        <v>29.48569032859</v>
      </c>
      <c r="G23" s="122">
        <v>30.122093823509999</v>
      </c>
      <c r="H23" s="122">
        <v>34.346204854790003</v>
      </c>
      <c r="I23" s="122">
        <v>47.809040167779997</v>
      </c>
      <c r="J23" s="122">
        <v>49.245289313580002</v>
      </c>
      <c r="K23" s="122">
        <v>54.075842015509998</v>
      </c>
      <c r="L23" s="122">
        <v>57.063224483330004</v>
      </c>
      <c r="M23" s="122">
        <v>45.203138093680003</v>
      </c>
      <c r="N23" s="122">
        <v>47.236592873600003</v>
      </c>
      <c r="O23" s="15"/>
      <c r="P23" s="15"/>
      <c r="Q23" s="15"/>
    </row>
    <row r="24" spans="1:17" ht="12.75" hidden="1" outlineLevel="3" x14ac:dyDescent="0.2">
      <c r="A24" s="43" t="s">
        <v>154</v>
      </c>
      <c r="B24" s="122">
        <v>12.097744</v>
      </c>
      <c r="C24" s="122">
        <v>12.097744</v>
      </c>
      <c r="D24" s="122">
        <v>12.097744</v>
      </c>
      <c r="E24" s="122">
        <v>12.097744</v>
      </c>
      <c r="F24" s="122">
        <v>12.097744</v>
      </c>
      <c r="G24" s="122">
        <v>12.097744</v>
      </c>
      <c r="H24" s="122">
        <v>12.097744</v>
      </c>
      <c r="I24" s="122">
        <v>12.097744</v>
      </c>
      <c r="J24" s="122">
        <v>12.097744</v>
      </c>
      <c r="K24" s="122">
        <v>12.097744</v>
      </c>
      <c r="L24" s="122">
        <v>12.097744</v>
      </c>
      <c r="M24" s="122">
        <v>12.097744</v>
      </c>
      <c r="N24" s="122">
        <v>12.097744</v>
      </c>
      <c r="O24" s="15"/>
      <c r="P24" s="15"/>
      <c r="Q24" s="15"/>
    </row>
    <row r="25" spans="1:17" ht="12.75" hidden="1" outlineLevel="3" x14ac:dyDescent="0.2">
      <c r="A25" s="43" t="s">
        <v>114</v>
      </c>
      <c r="B25" s="122">
        <v>12.097744</v>
      </c>
      <c r="C25" s="122">
        <v>12.097744</v>
      </c>
      <c r="D25" s="122">
        <v>12.097744</v>
      </c>
      <c r="E25" s="122">
        <v>12.097744</v>
      </c>
      <c r="F25" s="122">
        <v>12.097744</v>
      </c>
      <c r="G25" s="122">
        <v>12.097744</v>
      </c>
      <c r="H25" s="122">
        <v>12.097744</v>
      </c>
      <c r="I25" s="122">
        <v>12.097744</v>
      </c>
      <c r="J25" s="122">
        <v>12.097744</v>
      </c>
      <c r="K25" s="122">
        <v>12.097744</v>
      </c>
      <c r="L25" s="122">
        <v>12.097744</v>
      </c>
      <c r="M25" s="122">
        <v>12.097744</v>
      </c>
      <c r="N25" s="122">
        <v>12.097744</v>
      </c>
      <c r="O25" s="15"/>
      <c r="P25" s="15"/>
      <c r="Q25" s="15"/>
    </row>
    <row r="26" spans="1:17" ht="12.75" hidden="1" outlineLevel="3" x14ac:dyDescent="0.2">
      <c r="A26" s="43" t="s">
        <v>179</v>
      </c>
      <c r="B26" s="122">
        <v>12.097744</v>
      </c>
      <c r="C26" s="122">
        <v>12.097744</v>
      </c>
      <c r="D26" s="122">
        <v>12.097744</v>
      </c>
      <c r="E26" s="122">
        <v>12.097744</v>
      </c>
      <c r="F26" s="122">
        <v>12.097744</v>
      </c>
      <c r="G26" s="122">
        <v>12.097744</v>
      </c>
      <c r="H26" s="122">
        <v>12.097744</v>
      </c>
      <c r="I26" s="122">
        <v>12.097744</v>
      </c>
      <c r="J26" s="122">
        <v>12.097744</v>
      </c>
      <c r="K26" s="122">
        <v>12.097744</v>
      </c>
      <c r="L26" s="122">
        <v>12.097744</v>
      </c>
      <c r="M26" s="122">
        <v>12.097744</v>
      </c>
      <c r="N26" s="122">
        <v>12.097744</v>
      </c>
      <c r="O26" s="15"/>
      <c r="P26" s="15"/>
      <c r="Q26" s="15"/>
    </row>
    <row r="27" spans="1:17" ht="12.75" hidden="1" outlineLevel="3" x14ac:dyDescent="0.2">
      <c r="A27" s="43" t="s">
        <v>7</v>
      </c>
      <c r="B27" s="122">
        <v>12.097744</v>
      </c>
      <c r="C27" s="122">
        <v>12.097744</v>
      </c>
      <c r="D27" s="122">
        <v>12.097744</v>
      </c>
      <c r="E27" s="122">
        <v>12.097744</v>
      </c>
      <c r="F27" s="122">
        <v>12.097744</v>
      </c>
      <c r="G27" s="122">
        <v>12.097744</v>
      </c>
      <c r="H27" s="122">
        <v>12.097744</v>
      </c>
      <c r="I27" s="122">
        <v>12.097744</v>
      </c>
      <c r="J27" s="122">
        <v>12.097744</v>
      </c>
      <c r="K27" s="122">
        <v>12.097744</v>
      </c>
      <c r="L27" s="122">
        <v>12.097744</v>
      </c>
      <c r="M27" s="122">
        <v>12.097744</v>
      </c>
      <c r="N27" s="122">
        <v>12.097744</v>
      </c>
      <c r="O27" s="15"/>
      <c r="P27" s="15"/>
      <c r="Q27" s="15"/>
    </row>
    <row r="28" spans="1:17" ht="12.75" hidden="1" outlineLevel="3" x14ac:dyDescent="0.2">
      <c r="A28" s="43" t="s">
        <v>53</v>
      </c>
      <c r="B28" s="122">
        <v>12.097744</v>
      </c>
      <c r="C28" s="122">
        <v>12.097744</v>
      </c>
      <c r="D28" s="122">
        <v>12.097744</v>
      </c>
      <c r="E28" s="122">
        <v>12.097744</v>
      </c>
      <c r="F28" s="122">
        <v>12.097744</v>
      </c>
      <c r="G28" s="122">
        <v>12.097744</v>
      </c>
      <c r="H28" s="122">
        <v>12.097744</v>
      </c>
      <c r="I28" s="122">
        <v>12.097744</v>
      </c>
      <c r="J28" s="122">
        <v>12.097744</v>
      </c>
      <c r="K28" s="122">
        <v>12.097744</v>
      </c>
      <c r="L28" s="122">
        <v>12.097744</v>
      </c>
      <c r="M28" s="122">
        <v>12.097744</v>
      </c>
      <c r="N28" s="122">
        <v>12.097744</v>
      </c>
      <c r="O28" s="15"/>
      <c r="P28" s="15"/>
      <c r="Q28" s="15"/>
    </row>
    <row r="29" spans="1:17" ht="12.75" hidden="1" outlineLevel="3" x14ac:dyDescent="0.2">
      <c r="A29" s="43" t="s">
        <v>101</v>
      </c>
      <c r="B29" s="122">
        <v>12.097744</v>
      </c>
      <c r="C29" s="122">
        <v>12.097744</v>
      </c>
      <c r="D29" s="122">
        <v>12.097744</v>
      </c>
      <c r="E29" s="122">
        <v>12.097744</v>
      </c>
      <c r="F29" s="122">
        <v>12.097744</v>
      </c>
      <c r="G29" s="122">
        <v>12.097744</v>
      </c>
      <c r="H29" s="122">
        <v>12.097744</v>
      </c>
      <c r="I29" s="122">
        <v>12.097744</v>
      </c>
      <c r="J29" s="122">
        <v>12.097744</v>
      </c>
      <c r="K29" s="122">
        <v>12.097744</v>
      </c>
      <c r="L29" s="122">
        <v>12.097744</v>
      </c>
      <c r="M29" s="122">
        <v>12.097744</v>
      </c>
      <c r="N29" s="122">
        <v>12.097744</v>
      </c>
      <c r="O29" s="15"/>
      <c r="P29" s="15"/>
      <c r="Q29" s="15"/>
    </row>
    <row r="30" spans="1:17" ht="12.75" hidden="1" outlineLevel="3" x14ac:dyDescent="0.2">
      <c r="A30" s="43" t="s">
        <v>93</v>
      </c>
      <c r="B30" s="122">
        <v>12.097744</v>
      </c>
      <c r="C30" s="122">
        <v>12.097744</v>
      </c>
      <c r="D30" s="122">
        <v>12.097744</v>
      </c>
      <c r="E30" s="122">
        <v>12.097744</v>
      </c>
      <c r="F30" s="122">
        <v>12.097744</v>
      </c>
      <c r="G30" s="122">
        <v>12.097744</v>
      </c>
      <c r="H30" s="122">
        <v>12.097744</v>
      </c>
      <c r="I30" s="122">
        <v>12.097744</v>
      </c>
      <c r="J30" s="122">
        <v>12.097744</v>
      </c>
      <c r="K30" s="122">
        <v>12.097744</v>
      </c>
      <c r="L30" s="122">
        <v>12.097744</v>
      </c>
      <c r="M30" s="122">
        <v>12.097744</v>
      </c>
      <c r="N30" s="122">
        <v>12.097744</v>
      </c>
      <c r="O30" s="15"/>
      <c r="P30" s="15"/>
      <c r="Q30" s="15"/>
    </row>
    <row r="31" spans="1:17" ht="12.75" hidden="1" outlineLevel="3" x14ac:dyDescent="0.2">
      <c r="A31" s="43" t="s">
        <v>151</v>
      </c>
      <c r="B31" s="122">
        <v>12.097744</v>
      </c>
      <c r="C31" s="122">
        <v>12.097744</v>
      </c>
      <c r="D31" s="122">
        <v>12.097744</v>
      </c>
      <c r="E31" s="122">
        <v>12.097744</v>
      </c>
      <c r="F31" s="122">
        <v>12.097744</v>
      </c>
      <c r="G31" s="122">
        <v>12.097744</v>
      </c>
      <c r="H31" s="122">
        <v>12.097744</v>
      </c>
      <c r="I31" s="122">
        <v>12.097744</v>
      </c>
      <c r="J31" s="122">
        <v>12.097744</v>
      </c>
      <c r="K31" s="122">
        <v>12.097744</v>
      </c>
      <c r="L31" s="122">
        <v>12.097744</v>
      </c>
      <c r="M31" s="122">
        <v>12.097744</v>
      </c>
      <c r="N31" s="122">
        <v>12.097744</v>
      </c>
      <c r="O31" s="15"/>
      <c r="P31" s="15"/>
      <c r="Q31" s="15"/>
    </row>
    <row r="32" spans="1:17" ht="12.75" hidden="1" outlineLevel="3" x14ac:dyDescent="0.2">
      <c r="A32" s="43" t="s">
        <v>207</v>
      </c>
      <c r="B32" s="122">
        <v>12.097744</v>
      </c>
      <c r="C32" s="122">
        <v>12.097744</v>
      </c>
      <c r="D32" s="122">
        <v>12.097744</v>
      </c>
      <c r="E32" s="122">
        <v>12.097744</v>
      </c>
      <c r="F32" s="122">
        <v>12.097744</v>
      </c>
      <c r="G32" s="122">
        <v>12.097744</v>
      </c>
      <c r="H32" s="122">
        <v>12.097744</v>
      </c>
      <c r="I32" s="122">
        <v>12.097744</v>
      </c>
      <c r="J32" s="122">
        <v>12.097744</v>
      </c>
      <c r="K32" s="122">
        <v>12.097744</v>
      </c>
      <c r="L32" s="122">
        <v>12.097744</v>
      </c>
      <c r="M32" s="122">
        <v>12.097744</v>
      </c>
      <c r="N32" s="122">
        <v>12.097744</v>
      </c>
      <c r="O32" s="15"/>
      <c r="P32" s="15"/>
      <c r="Q32" s="15"/>
    </row>
    <row r="33" spans="1:17" ht="12.75" hidden="1" outlineLevel="3" x14ac:dyDescent="0.2">
      <c r="A33" s="43" t="s">
        <v>31</v>
      </c>
      <c r="B33" s="122">
        <v>12.097744</v>
      </c>
      <c r="C33" s="122">
        <v>12.097744</v>
      </c>
      <c r="D33" s="122">
        <v>12.097744</v>
      </c>
      <c r="E33" s="122">
        <v>12.097744</v>
      </c>
      <c r="F33" s="122">
        <v>12.097744</v>
      </c>
      <c r="G33" s="122">
        <v>12.097744</v>
      </c>
      <c r="H33" s="122">
        <v>12.097744</v>
      </c>
      <c r="I33" s="122">
        <v>12.097744</v>
      </c>
      <c r="J33" s="122">
        <v>12.097744</v>
      </c>
      <c r="K33" s="122">
        <v>12.097744</v>
      </c>
      <c r="L33" s="122">
        <v>12.097744</v>
      </c>
      <c r="M33" s="122">
        <v>12.097744</v>
      </c>
      <c r="N33" s="122">
        <v>12.097744</v>
      </c>
      <c r="O33" s="15"/>
      <c r="P33" s="15"/>
      <c r="Q33" s="15"/>
    </row>
    <row r="34" spans="1:17" ht="12.75" hidden="1" outlineLevel="3" x14ac:dyDescent="0.2">
      <c r="A34" s="43" t="s">
        <v>59</v>
      </c>
      <c r="B34" s="122">
        <v>6.6407129999999999</v>
      </c>
      <c r="C34" s="122">
        <v>30.279571715159999</v>
      </c>
      <c r="D34" s="122">
        <v>19.946277247889999</v>
      </c>
      <c r="E34" s="122">
        <v>24.307330107129999</v>
      </c>
      <c r="F34" s="122">
        <v>17.787324000000002</v>
      </c>
      <c r="G34" s="122">
        <v>11.353145</v>
      </c>
      <c r="H34" s="122">
        <v>4.6378159999999999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5"/>
      <c r="P34" s="15"/>
      <c r="Q34" s="15"/>
    </row>
    <row r="35" spans="1:17" ht="12.75" hidden="1" outlineLevel="3" x14ac:dyDescent="0.2">
      <c r="A35" s="43" t="s">
        <v>47</v>
      </c>
      <c r="B35" s="122">
        <v>62.88869382435</v>
      </c>
      <c r="C35" s="122">
        <v>63.366086535549996</v>
      </c>
      <c r="D35" s="122">
        <v>62.972259315999999</v>
      </c>
      <c r="E35" s="122">
        <v>70.159906048379995</v>
      </c>
      <c r="F35" s="122">
        <v>67.879974667260001</v>
      </c>
      <c r="G35" s="122">
        <v>69.627991662580001</v>
      </c>
      <c r="H35" s="122">
        <v>74.021751444429995</v>
      </c>
      <c r="I35" s="122">
        <v>67.914153040309998</v>
      </c>
      <c r="J35" s="122">
        <v>69.899402247029997</v>
      </c>
      <c r="K35" s="122">
        <v>75.132962500540003</v>
      </c>
      <c r="L35" s="122">
        <v>66.389281621479995</v>
      </c>
      <c r="M35" s="122">
        <v>74.414629836580005</v>
      </c>
      <c r="N35" s="122">
        <v>79.853823193400004</v>
      </c>
      <c r="O35" s="15"/>
      <c r="P35" s="15"/>
      <c r="Q35" s="15"/>
    </row>
    <row r="36" spans="1:17" ht="12.75" hidden="1" outlineLevel="3" x14ac:dyDescent="0.2">
      <c r="A36" s="43" t="s">
        <v>46</v>
      </c>
      <c r="B36" s="122">
        <v>12.097751000000001</v>
      </c>
      <c r="C36" s="122">
        <v>12.097751000000001</v>
      </c>
      <c r="D36" s="122">
        <v>12.097751000000001</v>
      </c>
      <c r="E36" s="122">
        <v>12.097751000000001</v>
      </c>
      <c r="F36" s="122">
        <v>12.097751000000001</v>
      </c>
      <c r="G36" s="122">
        <v>12.097751000000001</v>
      </c>
      <c r="H36" s="122">
        <v>12.097751000000001</v>
      </c>
      <c r="I36" s="122">
        <v>12.097751000000001</v>
      </c>
      <c r="J36" s="122">
        <v>12.097751000000001</v>
      </c>
      <c r="K36" s="122">
        <v>12.097751000000001</v>
      </c>
      <c r="L36" s="122">
        <v>12.097751000000001</v>
      </c>
      <c r="M36" s="122">
        <v>12.097751000000001</v>
      </c>
      <c r="N36" s="122">
        <v>12.097751000000001</v>
      </c>
      <c r="O36" s="15"/>
      <c r="P36" s="15"/>
      <c r="Q36" s="15"/>
    </row>
    <row r="37" spans="1:17" ht="12.75" hidden="1" outlineLevel="3" x14ac:dyDescent="0.2">
      <c r="A37" s="43" t="s">
        <v>94</v>
      </c>
      <c r="B37" s="122">
        <v>0.03</v>
      </c>
      <c r="C37" s="122">
        <v>0.03</v>
      </c>
      <c r="D37" s="122">
        <v>0.03</v>
      </c>
      <c r="E37" s="122">
        <v>0.03</v>
      </c>
      <c r="F37" s="122">
        <v>0.03</v>
      </c>
      <c r="G37" s="122">
        <v>0.03</v>
      </c>
      <c r="H37" s="122">
        <v>0.03</v>
      </c>
      <c r="I37" s="122">
        <v>0.03</v>
      </c>
      <c r="J37" s="122">
        <v>0.03</v>
      </c>
      <c r="K37" s="122">
        <v>0.03</v>
      </c>
      <c r="L37" s="122">
        <v>0.03</v>
      </c>
      <c r="M37" s="122">
        <v>0.03</v>
      </c>
      <c r="N37" s="122">
        <v>7.03</v>
      </c>
      <c r="O37" s="15"/>
      <c r="P37" s="15"/>
      <c r="Q37" s="15"/>
    </row>
    <row r="38" spans="1:17" ht="12.75" hidden="1" outlineLevel="3" x14ac:dyDescent="0.2">
      <c r="A38" s="43" t="s">
        <v>157</v>
      </c>
      <c r="B38" s="122">
        <v>39.370320200000002</v>
      </c>
      <c r="C38" s="122">
        <v>30.3731604</v>
      </c>
      <c r="D38" s="122">
        <v>29.579085500000001</v>
      </c>
      <c r="E38" s="122">
        <v>29.579085500000001</v>
      </c>
      <c r="F38" s="122">
        <v>27.408128099999999</v>
      </c>
      <c r="G38" s="122">
        <v>29.164441100000001</v>
      </c>
      <c r="H38" s="122">
        <v>31.031966100000002</v>
      </c>
      <c r="I38" s="122">
        <v>37.171148299999999</v>
      </c>
      <c r="J38" s="122">
        <v>37.0756674</v>
      </c>
      <c r="K38" s="122">
        <v>37.063136</v>
      </c>
      <c r="L38" s="122">
        <v>41.063136</v>
      </c>
      <c r="M38" s="122">
        <v>43.563136</v>
      </c>
      <c r="N38" s="122">
        <v>46.557594000000002</v>
      </c>
      <c r="O38" s="15"/>
      <c r="P38" s="15"/>
      <c r="Q38" s="15"/>
    </row>
    <row r="39" spans="1:17" ht="12.75" hidden="1" outlineLevel="3" x14ac:dyDescent="0.2">
      <c r="A39" s="43" t="s">
        <v>162</v>
      </c>
      <c r="B39" s="122">
        <v>8.97352198956</v>
      </c>
      <c r="C39" s="122">
        <v>7.0676736657800001</v>
      </c>
      <c r="D39" s="122">
        <v>8.3424278509000001</v>
      </c>
      <c r="E39" s="122">
        <v>5.2444208650400004</v>
      </c>
      <c r="F39" s="122">
        <v>22.189435639100001</v>
      </c>
      <c r="G39" s="122">
        <v>23.04019728614</v>
      </c>
      <c r="H39" s="122">
        <v>23.873417331430002</v>
      </c>
      <c r="I39" s="122">
        <v>22.528618999999999</v>
      </c>
      <c r="J39" s="122">
        <v>11.012083000000001</v>
      </c>
      <c r="K39" s="122">
        <v>11.012083000000001</v>
      </c>
      <c r="L39" s="122">
        <v>1.584821</v>
      </c>
      <c r="M39" s="122">
        <v>0</v>
      </c>
      <c r="N39" s="122">
        <v>0</v>
      </c>
      <c r="O39" s="15"/>
      <c r="P39" s="15"/>
      <c r="Q39" s="15"/>
    </row>
    <row r="40" spans="1:17" ht="12.75" hidden="1" outlineLevel="3" x14ac:dyDescent="0.2">
      <c r="A40" s="43" t="s">
        <v>211</v>
      </c>
      <c r="B40" s="122">
        <v>5.8000999999999996</v>
      </c>
      <c r="C40" s="122">
        <v>5.8000999999999996</v>
      </c>
      <c r="D40" s="122">
        <v>5.8000999999999996</v>
      </c>
      <c r="E40" s="122">
        <v>5.8000999999999996</v>
      </c>
      <c r="F40" s="122">
        <v>5.8000999999999996</v>
      </c>
      <c r="G40" s="122">
        <v>5.8000999999999996</v>
      </c>
      <c r="H40" s="122">
        <v>13.275709000000001</v>
      </c>
      <c r="I40" s="122">
        <v>26.150091</v>
      </c>
      <c r="J40" s="122">
        <v>27.387578000000001</v>
      </c>
      <c r="K40" s="122">
        <v>39.665255999999999</v>
      </c>
      <c r="L40" s="122">
        <v>39.665255999999999</v>
      </c>
      <c r="M40" s="122">
        <v>39.665255999999999</v>
      </c>
      <c r="N40" s="122">
        <v>39.665255999999999</v>
      </c>
      <c r="O40" s="15"/>
      <c r="P40" s="15"/>
      <c r="Q40" s="15"/>
    </row>
    <row r="41" spans="1:17" ht="12.75" hidden="1" outlineLevel="3" x14ac:dyDescent="0.2">
      <c r="A41" s="43" t="s">
        <v>39</v>
      </c>
      <c r="B41" s="122">
        <v>17.873328999999998</v>
      </c>
      <c r="C41" s="122">
        <v>17.873328999999998</v>
      </c>
      <c r="D41" s="122">
        <v>18.042587000000001</v>
      </c>
      <c r="E41" s="122">
        <v>18.570758999999999</v>
      </c>
      <c r="F41" s="122">
        <v>18.570758999999999</v>
      </c>
      <c r="G41" s="122">
        <v>17.471209000000002</v>
      </c>
      <c r="H41" s="122">
        <v>17.471209000000002</v>
      </c>
      <c r="I41" s="122">
        <v>20.471209000000002</v>
      </c>
      <c r="J41" s="122">
        <v>22.312239000000002</v>
      </c>
      <c r="K41" s="122">
        <v>22.312239000000002</v>
      </c>
      <c r="L41" s="122">
        <v>22.839648</v>
      </c>
      <c r="M41" s="122">
        <v>23.105080999999998</v>
      </c>
      <c r="N41" s="122">
        <v>23.602312000000001</v>
      </c>
      <c r="O41" s="15"/>
      <c r="P41" s="15"/>
      <c r="Q41" s="15"/>
    </row>
    <row r="42" spans="1:17" ht="12.75" hidden="1" outlineLevel="3" x14ac:dyDescent="0.2">
      <c r="A42" s="43" t="s">
        <v>89</v>
      </c>
      <c r="B42" s="122">
        <v>17.5</v>
      </c>
      <c r="C42" s="122">
        <v>17.5</v>
      </c>
      <c r="D42" s="122">
        <v>17.5</v>
      </c>
      <c r="E42" s="122">
        <v>17.5</v>
      </c>
      <c r="F42" s="122">
        <v>17.5</v>
      </c>
      <c r="G42" s="122">
        <v>17.5</v>
      </c>
      <c r="H42" s="122">
        <v>17.5</v>
      </c>
      <c r="I42" s="122">
        <v>17.5</v>
      </c>
      <c r="J42" s="122">
        <v>17.5</v>
      </c>
      <c r="K42" s="122">
        <v>17.5</v>
      </c>
      <c r="L42" s="122">
        <v>17.5</v>
      </c>
      <c r="M42" s="122">
        <v>17.5</v>
      </c>
      <c r="N42" s="122">
        <v>17.5</v>
      </c>
      <c r="O42" s="15"/>
      <c r="P42" s="15"/>
      <c r="Q42" s="15"/>
    </row>
    <row r="43" spans="1:17" ht="12.75" hidden="1" outlineLevel="3" x14ac:dyDescent="0.2">
      <c r="A43" s="43" t="s">
        <v>197</v>
      </c>
      <c r="B43" s="122">
        <v>24.18031366728</v>
      </c>
      <c r="C43" s="122">
        <v>24.268270029260002</v>
      </c>
      <c r="D43" s="122">
        <v>11.404919709450001</v>
      </c>
      <c r="E43" s="122">
        <v>14.39519021423</v>
      </c>
      <c r="F43" s="122">
        <v>14.550184562549999</v>
      </c>
      <c r="G43" s="122">
        <v>17.1359381362</v>
      </c>
      <c r="H43" s="122">
        <v>19.269212284150001</v>
      </c>
      <c r="I43" s="122">
        <v>11.88077192826</v>
      </c>
      <c r="J43" s="122">
        <v>11.90425955678</v>
      </c>
      <c r="K43" s="122">
        <v>8.2410027649399993</v>
      </c>
      <c r="L43" s="122">
        <v>8.3870352867399998</v>
      </c>
      <c r="M43" s="122">
        <v>8.2334445691999996</v>
      </c>
      <c r="N43" s="122">
        <v>0</v>
      </c>
      <c r="O43" s="15"/>
      <c r="P43" s="15"/>
      <c r="Q43" s="15"/>
    </row>
    <row r="44" spans="1:17" ht="12.75" hidden="1" outlineLevel="3" x14ac:dyDescent="0.2">
      <c r="A44" s="43" t="s">
        <v>146</v>
      </c>
      <c r="B44" s="122">
        <v>19.399999999999999</v>
      </c>
      <c r="C44" s="122">
        <v>19.399999999999999</v>
      </c>
      <c r="D44" s="122">
        <v>18</v>
      </c>
      <c r="E44" s="122">
        <v>18</v>
      </c>
      <c r="F44" s="122">
        <v>18</v>
      </c>
      <c r="G44" s="122">
        <v>18</v>
      </c>
      <c r="H44" s="122">
        <v>18</v>
      </c>
      <c r="I44" s="122">
        <v>18</v>
      </c>
      <c r="J44" s="122">
        <v>18</v>
      </c>
      <c r="K44" s="122">
        <v>18</v>
      </c>
      <c r="L44" s="122">
        <v>18</v>
      </c>
      <c r="M44" s="122">
        <v>18</v>
      </c>
      <c r="N44" s="122">
        <v>18</v>
      </c>
      <c r="O44" s="15"/>
      <c r="P44" s="15"/>
      <c r="Q44" s="15"/>
    </row>
    <row r="45" spans="1:17" ht="25.5" outlineLevel="2" collapsed="1" x14ac:dyDescent="0.2">
      <c r="A45" s="265" t="s">
        <v>118</v>
      </c>
      <c r="B45" s="120">
        <f t="shared" ref="B45:M45" si="4">SUM(B$46:B$46)</f>
        <v>2.2482928826599999</v>
      </c>
      <c r="C45" s="120">
        <f t="shared" si="4"/>
        <v>2.2482928826599999</v>
      </c>
      <c r="D45" s="120">
        <f t="shared" si="4"/>
        <v>2.2482928826599999</v>
      </c>
      <c r="E45" s="120">
        <f t="shared" si="4"/>
        <v>2.2482928826599999</v>
      </c>
      <c r="F45" s="120">
        <f t="shared" si="4"/>
        <v>2.2152297520399999</v>
      </c>
      <c r="G45" s="120">
        <f t="shared" si="4"/>
        <v>2.2152297520399999</v>
      </c>
      <c r="H45" s="120">
        <f t="shared" si="4"/>
        <v>2.2152297520399999</v>
      </c>
      <c r="I45" s="120">
        <f t="shared" si="4"/>
        <v>2.18216662142</v>
      </c>
      <c r="J45" s="120">
        <f t="shared" si="4"/>
        <v>2.18216662142</v>
      </c>
      <c r="K45" s="120">
        <f t="shared" si="4"/>
        <v>2.1491034908</v>
      </c>
      <c r="L45" s="120">
        <f t="shared" si="4"/>
        <v>2.1491034908</v>
      </c>
      <c r="M45" s="120">
        <f t="shared" si="4"/>
        <v>2.1491034908</v>
      </c>
      <c r="N45" s="120">
        <v>2.11604036018</v>
      </c>
      <c r="O45" s="15"/>
      <c r="P45" s="15"/>
      <c r="Q45" s="15"/>
    </row>
    <row r="46" spans="1:17" ht="12.75" hidden="1" outlineLevel="3" x14ac:dyDescent="0.2">
      <c r="A46" s="43" t="s">
        <v>28</v>
      </c>
      <c r="B46" s="122">
        <v>2.2482928826599999</v>
      </c>
      <c r="C46" s="122">
        <v>2.2482928826599999</v>
      </c>
      <c r="D46" s="122">
        <v>2.2482928826599999</v>
      </c>
      <c r="E46" s="122">
        <v>2.2482928826599999</v>
      </c>
      <c r="F46" s="122">
        <v>2.2152297520399999</v>
      </c>
      <c r="G46" s="122">
        <v>2.2152297520399999</v>
      </c>
      <c r="H46" s="122">
        <v>2.2152297520399999</v>
      </c>
      <c r="I46" s="122">
        <v>2.18216662142</v>
      </c>
      <c r="J46" s="122">
        <v>2.18216662142</v>
      </c>
      <c r="K46" s="122">
        <v>2.1491034908</v>
      </c>
      <c r="L46" s="122">
        <v>2.1491034908</v>
      </c>
      <c r="M46" s="122">
        <v>2.1491034908</v>
      </c>
      <c r="N46" s="122">
        <v>2.11604036018</v>
      </c>
      <c r="O46" s="15"/>
      <c r="P46" s="15"/>
      <c r="Q46" s="15"/>
    </row>
    <row r="47" spans="1:17" ht="15" outlineLevel="1" x14ac:dyDescent="0.25">
      <c r="A47" s="200" t="s">
        <v>64</v>
      </c>
      <c r="B47" s="205">
        <f t="shared" ref="B47:N47" si="5">B$48+B$55+B$63+B$68+B$76</f>
        <v>1099.2009037610301</v>
      </c>
      <c r="C47" s="205">
        <f t="shared" si="5"/>
        <v>1101.99072959932</v>
      </c>
      <c r="D47" s="205">
        <f t="shared" si="5"/>
        <v>1069.8985197008101</v>
      </c>
      <c r="E47" s="205">
        <f t="shared" si="5"/>
        <v>1094.8703398392699</v>
      </c>
      <c r="F47" s="205">
        <f t="shared" si="5"/>
        <v>1068.4625711475799</v>
      </c>
      <c r="G47" s="205">
        <f t="shared" si="5"/>
        <v>1044.4270991958897</v>
      </c>
      <c r="H47" s="205">
        <f t="shared" si="5"/>
        <v>1049.8768945474799</v>
      </c>
      <c r="I47" s="205">
        <f t="shared" si="5"/>
        <v>1001.72328707913</v>
      </c>
      <c r="J47" s="205">
        <f t="shared" si="5"/>
        <v>1004.7153978799799</v>
      </c>
      <c r="K47" s="205">
        <f t="shared" si="5"/>
        <v>931.42174898068004</v>
      </c>
      <c r="L47" s="205">
        <f t="shared" si="5"/>
        <v>976.80672273401001</v>
      </c>
      <c r="M47" s="205">
        <f t="shared" si="5"/>
        <v>936.1264927402799</v>
      </c>
      <c r="N47" s="205">
        <f t="shared" si="5"/>
        <v>931.87402523800995</v>
      </c>
      <c r="O47" s="15"/>
      <c r="P47" s="15"/>
      <c r="Q47" s="15"/>
    </row>
    <row r="48" spans="1:17" ht="25.5" outlineLevel="2" collapsed="1" x14ac:dyDescent="0.2">
      <c r="A48" s="265" t="s">
        <v>181</v>
      </c>
      <c r="B48" s="120">
        <f t="shared" ref="B48:M48" si="6">SUM(B$49:B$54)</f>
        <v>370.82150240537999</v>
      </c>
      <c r="C48" s="120">
        <f t="shared" si="6"/>
        <v>371.16635575119</v>
      </c>
      <c r="D48" s="120">
        <f t="shared" si="6"/>
        <v>359.41750104198002</v>
      </c>
      <c r="E48" s="120">
        <f t="shared" si="6"/>
        <v>350.94876170431996</v>
      </c>
      <c r="F48" s="120">
        <f t="shared" si="6"/>
        <v>341.73326822800999</v>
      </c>
      <c r="G48" s="120">
        <f t="shared" si="6"/>
        <v>337.55615695424996</v>
      </c>
      <c r="H48" s="120">
        <f t="shared" si="6"/>
        <v>330.06582130268998</v>
      </c>
      <c r="I48" s="120">
        <f t="shared" si="6"/>
        <v>313.02189610100999</v>
      </c>
      <c r="J48" s="120">
        <f t="shared" si="6"/>
        <v>313.22301465939</v>
      </c>
      <c r="K48" s="120">
        <f t="shared" si="6"/>
        <v>292.08739204706995</v>
      </c>
      <c r="L48" s="120">
        <f t="shared" si="6"/>
        <v>304.93973879732999</v>
      </c>
      <c r="M48" s="120">
        <f t="shared" si="6"/>
        <v>290.96579533836001</v>
      </c>
      <c r="N48" s="120">
        <v>292.19705377346997</v>
      </c>
      <c r="O48" s="15"/>
      <c r="P48" s="15"/>
      <c r="Q48" s="15"/>
    </row>
    <row r="49" spans="1:17" ht="12.75" hidden="1" outlineLevel="3" x14ac:dyDescent="0.2">
      <c r="A49" s="43" t="s">
        <v>18</v>
      </c>
      <c r="B49" s="122">
        <v>104.97379678</v>
      </c>
      <c r="C49" s="122">
        <v>104.9991249</v>
      </c>
      <c r="D49" s="122">
        <v>101.72941091</v>
      </c>
      <c r="E49" s="122">
        <v>101.17897115</v>
      </c>
      <c r="F49" s="122">
        <v>98.004727489999993</v>
      </c>
      <c r="G49" s="122">
        <v>99.034945129999997</v>
      </c>
      <c r="H49" s="122">
        <v>98.407104329999996</v>
      </c>
      <c r="I49" s="122">
        <v>92.61507435</v>
      </c>
      <c r="J49" s="122">
        <v>92.472135309999999</v>
      </c>
      <c r="K49" s="122">
        <v>87.167367119999994</v>
      </c>
      <c r="L49" s="122">
        <v>91.885318650000002</v>
      </c>
      <c r="M49" s="122">
        <v>87.553306500000005</v>
      </c>
      <c r="N49" s="122">
        <v>87.456819999999993</v>
      </c>
      <c r="O49" s="15"/>
      <c r="P49" s="15"/>
      <c r="Q49" s="15"/>
    </row>
    <row r="50" spans="1:17" ht="12.75" hidden="1" outlineLevel="3" x14ac:dyDescent="0.2">
      <c r="A50" s="43" t="s">
        <v>54</v>
      </c>
      <c r="B50" s="122">
        <v>15.99855313966</v>
      </c>
      <c r="C50" s="122">
        <v>16.0954583762</v>
      </c>
      <c r="D50" s="122">
        <v>15.357585685949999</v>
      </c>
      <c r="E50" s="122">
        <v>15.338623257729999</v>
      </c>
      <c r="F50" s="122">
        <v>14.747404688390001</v>
      </c>
      <c r="G50" s="122">
        <v>14.008784159139999</v>
      </c>
      <c r="H50" s="122">
        <v>13.955586566219999</v>
      </c>
      <c r="I50" s="122">
        <v>13.20164625378</v>
      </c>
      <c r="J50" s="122">
        <v>13.05153750783</v>
      </c>
      <c r="K50" s="122">
        <v>12.469440856089999</v>
      </c>
      <c r="L50" s="122">
        <v>12.950625943289999</v>
      </c>
      <c r="M50" s="122">
        <v>11.547504024569999</v>
      </c>
      <c r="N50" s="122">
        <v>11.981281324319999</v>
      </c>
      <c r="O50" s="15"/>
      <c r="P50" s="15"/>
      <c r="Q50" s="15"/>
    </row>
    <row r="51" spans="1:17" ht="12.75" hidden="1" outlineLevel="3" x14ac:dyDescent="0.2">
      <c r="A51" s="43" t="s">
        <v>96</v>
      </c>
      <c r="B51" s="122">
        <v>18.849402313100001</v>
      </c>
      <c r="C51" s="122">
        <v>18.853950304480001</v>
      </c>
      <c r="D51" s="122">
        <v>17.979404322379999</v>
      </c>
      <c r="E51" s="122">
        <v>17.882120961439998</v>
      </c>
      <c r="F51" s="122">
        <v>18.268590720639999</v>
      </c>
      <c r="G51" s="122">
        <v>18.298152166280001</v>
      </c>
      <c r="H51" s="122">
        <v>18.171531467089999</v>
      </c>
      <c r="I51" s="122">
        <v>17.101994305550001</v>
      </c>
      <c r="J51" s="122">
        <v>16.814328621889999</v>
      </c>
      <c r="K51" s="122">
        <v>17.89595041355</v>
      </c>
      <c r="L51" s="122">
        <v>18.859945728380001</v>
      </c>
      <c r="M51" s="122">
        <v>17.82713768104</v>
      </c>
      <c r="N51" s="122">
        <v>18.590715185450001</v>
      </c>
      <c r="O51" s="15"/>
      <c r="P51" s="15"/>
      <c r="Q51" s="15"/>
    </row>
    <row r="52" spans="1:17" ht="12.75" hidden="1" outlineLevel="3" x14ac:dyDescent="0.2">
      <c r="A52" s="43" t="s">
        <v>134</v>
      </c>
      <c r="B52" s="122">
        <v>135.05662434153999</v>
      </c>
      <c r="C52" s="122">
        <v>134.33891045065999</v>
      </c>
      <c r="D52" s="122">
        <v>130.31684582435</v>
      </c>
      <c r="E52" s="122">
        <v>131.45377402928</v>
      </c>
      <c r="F52" s="122">
        <v>127.73140333146</v>
      </c>
      <c r="G52" s="122">
        <v>128.88583939503999</v>
      </c>
      <c r="H52" s="122">
        <v>126.43421768499999</v>
      </c>
      <c r="I52" s="122">
        <v>120.76591713468</v>
      </c>
      <c r="J52" s="122">
        <v>121.49855208387</v>
      </c>
      <c r="K52" s="122">
        <v>116.47790924404001</v>
      </c>
      <c r="L52" s="122">
        <v>120.2572562734</v>
      </c>
      <c r="M52" s="122">
        <v>115.65116348666</v>
      </c>
      <c r="N52" s="122">
        <v>116.13319515038</v>
      </c>
      <c r="O52" s="15"/>
      <c r="P52" s="15"/>
      <c r="Q52" s="15"/>
    </row>
    <row r="53" spans="1:17" ht="12.75" hidden="1" outlineLevel="3" x14ac:dyDescent="0.2">
      <c r="A53" s="43" t="s">
        <v>149</v>
      </c>
      <c r="B53" s="122">
        <v>95.545237728559997</v>
      </c>
      <c r="C53" s="122">
        <v>96.45951796944</v>
      </c>
      <c r="D53" s="122">
        <v>93.626386081060005</v>
      </c>
      <c r="E53" s="122">
        <v>84.683535840879998</v>
      </c>
      <c r="F53" s="122">
        <v>82.578916501760006</v>
      </c>
      <c r="G53" s="122">
        <v>76.905335111080007</v>
      </c>
      <c r="H53" s="122">
        <v>72.613197528840004</v>
      </c>
      <c r="I53" s="122">
        <v>68.872930203839999</v>
      </c>
      <c r="J53" s="122">
        <v>68.919410323739996</v>
      </c>
      <c r="K53" s="122">
        <v>57.630950704859998</v>
      </c>
      <c r="L53" s="122">
        <v>60.520551629140002</v>
      </c>
      <c r="M53" s="122">
        <v>57.922699994139997</v>
      </c>
      <c r="N53" s="122">
        <v>57.493439262499997</v>
      </c>
      <c r="O53" s="15"/>
      <c r="P53" s="15"/>
      <c r="Q53" s="15"/>
    </row>
    <row r="54" spans="1:17" ht="12.75" hidden="1" outlineLevel="3" x14ac:dyDescent="0.2">
      <c r="A54" s="43" t="s">
        <v>144</v>
      </c>
      <c r="B54" s="122">
        <v>0.39788810252000001</v>
      </c>
      <c r="C54" s="122">
        <v>0.41939375040999999</v>
      </c>
      <c r="D54" s="122">
        <v>0.40786821824000002</v>
      </c>
      <c r="E54" s="122">
        <v>0.41173646499</v>
      </c>
      <c r="F54" s="122">
        <v>0.40222549576</v>
      </c>
      <c r="G54" s="122">
        <v>0.42310099271000001</v>
      </c>
      <c r="H54" s="122">
        <v>0.48418372554</v>
      </c>
      <c r="I54" s="122">
        <v>0.46433385315999998</v>
      </c>
      <c r="J54" s="122">
        <v>0.46705081205999999</v>
      </c>
      <c r="K54" s="122">
        <v>0.44577370852999998</v>
      </c>
      <c r="L54" s="122">
        <v>0.46604057312000002</v>
      </c>
      <c r="M54" s="122">
        <v>0.46398365195000002</v>
      </c>
      <c r="N54" s="122">
        <v>0.54160285082000004</v>
      </c>
      <c r="O54" s="15"/>
      <c r="P54" s="15"/>
      <c r="Q54" s="15"/>
    </row>
    <row r="55" spans="1:17" ht="25.5" outlineLevel="2" collapsed="1" x14ac:dyDescent="0.2">
      <c r="A55" s="265" t="s">
        <v>44</v>
      </c>
      <c r="B55" s="120">
        <f t="shared" ref="B55:M55" si="7">SUM(B$56:B$62)</f>
        <v>47.931220623000002</v>
      </c>
      <c r="C55" s="120">
        <f t="shared" si="7"/>
        <v>48.409840344629998</v>
      </c>
      <c r="D55" s="120">
        <f t="shared" si="7"/>
        <v>46.950970922949999</v>
      </c>
      <c r="E55" s="120">
        <f t="shared" si="7"/>
        <v>47.251118839349999</v>
      </c>
      <c r="F55" s="120">
        <f t="shared" si="7"/>
        <v>46.00760677844</v>
      </c>
      <c r="G55" s="120">
        <f t="shared" si="7"/>
        <v>46.759543750799992</v>
      </c>
      <c r="H55" s="120">
        <f t="shared" si="7"/>
        <v>46.192137599199995</v>
      </c>
      <c r="I55" s="120">
        <f t="shared" si="7"/>
        <v>44.204722339140005</v>
      </c>
      <c r="J55" s="120">
        <f t="shared" si="7"/>
        <v>44.687892793510002</v>
      </c>
      <c r="K55" s="120">
        <f t="shared" si="7"/>
        <v>38.791204701470001</v>
      </c>
      <c r="L55" s="120">
        <f t="shared" si="7"/>
        <v>40.309343236019998</v>
      </c>
      <c r="M55" s="120">
        <f t="shared" si="7"/>
        <v>38.57531833569</v>
      </c>
      <c r="N55" s="120">
        <v>38.587261669610001</v>
      </c>
      <c r="O55" s="15"/>
      <c r="P55" s="15"/>
      <c r="Q55" s="15"/>
    </row>
    <row r="56" spans="1:17" ht="12.75" hidden="1" outlineLevel="3" x14ac:dyDescent="0.2">
      <c r="A56" s="43" t="s">
        <v>27</v>
      </c>
      <c r="B56" s="122">
        <v>8.1307875999999997</v>
      </c>
      <c r="C56" s="122">
        <v>8.3970059999999993</v>
      </c>
      <c r="D56" s="122">
        <v>8.2165379999999999</v>
      </c>
      <c r="E56" s="122">
        <v>8.1156684000000006</v>
      </c>
      <c r="F56" s="122">
        <v>7.8835595999999999</v>
      </c>
      <c r="G56" s="122">
        <v>7.9632503999999997</v>
      </c>
      <c r="H56" s="122">
        <v>7.9561767999999997</v>
      </c>
      <c r="I56" s="122">
        <v>7.6183744000000004</v>
      </c>
      <c r="J56" s="122">
        <v>7.6024767999999998</v>
      </c>
      <c r="K56" s="122">
        <v>3.6341063999999998</v>
      </c>
      <c r="L56" s="122">
        <v>3.8199964</v>
      </c>
      <c r="M56" s="122">
        <v>3.6172513999999998</v>
      </c>
      <c r="N56" s="122">
        <v>3.6202200000000002</v>
      </c>
      <c r="O56" s="15"/>
      <c r="P56" s="15"/>
      <c r="Q56" s="15"/>
    </row>
    <row r="57" spans="1:17" ht="12.75" hidden="1" outlineLevel="3" x14ac:dyDescent="0.2">
      <c r="A57" s="43" t="s">
        <v>51</v>
      </c>
      <c r="B57" s="122">
        <v>7.1863010601399999</v>
      </c>
      <c r="C57" s="122">
        <v>7.1880349737499998</v>
      </c>
      <c r="D57" s="122">
        <v>6.9641967414200003</v>
      </c>
      <c r="E57" s="122">
        <v>6.9265147107400002</v>
      </c>
      <c r="F57" s="122">
        <v>6.7092121906899997</v>
      </c>
      <c r="G57" s="122">
        <v>6.7797388777899998</v>
      </c>
      <c r="H57" s="122">
        <v>6.7333688754100001</v>
      </c>
      <c r="I57" s="122">
        <v>6.3370573015799998</v>
      </c>
      <c r="J57" s="122">
        <v>6.3510862124000003</v>
      </c>
      <c r="K57" s="122">
        <v>6.1837025493100004</v>
      </c>
      <c r="L57" s="122">
        <v>6.5183967114400003</v>
      </c>
      <c r="M57" s="122">
        <v>6.2110813081999998</v>
      </c>
      <c r="N57" s="122">
        <v>6.4320433100400001</v>
      </c>
      <c r="O57" s="15"/>
      <c r="P57" s="15"/>
      <c r="Q57" s="15"/>
    </row>
    <row r="58" spans="1:17" ht="12.75" hidden="1" outlineLevel="3" x14ac:dyDescent="0.2">
      <c r="A58" s="43" t="s">
        <v>113</v>
      </c>
      <c r="B58" s="122">
        <v>0</v>
      </c>
      <c r="C58" s="122">
        <v>0</v>
      </c>
      <c r="D58" s="122">
        <v>0</v>
      </c>
      <c r="E58" s="122">
        <v>0</v>
      </c>
      <c r="F58" s="122">
        <v>0</v>
      </c>
      <c r="G58" s="122">
        <v>0</v>
      </c>
      <c r="H58" s="122">
        <v>0</v>
      </c>
      <c r="I58" s="122">
        <v>0.15305070731000001</v>
      </c>
      <c r="J58" s="122">
        <v>0.16256210323</v>
      </c>
      <c r="K58" s="122">
        <v>0.15323654509000001</v>
      </c>
      <c r="L58" s="122">
        <v>0.16153050434999999</v>
      </c>
      <c r="M58" s="122">
        <v>0.15391501020000001</v>
      </c>
      <c r="N58" s="122">
        <v>0.15374539101000001</v>
      </c>
      <c r="O58" s="15"/>
      <c r="P58" s="15"/>
      <c r="Q58" s="15"/>
    </row>
    <row r="59" spans="1:17" ht="12.75" hidden="1" outlineLevel="3" x14ac:dyDescent="0.2">
      <c r="A59" s="43" t="s">
        <v>124</v>
      </c>
      <c r="B59" s="122">
        <v>16.775096997630001</v>
      </c>
      <c r="C59" s="122">
        <v>16.81584746863</v>
      </c>
      <c r="D59" s="122">
        <v>16.353724246999999</v>
      </c>
      <c r="E59" s="122">
        <v>16.508823953010001</v>
      </c>
      <c r="F59" s="122">
        <v>16.127475858059999</v>
      </c>
      <c r="G59" s="122">
        <v>16.280905825329999</v>
      </c>
      <c r="H59" s="122">
        <v>15.8530558697</v>
      </c>
      <c r="I59" s="122">
        <v>15.19820686972</v>
      </c>
      <c r="J59" s="122">
        <v>15.28713621042</v>
      </c>
      <c r="K59" s="122">
        <v>14.59071095791</v>
      </c>
      <c r="L59" s="122">
        <v>15.143622286019999</v>
      </c>
      <c r="M59" s="122">
        <v>14.562093962220001</v>
      </c>
      <c r="N59" s="122">
        <v>14.350423071130001</v>
      </c>
      <c r="O59" s="15"/>
      <c r="P59" s="15"/>
      <c r="Q59" s="15"/>
    </row>
    <row r="60" spans="1:17" ht="12.75" hidden="1" outlineLevel="3" x14ac:dyDescent="0.2">
      <c r="A60" s="43" t="s">
        <v>138</v>
      </c>
      <c r="B60" s="122">
        <v>0.13144382978999999</v>
      </c>
      <c r="C60" s="122">
        <v>0.13176313631</v>
      </c>
      <c r="D60" s="122">
        <v>0.12814209936000001</v>
      </c>
      <c r="E60" s="122">
        <v>0.12935740674999999</v>
      </c>
      <c r="F60" s="122">
        <v>0.12636929561999999</v>
      </c>
      <c r="G60" s="122">
        <v>0.12757151951000001</v>
      </c>
      <c r="H60" s="122">
        <v>0.12421903597</v>
      </c>
      <c r="I60" s="122">
        <v>0.1190878668</v>
      </c>
      <c r="J60" s="122">
        <v>0.11978468621</v>
      </c>
      <c r="K60" s="122">
        <v>0.11432773996999999</v>
      </c>
      <c r="L60" s="122">
        <v>0.11866016097</v>
      </c>
      <c r="M60" s="122">
        <v>0.11410350715000001</v>
      </c>
      <c r="N60" s="122">
        <v>7.8694291629999996E-2</v>
      </c>
      <c r="O60" s="15"/>
      <c r="P60" s="15"/>
      <c r="Q60" s="15"/>
    </row>
    <row r="61" spans="1:17" ht="12.75" hidden="1" outlineLevel="3" x14ac:dyDescent="0.2">
      <c r="A61" s="43" t="s">
        <v>216</v>
      </c>
      <c r="B61" s="122">
        <v>0</v>
      </c>
      <c r="C61" s="122">
        <v>0</v>
      </c>
      <c r="D61" s="122">
        <v>0</v>
      </c>
      <c r="E61" s="122">
        <v>0.26540696096999999</v>
      </c>
      <c r="F61" s="122">
        <v>0.36733178558000001</v>
      </c>
      <c r="G61" s="122">
        <v>0.37119314712000001</v>
      </c>
      <c r="H61" s="122">
        <v>0.41879235722000002</v>
      </c>
      <c r="I61" s="122">
        <v>0.39414314205000001</v>
      </c>
      <c r="J61" s="122">
        <v>0.39353483456999999</v>
      </c>
      <c r="K61" s="122">
        <v>0.35734625935999997</v>
      </c>
      <c r="L61" s="122">
        <v>0.37668769856000001</v>
      </c>
      <c r="M61" s="122">
        <v>0.35892843396000002</v>
      </c>
      <c r="N61" s="122">
        <v>0.58780514750000001</v>
      </c>
      <c r="O61" s="15"/>
      <c r="P61" s="15"/>
      <c r="Q61" s="15"/>
    </row>
    <row r="62" spans="1:17" ht="12.75" hidden="1" outlineLevel="3" x14ac:dyDescent="0.2">
      <c r="A62" s="43" t="s">
        <v>25</v>
      </c>
      <c r="B62" s="122">
        <v>15.70759113544</v>
      </c>
      <c r="C62" s="122">
        <v>15.87718876594</v>
      </c>
      <c r="D62" s="122">
        <v>15.28836983517</v>
      </c>
      <c r="E62" s="122">
        <v>15.305347407879999</v>
      </c>
      <c r="F62" s="122">
        <v>14.79365804849</v>
      </c>
      <c r="G62" s="122">
        <v>15.236883981049999</v>
      </c>
      <c r="H62" s="122">
        <v>15.1065246609</v>
      </c>
      <c r="I62" s="122">
        <v>14.384802051679999</v>
      </c>
      <c r="J62" s="122">
        <v>14.771311946679999</v>
      </c>
      <c r="K62" s="122">
        <v>13.75777424983</v>
      </c>
      <c r="L62" s="122">
        <v>14.17044947468</v>
      </c>
      <c r="M62" s="122">
        <v>13.55794471396</v>
      </c>
      <c r="N62" s="122">
        <v>13.3643304583</v>
      </c>
      <c r="O62" s="15"/>
      <c r="P62" s="15"/>
      <c r="Q62" s="15"/>
    </row>
    <row r="63" spans="1:17" ht="38.25" outlineLevel="2" collapsed="1" x14ac:dyDescent="0.2">
      <c r="A63" s="265" t="s">
        <v>219</v>
      </c>
      <c r="B63" s="120">
        <f t="shared" ref="B63:M63" si="8">SUM(B$64:B$67)</f>
        <v>11.079828836580001</v>
      </c>
      <c r="C63" s="120">
        <f t="shared" si="8"/>
        <v>11.08250218215</v>
      </c>
      <c r="D63" s="120">
        <f t="shared" si="8"/>
        <v>10.73738871131</v>
      </c>
      <c r="E63" s="120">
        <f t="shared" si="8"/>
        <v>28.47502170173</v>
      </c>
      <c r="F63" s="120">
        <f t="shared" si="8"/>
        <v>28.042777736569999</v>
      </c>
      <c r="G63" s="120">
        <f t="shared" si="8"/>
        <v>28.364365921409998</v>
      </c>
      <c r="H63" s="120">
        <f t="shared" si="8"/>
        <v>28.33887536132</v>
      </c>
      <c r="I63" s="120">
        <f t="shared" si="8"/>
        <v>26.84897995311</v>
      </c>
      <c r="J63" s="120">
        <f t="shared" si="8"/>
        <v>25.968986978450001</v>
      </c>
      <c r="K63" s="120">
        <f t="shared" si="8"/>
        <v>24.396267690719998</v>
      </c>
      <c r="L63" s="120">
        <f t="shared" si="8"/>
        <v>32.65669940702</v>
      </c>
      <c r="M63" s="120">
        <f t="shared" si="8"/>
        <v>31.117071306579998</v>
      </c>
      <c r="N63" s="120">
        <v>33.342212997929998</v>
      </c>
      <c r="O63" s="15"/>
      <c r="P63" s="15"/>
      <c r="Q63" s="15"/>
    </row>
    <row r="64" spans="1:17" ht="12.75" hidden="1" outlineLevel="3" x14ac:dyDescent="0.2">
      <c r="A64" s="43" t="s">
        <v>65</v>
      </c>
      <c r="B64" s="122">
        <v>0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6.9399787499999999</v>
      </c>
      <c r="M64" s="122">
        <v>6.6127874999999996</v>
      </c>
      <c r="N64" s="122">
        <v>6.6055000000000001</v>
      </c>
      <c r="O64" s="15"/>
      <c r="P64" s="15"/>
      <c r="Q64" s="15"/>
    </row>
    <row r="65" spans="1:17" ht="12.75" hidden="1" outlineLevel="3" x14ac:dyDescent="0.2">
      <c r="A65" s="43" t="s">
        <v>193</v>
      </c>
      <c r="B65" s="122">
        <v>1.6215184999999999E-3</v>
      </c>
      <c r="C65" s="122">
        <v>1.62190975E-3</v>
      </c>
      <c r="D65" s="122">
        <v>1.5714028400000001E-3</v>
      </c>
      <c r="E65" s="122">
        <v>1.5629002599999999E-3</v>
      </c>
      <c r="F65" s="122">
        <v>1.51386807E-3</v>
      </c>
      <c r="G65" s="122">
        <v>1.5297817299999999E-3</v>
      </c>
      <c r="H65" s="122">
        <v>1.52008354E-3</v>
      </c>
      <c r="I65" s="122">
        <v>1.4306147E-3</v>
      </c>
      <c r="J65" s="122">
        <v>1.42840674E-3</v>
      </c>
      <c r="K65" s="122">
        <v>1.34646458E-3</v>
      </c>
      <c r="L65" s="122">
        <v>1.41934225E-3</v>
      </c>
      <c r="M65" s="122">
        <v>1.35242614E-3</v>
      </c>
      <c r="N65" s="122">
        <v>1.3509357200000001E-3</v>
      </c>
      <c r="O65" s="15"/>
      <c r="P65" s="15"/>
      <c r="Q65" s="15"/>
    </row>
    <row r="66" spans="1:17" ht="12.75" hidden="1" outlineLevel="3" x14ac:dyDescent="0.2">
      <c r="A66" s="43" t="s">
        <v>180</v>
      </c>
      <c r="B66" s="122">
        <v>0</v>
      </c>
      <c r="C66" s="122">
        <v>0</v>
      </c>
      <c r="D66" s="122">
        <v>0</v>
      </c>
      <c r="E66" s="122">
        <v>1.6202237499700001</v>
      </c>
      <c r="F66" s="122">
        <v>2.0304836289399999</v>
      </c>
      <c r="G66" s="122">
        <v>2.07863271617</v>
      </c>
      <c r="H66" s="122">
        <v>2.2197828882300001</v>
      </c>
      <c r="I66" s="122">
        <v>2.2672009462</v>
      </c>
      <c r="J66" s="122">
        <v>2.2637018233099999</v>
      </c>
      <c r="K66" s="122">
        <v>2.0508629168899999</v>
      </c>
      <c r="L66" s="122">
        <v>2.1618662906999999</v>
      </c>
      <c r="M66" s="122">
        <v>2.0599432503699999</v>
      </c>
      <c r="N66" s="122">
        <v>4.3171068115700004</v>
      </c>
      <c r="O66" s="15"/>
      <c r="P66" s="15"/>
      <c r="Q66" s="15"/>
    </row>
    <row r="67" spans="1:17" ht="12.75" hidden="1" outlineLevel="3" x14ac:dyDescent="0.2">
      <c r="A67" s="43" t="s">
        <v>213</v>
      </c>
      <c r="B67" s="122">
        <v>11.07820731808</v>
      </c>
      <c r="C67" s="122">
        <v>11.0808802724</v>
      </c>
      <c r="D67" s="122">
        <v>10.735817308470001</v>
      </c>
      <c r="E67" s="122">
        <v>26.8532350515</v>
      </c>
      <c r="F67" s="122">
        <v>26.010780239559999</v>
      </c>
      <c r="G67" s="122">
        <v>26.28420342351</v>
      </c>
      <c r="H67" s="122">
        <v>26.117572389549998</v>
      </c>
      <c r="I67" s="122">
        <v>24.580348392209999</v>
      </c>
      <c r="J67" s="122">
        <v>23.7038567484</v>
      </c>
      <c r="K67" s="122">
        <v>22.344058309249998</v>
      </c>
      <c r="L67" s="122">
        <v>23.553435024070001</v>
      </c>
      <c r="M67" s="122">
        <v>22.442988130069999</v>
      </c>
      <c r="N67" s="122">
        <v>22.418255250640001</v>
      </c>
      <c r="O67" s="15"/>
      <c r="P67" s="15"/>
      <c r="Q67" s="15"/>
    </row>
    <row r="68" spans="1:17" ht="25.5" outlineLevel="2" collapsed="1" x14ac:dyDescent="0.2">
      <c r="A68" s="265" t="s">
        <v>56</v>
      </c>
      <c r="B68" s="120">
        <f t="shared" ref="B68:M68" si="9">SUM(B$69:B$75)</f>
        <v>622.07978618407003</v>
      </c>
      <c r="C68" s="120">
        <f t="shared" si="9"/>
        <v>623.59095743335001</v>
      </c>
      <c r="D68" s="120">
        <f t="shared" si="9"/>
        <v>606.45379781256997</v>
      </c>
      <c r="E68" s="120">
        <f t="shared" si="9"/>
        <v>621.74250991786994</v>
      </c>
      <c r="F68" s="120">
        <f t="shared" si="9"/>
        <v>607.38047405255998</v>
      </c>
      <c r="G68" s="120">
        <f t="shared" si="9"/>
        <v>586.28626135342984</v>
      </c>
      <c r="H68" s="120">
        <f t="shared" si="9"/>
        <v>600.60934251626998</v>
      </c>
      <c r="I68" s="120">
        <f t="shared" si="9"/>
        <v>575.27793591786997</v>
      </c>
      <c r="J68" s="120">
        <f t="shared" si="9"/>
        <v>578.43715670063</v>
      </c>
      <c r="K68" s="120">
        <f t="shared" si="9"/>
        <v>535.82889382142002</v>
      </c>
      <c r="L68" s="120">
        <f t="shared" si="9"/>
        <v>556.56141697364001</v>
      </c>
      <c r="M68" s="120">
        <f t="shared" si="9"/>
        <v>534.94621238765001</v>
      </c>
      <c r="N68" s="120">
        <v>527.52570759699995</v>
      </c>
      <c r="O68" s="15"/>
      <c r="P68" s="15"/>
      <c r="Q68" s="15"/>
    </row>
    <row r="69" spans="1:17" ht="12.75" hidden="1" outlineLevel="3" x14ac:dyDescent="0.2">
      <c r="A69" s="43" t="s">
        <v>120</v>
      </c>
      <c r="B69" s="122">
        <v>83.064791999999997</v>
      </c>
      <c r="C69" s="122">
        <v>83.266575000000003</v>
      </c>
      <c r="D69" s="122">
        <v>80.978291999999996</v>
      </c>
      <c r="E69" s="122">
        <v>81.746295000000003</v>
      </c>
      <c r="F69" s="122">
        <v>79.857984000000002</v>
      </c>
      <c r="G69" s="122">
        <v>80.617718999999994</v>
      </c>
      <c r="H69" s="122">
        <v>78.499145999999996</v>
      </c>
      <c r="I69" s="122">
        <v>75.256547999999995</v>
      </c>
      <c r="J69" s="122">
        <v>75.696897000000007</v>
      </c>
      <c r="K69" s="122">
        <v>72.248427000000007</v>
      </c>
      <c r="L69" s="122">
        <v>74.986262999999994</v>
      </c>
      <c r="M69" s="122">
        <v>72.106724999999997</v>
      </c>
      <c r="N69" s="122">
        <v>71.058599999999998</v>
      </c>
      <c r="O69" s="15"/>
      <c r="P69" s="15"/>
      <c r="Q69" s="15"/>
    </row>
    <row r="70" spans="1:17" ht="12.75" hidden="1" outlineLevel="3" x14ac:dyDescent="0.2">
      <c r="A70" s="43" t="s">
        <v>169</v>
      </c>
      <c r="B70" s="122">
        <v>27.688264</v>
      </c>
      <c r="C70" s="122">
        <v>27.755524999999999</v>
      </c>
      <c r="D70" s="122">
        <v>26.992764000000001</v>
      </c>
      <c r="E70" s="122">
        <v>27.248764999999999</v>
      </c>
      <c r="F70" s="122">
        <v>26.619327999999999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5"/>
      <c r="P70" s="15"/>
      <c r="Q70" s="15"/>
    </row>
    <row r="71" spans="1:17" ht="12.75" hidden="1" outlineLevel="3" x14ac:dyDescent="0.2">
      <c r="A71" s="43" t="s">
        <v>205</v>
      </c>
      <c r="B71" s="122">
        <v>345.19714618406999</v>
      </c>
      <c r="C71" s="122">
        <v>346.03570743335001</v>
      </c>
      <c r="D71" s="122">
        <v>336.52615781256998</v>
      </c>
      <c r="E71" s="122">
        <v>339.71779216787002</v>
      </c>
      <c r="F71" s="122">
        <v>331.87042925255997</v>
      </c>
      <c r="G71" s="122">
        <v>335.02770380342997</v>
      </c>
      <c r="H71" s="122">
        <v>326.22342781626998</v>
      </c>
      <c r="I71" s="122">
        <v>312.74797631786998</v>
      </c>
      <c r="J71" s="122">
        <v>314.57796005063</v>
      </c>
      <c r="K71" s="122">
        <v>284.32007767141999</v>
      </c>
      <c r="L71" s="122">
        <v>295.09431562364</v>
      </c>
      <c r="M71" s="122">
        <v>283.76243613765001</v>
      </c>
      <c r="N71" s="122">
        <v>279.63773759700001</v>
      </c>
      <c r="O71" s="15"/>
      <c r="P71" s="15"/>
      <c r="Q71" s="15"/>
    </row>
    <row r="72" spans="1:17" ht="12.75" hidden="1" outlineLevel="3" x14ac:dyDescent="0.2">
      <c r="A72" s="43" t="s">
        <v>182</v>
      </c>
      <c r="B72" s="122">
        <v>27.688264</v>
      </c>
      <c r="C72" s="122">
        <v>27.755524999999999</v>
      </c>
      <c r="D72" s="122">
        <v>26.992764000000001</v>
      </c>
      <c r="E72" s="122">
        <v>27.248764999999999</v>
      </c>
      <c r="F72" s="122">
        <v>26.619327999999999</v>
      </c>
      <c r="G72" s="122">
        <v>26.872572999999999</v>
      </c>
      <c r="H72" s="122">
        <v>26.166381999999999</v>
      </c>
      <c r="I72" s="122">
        <v>25.085515999999998</v>
      </c>
      <c r="J72" s="122">
        <v>25.232299000000001</v>
      </c>
      <c r="K72" s="122">
        <v>24.082809000000001</v>
      </c>
      <c r="L72" s="122">
        <v>24.995421</v>
      </c>
      <c r="M72" s="122">
        <v>24.035575000000001</v>
      </c>
      <c r="N72" s="122">
        <v>23.686199999999999</v>
      </c>
      <c r="O72" s="15"/>
      <c r="P72" s="15"/>
      <c r="Q72" s="15"/>
    </row>
    <row r="73" spans="1:17" ht="12.75" hidden="1" outlineLevel="3" x14ac:dyDescent="0.2">
      <c r="A73" s="43" t="s">
        <v>220</v>
      </c>
      <c r="B73" s="122">
        <v>83.064791999999997</v>
      </c>
      <c r="C73" s="122">
        <v>83.266575000000003</v>
      </c>
      <c r="D73" s="122">
        <v>80.978291999999996</v>
      </c>
      <c r="E73" s="122">
        <v>81.746295000000003</v>
      </c>
      <c r="F73" s="122">
        <v>79.857984000000002</v>
      </c>
      <c r="G73" s="122">
        <v>80.617718999999994</v>
      </c>
      <c r="H73" s="122">
        <v>78.499145999999996</v>
      </c>
      <c r="I73" s="122">
        <v>75.256547999999995</v>
      </c>
      <c r="J73" s="122">
        <v>75.696897000000007</v>
      </c>
      <c r="K73" s="122">
        <v>72.248427000000007</v>
      </c>
      <c r="L73" s="122">
        <v>74.986262999999994</v>
      </c>
      <c r="M73" s="122">
        <v>72.106724999999997</v>
      </c>
      <c r="N73" s="122">
        <v>71.058599999999998</v>
      </c>
      <c r="O73" s="15"/>
      <c r="P73" s="15"/>
      <c r="Q73" s="15"/>
    </row>
    <row r="74" spans="1:17" ht="12.75" hidden="1" outlineLevel="3" x14ac:dyDescent="0.2">
      <c r="A74" s="43" t="s">
        <v>23</v>
      </c>
      <c r="B74" s="122">
        <v>55.376528</v>
      </c>
      <c r="C74" s="122">
        <v>55.511049999999997</v>
      </c>
      <c r="D74" s="122">
        <v>53.985528000000002</v>
      </c>
      <c r="E74" s="122">
        <v>64.034597750000003</v>
      </c>
      <c r="F74" s="122">
        <v>62.5554208</v>
      </c>
      <c r="G74" s="122">
        <v>63.150546550000001</v>
      </c>
      <c r="H74" s="122">
        <v>61.490997700000001</v>
      </c>
      <c r="I74" s="122">
        <v>58.950962599999997</v>
      </c>
      <c r="J74" s="122">
        <v>59.295902650000002</v>
      </c>
      <c r="K74" s="122">
        <v>56.594601150000003</v>
      </c>
      <c r="L74" s="122">
        <v>58.739239349999998</v>
      </c>
      <c r="M74" s="122">
        <v>56.48360125</v>
      </c>
      <c r="N74" s="122">
        <v>55.662570000000002</v>
      </c>
      <c r="O74" s="15"/>
      <c r="P74" s="15"/>
      <c r="Q74" s="15"/>
    </row>
    <row r="75" spans="1:17" ht="12.75" hidden="1" outlineLevel="3" x14ac:dyDescent="0.2">
      <c r="A75" s="43" t="s">
        <v>63</v>
      </c>
      <c r="B75" s="122">
        <v>0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29.730243000000002</v>
      </c>
      <c r="I75" s="122">
        <v>27.980384999999998</v>
      </c>
      <c r="J75" s="122">
        <v>27.937201000000002</v>
      </c>
      <c r="K75" s="122">
        <v>26.334551999999999</v>
      </c>
      <c r="L75" s="122">
        <v>27.759914999999999</v>
      </c>
      <c r="M75" s="122">
        <v>26.451149999999998</v>
      </c>
      <c r="N75" s="122">
        <v>26.422000000000001</v>
      </c>
      <c r="O75" s="15"/>
      <c r="P75" s="15"/>
      <c r="Q75" s="15"/>
    </row>
    <row r="76" spans="1:17" ht="12.75" outlineLevel="2" collapsed="1" x14ac:dyDescent="0.2">
      <c r="A76" s="75" t="s">
        <v>184</v>
      </c>
      <c r="B76" s="120">
        <f t="shared" ref="B76:M76" si="10">SUM(B$77:B$77)</f>
        <v>47.288565712</v>
      </c>
      <c r="C76" s="120">
        <f t="shared" si="10"/>
        <v>47.741073888000003</v>
      </c>
      <c r="D76" s="120">
        <f t="shared" si="10"/>
        <v>46.338861211999998</v>
      </c>
      <c r="E76" s="120">
        <f t="shared" si="10"/>
        <v>46.452927676000002</v>
      </c>
      <c r="F76" s="120">
        <f t="shared" si="10"/>
        <v>45.298444351999997</v>
      </c>
      <c r="G76" s="120">
        <f t="shared" si="10"/>
        <v>45.460771215999998</v>
      </c>
      <c r="H76" s="120">
        <f t="shared" si="10"/>
        <v>44.670717768000003</v>
      </c>
      <c r="I76" s="120">
        <f t="shared" si="10"/>
        <v>42.369752767999998</v>
      </c>
      <c r="J76" s="120">
        <f t="shared" si="10"/>
        <v>42.398346748000002</v>
      </c>
      <c r="K76" s="120">
        <f t="shared" si="10"/>
        <v>40.317990719999997</v>
      </c>
      <c r="L76" s="120">
        <f t="shared" si="10"/>
        <v>42.339524320000002</v>
      </c>
      <c r="M76" s="120">
        <f t="shared" si="10"/>
        <v>40.522095372000003</v>
      </c>
      <c r="N76" s="120">
        <v>40.221789200000003</v>
      </c>
      <c r="O76" s="15"/>
      <c r="P76" s="15"/>
      <c r="Q76" s="15"/>
    </row>
    <row r="77" spans="1:17" ht="12.75" hidden="1" outlineLevel="3" x14ac:dyDescent="0.2">
      <c r="A77" s="43" t="s">
        <v>149</v>
      </c>
      <c r="B77" s="122">
        <v>47.288565712</v>
      </c>
      <c r="C77" s="122">
        <v>47.741073888000003</v>
      </c>
      <c r="D77" s="122">
        <v>46.338861211999998</v>
      </c>
      <c r="E77" s="122">
        <v>46.452927676000002</v>
      </c>
      <c r="F77" s="122">
        <v>45.298444351999997</v>
      </c>
      <c r="G77" s="122">
        <v>45.460771215999998</v>
      </c>
      <c r="H77" s="122">
        <v>44.670717768000003</v>
      </c>
      <c r="I77" s="122">
        <v>42.369752767999998</v>
      </c>
      <c r="J77" s="122">
        <v>42.398346748000002</v>
      </c>
      <c r="K77" s="122">
        <v>40.317990719999997</v>
      </c>
      <c r="L77" s="122">
        <v>42.339524320000002</v>
      </c>
      <c r="M77" s="122">
        <v>40.522095372000003</v>
      </c>
      <c r="N77" s="122">
        <v>40.221789200000003</v>
      </c>
      <c r="O77" s="15"/>
      <c r="P77" s="15"/>
      <c r="Q77" s="15"/>
    </row>
    <row r="78" spans="1:17" ht="15" x14ac:dyDescent="0.25">
      <c r="A78" s="137" t="s">
        <v>14</v>
      </c>
      <c r="B78" s="112">
        <f t="shared" ref="B78:N78" si="11">B$79+B$91</f>
        <v>308.15656858736997</v>
      </c>
      <c r="C78" s="112">
        <f t="shared" si="11"/>
        <v>305.36252350627001</v>
      </c>
      <c r="D78" s="112">
        <f t="shared" si="11"/>
        <v>292.11096429411003</v>
      </c>
      <c r="E78" s="112">
        <f t="shared" si="11"/>
        <v>287.85764384654999</v>
      </c>
      <c r="F78" s="112">
        <f t="shared" si="11"/>
        <v>279.26012459335004</v>
      </c>
      <c r="G78" s="112">
        <f t="shared" si="11"/>
        <v>275.57213726447003</v>
      </c>
      <c r="H78" s="112">
        <f t="shared" si="11"/>
        <v>270.83609511331002</v>
      </c>
      <c r="I78" s="112">
        <f t="shared" si="11"/>
        <v>255.92798318644998</v>
      </c>
      <c r="J78" s="112">
        <f t="shared" si="11"/>
        <v>257.26227398191003</v>
      </c>
      <c r="K78" s="112">
        <f t="shared" si="11"/>
        <v>239.73771066380999</v>
      </c>
      <c r="L78" s="112">
        <f t="shared" si="11"/>
        <v>250.60708475206002</v>
      </c>
      <c r="M78" s="112">
        <f t="shared" si="11"/>
        <v>240.45497467930997</v>
      </c>
      <c r="N78" s="112">
        <f t="shared" si="11"/>
        <v>236.90625692444999</v>
      </c>
      <c r="O78" s="15"/>
      <c r="P78" s="15"/>
      <c r="Q78" s="15"/>
    </row>
    <row r="79" spans="1:17" ht="15" outlineLevel="1" x14ac:dyDescent="0.25">
      <c r="A79" s="200" t="s">
        <v>50</v>
      </c>
      <c r="B79" s="205">
        <f t="shared" ref="B79:N79" si="12">B$80+B$85+B$89</f>
        <v>10.346448361189999</v>
      </c>
      <c r="C79" s="205">
        <f t="shared" si="12"/>
        <v>10.19284040332</v>
      </c>
      <c r="D79" s="205">
        <f t="shared" si="12"/>
        <v>10.342398806709999</v>
      </c>
      <c r="E79" s="205">
        <f t="shared" si="12"/>
        <v>10.23669915648</v>
      </c>
      <c r="F79" s="205">
        <f t="shared" si="12"/>
        <v>10.357949819310001</v>
      </c>
      <c r="G79" s="205">
        <f t="shared" si="12"/>
        <v>10.52866467282</v>
      </c>
      <c r="H79" s="205">
        <f t="shared" si="12"/>
        <v>10.65568766628</v>
      </c>
      <c r="I79" s="205">
        <f t="shared" si="12"/>
        <v>10.884014172530001</v>
      </c>
      <c r="J79" s="205">
        <f t="shared" si="12"/>
        <v>11.01804788193</v>
      </c>
      <c r="K79" s="205">
        <f t="shared" si="12"/>
        <v>11.097244095240001</v>
      </c>
      <c r="L79" s="205">
        <f t="shared" si="12"/>
        <v>11.195369117329999</v>
      </c>
      <c r="M79" s="205">
        <f t="shared" si="12"/>
        <v>11.320813571230001</v>
      </c>
      <c r="N79" s="205">
        <f t="shared" si="12"/>
        <v>9.558666091860001</v>
      </c>
      <c r="O79" s="15"/>
      <c r="P79" s="15"/>
      <c r="Q79" s="15"/>
    </row>
    <row r="80" spans="1:17" ht="25.5" outlineLevel="2" collapsed="1" x14ac:dyDescent="0.2">
      <c r="A80" s="265" t="s">
        <v>198</v>
      </c>
      <c r="B80" s="120">
        <f t="shared" ref="B80:M80" si="13">SUM(B$81:B$84)</f>
        <v>6.0000115999999997</v>
      </c>
      <c r="C80" s="120">
        <f t="shared" si="13"/>
        <v>6.0000115999999997</v>
      </c>
      <c r="D80" s="120">
        <f t="shared" si="13"/>
        <v>6.0000115999999997</v>
      </c>
      <c r="E80" s="120">
        <f t="shared" si="13"/>
        <v>6.0000115999999997</v>
      </c>
      <c r="F80" s="120">
        <f t="shared" si="13"/>
        <v>6.0000115999999997</v>
      </c>
      <c r="G80" s="120">
        <f t="shared" si="13"/>
        <v>6.0000115999999997</v>
      </c>
      <c r="H80" s="120">
        <f t="shared" si="13"/>
        <v>6.0000115999999997</v>
      </c>
      <c r="I80" s="120">
        <f t="shared" si="13"/>
        <v>6.0000115999999997</v>
      </c>
      <c r="J80" s="120">
        <f t="shared" si="13"/>
        <v>6.0000115999999997</v>
      </c>
      <c r="K80" s="120">
        <f t="shared" si="13"/>
        <v>6.0000115999999997</v>
      </c>
      <c r="L80" s="120">
        <f t="shared" si="13"/>
        <v>6.0000115999999997</v>
      </c>
      <c r="M80" s="120">
        <f t="shared" si="13"/>
        <v>6.0000115999999997</v>
      </c>
      <c r="N80" s="120">
        <v>4.2000115999999998</v>
      </c>
      <c r="O80" s="15"/>
      <c r="P80" s="15"/>
      <c r="Q80" s="15"/>
    </row>
    <row r="81" spans="1:17" ht="12.75" hidden="1" outlineLevel="3" x14ac:dyDescent="0.2">
      <c r="A81" s="43" t="s">
        <v>112</v>
      </c>
      <c r="B81" s="122">
        <v>1.1600000000000001E-5</v>
      </c>
      <c r="C81" s="122">
        <v>1.1600000000000001E-5</v>
      </c>
      <c r="D81" s="122">
        <v>1.1600000000000001E-5</v>
      </c>
      <c r="E81" s="122">
        <v>1.1600000000000001E-5</v>
      </c>
      <c r="F81" s="122">
        <v>1.1600000000000001E-5</v>
      </c>
      <c r="G81" s="122">
        <v>1.1600000000000001E-5</v>
      </c>
      <c r="H81" s="122">
        <v>1.1600000000000001E-5</v>
      </c>
      <c r="I81" s="122">
        <v>1.1600000000000001E-5</v>
      </c>
      <c r="J81" s="122">
        <v>1.1600000000000001E-5</v>
      </c>
      <c r="K81" s="122">
        <v>1.1600000000000001E-5</v>
      </c>
      <c r="L81" s="122">
        <v>1.1600000000000001E-5</v>
      </c>
      <c r="M81" s="122">
        <v>1.1600000000000001E-5</v>
      </c>
      <c r="N81" s="122">
        <v>1.1600000000000001E-5</v>
      </c>
      <c r="O81" s="15"/>
      <c r="P81" s="15"/>
      <c r="Q81" s="15"/>
    </row>
    <row r="82" spans="1:17" ht="12.75" hidden="1" outlineLevel="3" x14ac:dyDescent="0.2">
      <c r="A82" s="43" t="s">
        <v>77</v>
      </c>
      <c r="B82" s="122">
        <v>1</v>
      </c>
      <c r="C82" s="122">
        <v>1</v>
      </c>
      <c r="D82" s="122">
        <v>1</v>
      </c>
      <c r="E82" s="122">
        <v>1</v>
      </c>
      <c r="F82" s="122">
        <v>1</v>
      </c>
      <c r="G82" s="122">
        <v>1</v>
      </c>
      <c r="H82" s="122">
        <v>1</v>
      </c>
      <c r="I82" s="122">
        <v>1</v>
      </c>
      <c r="J82" s="122">
        <v>1</v>
      </c>
      <c r="K82" s="122">
        <v>1</v>
      </c>
      <c r="L82" s="122">
        <v>1</v>
      </c>
      <c r="M82" s="122">
        <v>1</v>
      </c>
      <c r="N82" s="122">
        <v>2.2000000000000002</v>
      </c>
      <c r="O82" s="15"/>
      <c r="P82" s="15"/>
      <c r="Q82" s="15"/>
    </row>
    <row r="83" spans="1:17" ht="12.75" hidden="1" outlineLevel="3" x14ac:dyDescent="0.2">
      <c r="A83" s="43" t="s">
        <v>2</v>
      </c>
      <c r="B83" s="122">
        <v>3</v>
      </c>
      <c r="C83" s="122">
        <v>3</v>
      </c>
      <c r="D83" s="122">
        <v>3</v>
      </c>
      <c r="E83" s="122">
        <v>3</v>
      </c>
      <c r="F83" s="122">
        <v>3</v>
      </c>
      <c r="G83" s="122">
        <v>3</v>
      </c>
      <c r="H83" s="122">
        <v>3</v>
      </c>
      <c r="I83" s="122">
        <v>3</v>
      </c>
      <c r="J83" s="122">
        <v>3</v>
      </c>
      <c r="K83" s="122">
        <v>3</v>
      </c>
      <c r="L83" s="122">
        <v>3</v>
      </c>
      <c r="M83" s="122">
        <v>3</v>
      </c>
      <c r="N83" s="122">
        <v>2</v>
      </c>
      <c r="O83" s="15"/>
      <c r="P83" s="15"/>
      <c r="Q83" s="15"/>
    </row>
    <row r="84" spans="1:17" ht="12.75" hidden="1" outlineLevel="3" x14ac:dyDescent="0.2">
      <c r="A84" s="43" t="s">
        <v>0</v>
      </c>
      <c r="B84" s="122">
        <v>2</v>
      </c>
      <c r="C84" s="122">
        <v>2</v>
      </c>
      <c r="D84" s="122">
        <v>2</v>
      </c>
      <c r="E84" s="122">
        <v>2</v>
      </c>
      <c r="F84" s="122">
        <v>2</v>
      </c>
      <c r="G84" s="122">
        <v>2</v>
      </c>
      <c r="H84" s="122">
        <v>2</v>
      </c>
      <c r="I84" s="122">
        <v>2</v>
      </c>
      <c r="J84" s="122">
        <v>2</v>
      </c>
      <c r="K84" s="122">
        <v>2</v>
      </c>
      <c r="L84" s="122">
        <v>2</v>
      </c>
      <c r="M84" s="122">
        <v>2</v>
      </c>
      <c r="N84" s="122">
        <v>0</v>
      </c>
      <c r="O84" s="15"/>
      <c r="P84" s="15"/>
      <c r="Q84" s="15"/>
    </row>
    <row r="85" spans="1:17" ht="25.5" outlineLevel="2" collapsed="1" x14ac:dyDescent="0.2">
      <c r="A85" s="265" t="s">
        <v>118</v>
      </c>
      <c r="B85" s="120">
        <f t="shared" ref="B85:M85" si="14">SUM(B$86:B$88)</f>
        <v>4.3454821111899999</v>
      </c>
      <c r="C85" s="120">
        <f t="shared" si="14"/>
        <v>4.1918741533199997</v>
      </c>
      <c r="D85" s="120">
        <f t="shared" si="14"/>
        <v>4.3414325567099992</v>
      </c>
      <c r="E85" s="120">
        <f t="shared" si="14"/>
        <v>4.23573290648</v>
      </c>
      <c r="F85" s="120">
        <f t="shared" si="14"/>
        <v>4.3569835693099996</v>
      </c>
      <c r="G85" s="120">
        <f t="shared" si="14"/>
        <v>4.5276984228199995</v>
      </c>
      <c r="H85" s="120">
        <f t="shared" si="14"/>
        <v>4.6547214162800001</v>
      </c>
      <c r="I85" s="120">
        <f t="shared" si="14"/>
        <v>4.8830479225300003</v>
      </c>
      <c r="J85" s="120">
        <f t="shared" si="14"/>
        <v>5.01708163193</v>
      </c>
      <c r="K85" s="120">
        <f t="shared" si="14"/>
        <v>5.0962778452399995</v>
      </c>
      <c r="L85" s="120">
        <f t="shared" si="14"/>
        <v>5.19440286733</v>
      </c>
      <c r="M85" s="120">
        <f t="shared" si="14"/>
        <v>5.3198473212300001</v>
      </c>
      <c r="N85" s="120">
        <v>5.3576998418599997</v>
      </c>
      <c r="O85" s="15"/>
      <c r="P85" s="15"/>
      <c r="Q85" s="15"/>
    </row>
    <row r="86" spans="1:17" ht="12.75" hidden="1" outlineLevel="3" x14ac:dyDescent="0.2">
      <c r="A86" s="43" t="s">
        <v>49</v>
      </c>
      <c r="B86" s="122">
        <v>0.99321125234999996</v>
      </c>
      <c r="C86" s="122">
        <v>0.88627314271000002</v>
      </c>
      <c r="D86" s="122">
        <v>0.96021353145999999</v>
      </c>
      <c r="E86" s="122">
        <v>1.0272503065900001</v>
      </c>
      <c r="F86" s="122">
        <v>1.1421238579399999</v>
      </c>
      <c r="G86" s="122">
        <v>1.2968922844899999</v>
      </c>
      <c r="H86" s="122">
        <v>1.4061704448500001</v>
      </c>
      <c r="I86" s="122">
        <v>1.6238322646000001</v>
      </c>
      <c r="J86" s="122">
        <v>1.7285496144500001</v>
      </c>
      <c r="K86" s="122">
        <v>1.7847329948699999</v>
      </c>
      <c r="L86" s="122">
        <v>1.8854005763299999</v>
      </c>
      <c r="M86" s="122">
        <v>1.9957248751200001</v>
      </c>
      <c r="N86" s="122">
        <v>1.94547716486</v>
      </c>
      <c r="O86" s="15"/>
      <c r="P86" s="15"/>
      <c r="Q86" s="15"/>
    </row>
    <row r="87" spans="1:17" ht="12.75" hidden="1" outlineLevel="3" x14ac:dyDescent="0.2">
      <c r="A87" s="43" t="s">
        <v>125</v>
      </c>
      <c r="B87" s="122">
        <v>3.2781614978200002</v>
      </c>
      <c r="C87" s="122">
        <v>3.2353249148700001</v>
      </c>
      <c r="D87" s="122">
        <v>3.3109429295099999</v>
      </c>
      <c r="E87" s="122">
        <v>3.1382065041499998</v>
      </c>
      <c r="F87" s="122">
        <v>3.1484168809000002</v>
      </c>
      <c r="G87" s="122">
        <v>3.16436330786</v>
      </c>
      <c r="H87" s="122">
        <v>3.1821081409600001</v>
      </c>
      <c r="I87" s="122">
        <v>3.1966060927300002</v>
      </c>
      <c r="J87" s="122">
        <v>3.2259224522799999</v>
      </c>
      <c r="K87" s="122">
        <v>3.24893528517</v>
      </c>
      <c r="L87" s="122">
        <v>3.2502259911000002</v>
      </c>
      <c r="M87" s="122">
        <v>3.2653461462100002</v>
      </c>
      <c r="N87" s="122">
        <v>3.3534463771</v>
      </c>
      <c r="O87" s="15"/>
      <c r="P87" s="15"/>
      <c r="Q87" s="15"/>
    </row>
    <row r="88" spans="1:17" ht="12.75" hidden="1" outlineLevel="3" x14ac:dyDescent="0.2">
      <c r="A88" s="43" t="s">
        <v>95</v>
      </c>
      <c r="B88" s="122">
        <v>7.410936102E-2</v>
      </c>
      <c r="C88" s="122">
        <v>7.0276095740000002E-2</v>
      </c>
      <c r="D88" s="122">
        <v>7.0276095740000002E-2</v>
      </c>
      <c r="E88" s="122">
        <v>7.0276095740000002E-2</v>
      </c>
      <c r="F88" s="122">
        <v>6.6442830470000006E-2</v>
      </c>
      <c r="G88" s="122">
        <v>6.6442830470000006E-2</v>
      </c>
      <c r="H88" s="122">
        <v>6.6442830470000006E-2</v>
      </c>
      <c r="I88" s="122">
        <v>6.2609565199999995E-2</v>
      </c>
      <c r="J88" s="122">
        <v>6.2609565199999995E-2</v>
      </c>
      <c r="K88" s="122">
        <v>6.2609565199999995E-2</v>
      </c>
      <c r="L88" s="122">
        <v>5.8776299900000002E-2</v>
      </c>
      <c r="M88" s="122">
        <v>5.8776299900000002E-2</v>
      </c>
      <c r="N88" s="122">
        <v>5.8776299900000002E-2</v>
      </c>
      <c r="O88" s="15"/>
      <c r="P88" s="15"/>
      <c r="Q88" s="15"/>
    </row>
    <row r="89" spans="1:17" ht="12.75" outlineLevel="2" collapsed="1" x14ac:dyDescent="0.2">
      <c r="A89" s="75" t="s">
        <v>139</v>
      </c>
      <c r="B89" s="120">
        <f t="shared" ref="B89:M89" si="15">SUM(B$90:B$90)</f>
        <v>9.5465000000000003E-4</v>
      </c>
      <c r="C89" s="120">
        <f t="shared" si="15"/>
        <v>9.5465000000000003E-4</v>
      </c>
      <c r="D89" s="120">
        <f t="shared" si="15"/>
        <v>9.5465000000000003E-4</v>
      </c>
      <c r="E89" s="120">
        <f t="shared" si="15"/>
        <v>9.5465000000000003E-4</v>
      </c>
      <c r="F89" s="120">
        <f t="shared" si="15"/>
        <v>9.5465000000000003E-4</v>
      </c>
      <c r="G89" s="120">
        <f t="shared" si="15"/>
        <v>9.5465000000000003E-4</v>
      </c>
      <c r="H89" s="120">
        <f t="shared" si="15"/>
        <v>9.5465000000000003E-4</v>
      </c>
      <c r="I89" s="120">
        <f t="shared" si="15"/>
        <v>9.5465000000000003E-4</v>
      </c>
      <c r="J89" s="120">
        <f t="shared" si="15"/>
        <v>9.5465000000000003E-4</v>
      </c>
      <c r="K89" s="120">
        <f t="shared" si="15"/>
        <v>9.5465000000000003E-4</v>
      </c>
      <c r="L89" s="120">
        <f t="shared" si="15"/>
        <v>9.5465000000000003E-4</v>
      </c>
      <c r="M89" s="120">
        <f t="shared" si="15"/>
        <v>9.5465000000000003E-4</v>
      </c>
      <c r="N89" s="120">
        <v>9.5465000000000003E-4</v>
      </c>
      <c r="O89" s="15"/>
      <c r="P89" s="15"/>
      <c r="Q89" s="15"/>
    </row>
    <row r="90" spans="1:17" ht="12.75" hidden="1" outlineLevel="3" x14ac:dyDescent="0.2">
      <c r="A90" s="43" t="s">
        <v>71</v>
      </c>
      <c r="B90" s="122">
        <v>9.5465000000000003E-4</v>
      </c>
      <c r="C90" s="122">
        <v>9.5465000000000003E-4</v>
      </c>
      <c r="D90" s="122">
        <v>9.5465000000000003E-4</v>
      </c>
      <c r="E90" s="122">
        <v>9.5465000000000003E-4</v>
      </c>
      <c r="F90" s="122">
        <v>9.5465000000000003E-4</v>
      </c>
      <c r="G90" s="122">
        <v>9.5465000000000003E-4</v>
      </c>
      <c r="H90" s="122">
        <v>9.5465000000000003E-4</v>
      </c>
      <c r="I90" s="122">
        <v>9.5465000000000003E-4</v>
      </c>
      <c r="J90" s="122">
        <v>9.5465000000000003E-4</v>
      </c>
      <c r="K90" s="122">
        <v>9.5465000000000003E-4</v>
      </c>
      <c r="L90" s="122">
        <v>9.5465000000000003E-4</v>
      </c>
      <c r="M90" s="122">
        <v>9.5465000000000003E-4</v>
      </c>
      <c r="N90" s="122">
        <v>9.5465000000000003E-4</v>
      </c>
      <c r="O90" s="15"/>
      <c r="P90" s="15"/>
      <c r="Q90" s="15"/>
    </row>
    <row r="91" spans="1:17" ht="15" outlineLevel="1" x14ac:dyDescent="0.25">
      <c r="A91" s="200" t="s">
        <v>64</v>
      </c>
      <c r="B91" s="205">
        <f t="shared" ref="B91:N91" si="16">B$92+B$98+B$100+B$108+B$109</f>
        <v>297.81012022618</v>
      </c>
      <c r="C91" s="205">
        <f t="shared" si="16"/>
        <v>295.16968310294999</v>
      </c>
      <c r="D91" s="205">
        <f t="shared" si="16"/>
        <v>281.76856548740005</v>
      </c>
      <c r="E91" s="205">
        <f t="shared" si="16"/>
        <v>277.62094469007002</v>
      </c>
      <c r="F91" s="205">
        <f t="shared" si="16"/>
        <v>268.90217477404002</v>
      </c>
      <c r="G91" s="205">
        <f t="shared" si="16"/>
        <v>265.04347259165002</v>
      </c>
      <c r="H91" s="205">
        <f t="shared" si="16"/>
        <v>260.18040744703001</v>
      </c>
      <c r="I91" s="205">
        <f t="shared" si="16"/>
        <v>245.04396901391999</v>
      </c>
      <c r="J91" s="205">
        <f t="shared" si="16"/>
        <v>246.24422609998001</v>
      </c>
      <c r="K91" s="205">
        <f t="shared" si="16"/>
        <v>228.64046656856999</v>
      </c>
      <c r="L91" s="205">
        <f t="shared" si="16"/>
        <v>239.41171563473003</v>
      </c>
      <c r="M91" s="205">
        <f t="shared" si="16"/>
        <v>229.13416110807998</v>
      </c>
      <c r="N91" s="205">
        <f t="shared" si="16"/>
        <v>227.34759083258999</v>
      </c>
      <c r="O91" s="15"/>
      <c r="P91" s="15"/>
      <c r="Q91" s="15"/>
    </row>
    <row r="92" spans="1:17" ht="25.5" outlineLevel="2" collapsed="1" x14ac:dyDescent="0.2">
      <c r="A92" s="265" t="s">
        <v>181</v>
      </c>
      <c r="B92" s="120">
        <f t="shared" ref="B92:M92" si="17">SUM(B$93:B$97)</f>
        <v>236.99304515757001</v>
      </c>
      <c r="C92" s="120">
        <f t="shared" si="17"/>
        <v>239.48644105167</v>
      </c>
      <c r="D92" s="120">
        <f t="shared" si="17"/>
        <v>229.10208496007002</v>
      </c>
      <c r="E92" s="120">
        <f t="shared" si="17"/>
        <v>228.73359533268001</v>
      </c>
      <c r="F92" s="120">
        <f t="shared" si="17"/>
        <v>223.03752682357</v>
      </c>
      <c r="G92" s="120">
        <f t="shared" si="17"/>
        <v>220.89090278659</v>
      </c>
      <c r="H92" s="120">
        <f t="shared" si="17"/>
        <v>216.77042768881</v>
      </c>
      <c r="I92" s="120">
        <f t="shared" si="17"/>
        <v>205.97244024311999</v>
      </c>
      <c r="J92" s="120">
        <f t="shared" si="17"/>
        <v>206.78677753975001</v>
      </c>
      <c r="K92" s="120">
        <f t="shared" si="17"/>
        <v>191.20441470764999</v>
      </c>
      <c r="L92" s="120">
        <f t="shared" si="17"/>
        <v>200.51738428531002</v>
      </c>
      <c r="M92" s="120">
        <f t="shared" si="17"/>
        <v>192.13563666108999</v>
      </c>
      <c r="N92" s="120">
        <v>190.85308737638999</v>
      </c>
      <c r="O92" s="15"/>
      <c r="P92" s="15"/>
      <c r="Q92" s="15"/>
    </row>
    <row r="93" spans="1:17" ht="12.75" hidden="1" outlineLevel="3" x14ac:dyDescent="0.2">
      <c r="A93" s="43" t="s">
        <v>66</v>
      </c>
      <c r="B93" s="122">
        <v>3.1714137999999998</v>
      </c>
      <c r="C93" s="122">
        <v>3.1721789999999999</v>
      </c>
      <c r="D93" s="122">
        <v>3.0733961000000001</v>
      </c>
      <c r="E93" s="122">
        <v>3.0567665000000002</v>
      </c>
      <c r="F93" s="122">
        <v>2.9608679000000002</v>
      </c>
      <c r="G93" s="122">
        <v>2.9919923000000002</v>
      </c>
      <c r="H93" s="122">
        <v>2.9730243000000001</v>
      </c>
      <c r="I93" s="122">
        <v>2.7980385000000001</v>
      </c>
      <c r="J93" s="122">
        <v>2.7937200999999998</v>
      </c>
      <c r="K93" s="122">
        <v>2.6334552000000002</v>
      </c>
      <c r="L93" s="122">
        <v>2.7759914999999999</v>
      </c>
      <c r="M93" s="122">
        <v>2.6451150000000001</v>
      </c>
      <c r="N93" s="122">
        <v>2.6421999999999999</v>
      </c>
      <c r="O93" s="15"/>
      <c r="P93" s="15"/>
      <c r="Q93" s="15"/>
    </row>
    <row r="94" spans="1:17" ht="12.75" hidden="1" outlineLevel="3" x14ac:dyDescent="0.2">
      <c r="A94" s="43" t="s">
        <v>54</v>
      </c>
      <c r="B94" s="122">
        <v>5.7115437652300001</v>
      </c>
      <c r="C94" s="122">
        <v>5.8410307773700003</v>
      </c>
      <c r="D94" s="122">
        <v>5.9255520740099996</v>
      </c>
      <c r="E94" s="122">
        <v>6.20665611021</v>
      </c>
      <c r="F94" s="122">
        <v>6.29339656324</v>
      </c>
      <c r="G94" s="122">
        <v>6.7324759220999999</v>
      </c>
      <c r="H94" s="122">
        <v>7.3162126303999999</v>
      </c>
      <c r="I94" s="122">
        <v>7.2166008740300001</v>
      </c>
      <c r="J94" s="122">
        <v>7.8459409285000001</v>
      </c>
      <c r="K94" s="122">
        <v>7.5162285899899999</v>
      </c>
      <c r="L94" s="122">
        <v>7.9742987907499998</v>
      </c>
      <c r="M94" s="122">
        <v>7.8987593804799996</v>
      </c>
      <c r="N94" s="122">
        <v>7.9946693819899997</v>
      </c>
      <c r="O94" s="15"/>
      <c r="P94" s="15"/>
      <c r="Q94" s="15"/>
    </row>
    <row r="95" spans="1:17" ht="12.75" hidden="1" outlineLevel="3" x14ac:dyDescent="0.2">
      <c r="A95" s="43" t="s">
        <v>96</v>
      </c>
      <c r="B95" s="122">
        <v>1.553992762</v>
      </c>
      <c r="C95" s="122">
        <v>1.55436771</v>
      </c>
      <c r="D95" s="122">
        <v>1.5059640889999999</v>
      </c>
      <c r="E95" s="122">
        <v>1.4978155849999999</v>
      </c>
      <c r="F95" s="122">
        <v>1.450825271</v>
      </c>
      <c r="G95" s="122">
        <v>1.6385645831</v>
      </c>
      <c r="H95" s="122">
        <v>1.6281767578999999</v>
      </c>
      <c r="I95" s="122">
        <v>1.5323457845299999</v>
      </c>
      <c r="J95" s="122">
        <v>1.5299808127700001</v>
      </c>
      <c r="K95" s="122">
        <v>1.4422117402800001</v>
      </c>
      <c r="L95" s="122">
        <v>1.5202717449800001</v>
      </c>
      <c r="M95" s="122">
        <v>1.44859722975</v>
      </c>
      <c r="N95" s="122">
        <v>1.4470008299999999</v>
      </c>
      <c r="O95" s="15"/>
      <c r="P95" s="15"/>
      <c r="Q95" s="15"/>
    </row>
    <row r="96" spans="1:17" ht="12.75" hidden="1" outlineLevel="3" x14ac:dyDescent="0.2">
      <c r="A96" s="43" t="s">
        <v>134</v>
      </c>
      <c r="B96" s="122">
        <v>12.655384744099999</v>
      </c>
      <c r="C96" s="122">
        <v>12.97131998441</v>
      </c>
      <c r="D96" s="122">
        <v>12.61484980404</v>
      </c>
      <c r="E96" s="122">
        <v>12.73448979958</v>
      </c>
      <c r="F96" s="122">
        <v>12.19529659793</v>
      </c>
      <c r="G96" s="122">
        <v>12.227475050940001</v>
      </c>
      <c r="H96" s="122">
        <v>12.184943448789999</v>
      </c>
      <c r="I96" s="122">
        <v>11.681614746899999</v>
      </c>
      <c r="J96" s="122">
        <v>11.749967435249999</v>
      </c>
      <c r="K96" s="122">
        <v>11.26704169984</v>
      </c>
      <c r="L96" s="122">
        <v>11.46054618432</v>
      </c>
      <c r="M96" s="122">
        <v>10.94546020576</v>
      </c>
      <c r="N96" s="122">
        <v>10.8254236629</v>
      </c>
      <c r="O96" s="15"/>
      <c r="P96" s="15"/>
      <c r="Q96" s="15"/>
    </row>
    <row r="97" spans="1:17" ht="12.75" hidden="1" outlineLevel="3" x14ac:dyDescent="0.2">
      <c r="A97" s="43" t="s">
        <v>149</v>
      </c>
      <c r="B97" s="122">
        <v>213.90071008624</v>
      </c>
      <c r="C97" s="122">
        <v>215.94754357989001</v>
      </c>
      <c r="D97" s="122">
        <v>205.98232289302001</v>
      </c>
      <c r="E97" s="122">
        <v>205.23786733789001</v>
      </c>
      <c r="F97" s="122">
        <v>200.1371404914</v>
      </c>
      <c r="G97" s="122">
        <v>197.30039493045001</v>
      </c>
      <c r="H97" s="122">
        <v>192.66807055172001</v>
      </c>
      <c r="I97" s="122">
        <v>182.74384033766</v>
      </c>
      <c r="J97" s="122">
        <v>182.86716826323001</v>
      </c>
      <c r="K97" s="122">
        <v>168.34547747753999</v>
      </c>
      <c r="L97" s="122">
        <v>176.78627606526001</v>
      </c>
      <c r="M97" s="122">
        <v>169.19770484509999</v>
      </c>
      <c r="N97" s="122">
        <v>167.94379350150001</v>
      </c>
      <c r="O97" s="15"/>
      <c r="P97" s="15"/>
      <c r="Q97" s="15"/>
    </row>
    <row r="98" spans="1:17" ht="25.5" outlineLevel="2" collapsed="1" x14ac:dyDescent="0.2">
      <c r="A98" s="265" t="s">
        <v>44</v>
      </c>
      <c r="B98" s="120">
        <f t="shared" ref="B98:M98" si="18">SUM(B$99:B$99)</f>
        <v>1.3494962667799999</v>
      </c>
      <c r="C98" s="120">
        <f t="shared" si="18"/>
        <v>0.67638724674999995</v>
      </c>
      <c r="D98" s="120">
        <f t="shared" si="18"/>
        <v>0.65779917058000004</v>
      </c>
      <c r="E98" s="120">
        <f t="shared" si="18"/>
        <v>0.66403777755000004</v>
      </c>
      <c r="F98" s="120">
        <f t="shared" si="18"/>
        <v>0.64869873570000003</v>
      </c>
      <c r="G98" s="120">
        <f t="shared" si="18"/>
        <v>0.65487018043</v>
      </c>
      <c r="H98" s="120">
        <f t="shared" si="18"/>
        <v>0.63766068480000004</v>
      </c>
      <c r="I98" s="120">
        <f t="shared" si="18"/>
        <v>0</v>
      </c>
      <c r="J98" s="120">
        <f t="shared" si="18"/>
        <v>0</v>
      </c>
      <c r="K98" s="120">
        <f t="shared" si="18"/>
        <v>0</v>
      </c>
      <c r="L98" s="120">
        <f t="shared" si="18"/>
        <v>0</v>
      </c>
      <c r="M98" s="120">
        <f t="shared" si="18"/>
        <v>0</v>
      </c>
      <c r="N98" s="120">
        <v>0</v>
      </c>
      <c r="O98" s="15"/>
      <c r="P98" s="15"/>
      <c r="Q98" s="15"/>
    </row>
    <row r="99" spans="1:17" ht="12.75" hidden="1" outlineLevel="3" x14ac:dyDescent="0.2">
      <c r="A99" s="43" t="s">
        <v>27</v>
      </c>
      <c r="B99" s="122">
        <v>1.3494962667799999</v>
      </c>
      <c r="C99" s="122">
        <v>0.67638724674999995</v>
      </c>
      <c r="D99" s="122">
        <v>0.65779917058000004</v>
      </c>
      <c r="E99" s="122">
        <v>0.66403777755000004</v>
      </c>
      <c r="F99" s="122">
        <v>0.64869873570000003</v>
      </c>
      <c r="G99" s="122">
        <v>0.65487018043</v>
      </c>
      <c r="H99" s="122">
        <v>0.63766068480000004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5"/>
      <c r="P99" s="15"/>
      <c r="Q99" s="15"/>
    </row>
    <row r="100" spans="1:17" ht="38.25" outlineLevel="2" collapsed="1" x14ac:dyDescent="0.2">
      <c r="A100" s="265" t="s">
        <v>219</v>
      </c>
      <c r="B100" s="120">
        <f t="shared" ref="B100:M100" si="19">SUM(B$101:B$107)</f>
        <v>56.331306893259999</v>
      </c>
      <c r="C100" s="120">
        <f t="shared" si="19"/>
        <v>51.840571652019996</v>
      </c>
      <c r="D100" s="120">
        <f t="shared" si="19"/>
        <v>48.935395743059999</v>
      </c>
      <c r="E100" s="120">
        <f t="shared" si="19"/>
        <v>45.142460850970004</v>
      </c>
      <c r="F100" s="120">
        <f t="shared" si="19"/>
        <v>42.211666120449998</v>
      </c>
      <c r="G100" s="120">
        <f t="shared" si="19"/>
        <v>40.482650689219994</v>
      </c>
      <c r="H100" s="120">
        <f t="shared" si="19"/>
        <v>39.809668057000003</v>
      </c>
      <c r="I100" s="120">
        <f t="shared" si="19"/>
        <v>36.261482338249998</v>
      </c>
      <c r="J100" s="120">
        <f t="shared" si="19"/>
        <v>36.645505717950002</v>
      </c>
      <c r="K100" s="120">
        <f t="shared" si="19"/>
        <v>34.762082375879999</v>
      </c>
      <c r="L100" s="120">
        <f t="shared" si="19"/>
        <v>36.086289727770001</v>
      </c>
      <c r="M100" s="120">
        <f t="shared" si="19"/>
        <v>34.311018334709999</v>
      </c>
      <c r="N100" s="120">
        <v>33.82691424766</v>
      </c>
      <c r="O100" s="15"/>
      <c r="P100" s="15"/>
      <c r="Q100" s="15"/>
    </row>
    <row r="101" spans="1:17" ht="12.75" hidden="1" outlineLevel="3" x14ac:dyDescent="0.2">
      <c r="A101" s="43" t="s">
        <v>76</v>
      </c>
      <c r="B101" s="122">
        <v>2.21274739397</v>
      </c>
      <c r="C101" s="122">
        <v>2.21812265341</v>
      </c>
      <c r="D101" s="122">
        <v>2.7655878700100001</v>
      </c>
      <c r="E101" s="122">
        <v>3.0563519857300001</v>
      </c>
      <c r="F101" s="122">
        <v>2.9857513172300001</v>
      </c>
      <c r="G101" s="122">
        <v>3.0141564892999999</v>
      </c>
      <c r="H101" s="122">
        <v>3.19170035442</v>
      </c>
      <c r="I101" s="122">
        <v>3.05985941457</v>
      </c>
      <c r="J101" s="122">
        <v>3.2584674608899999</v>
      </c>
      <c r="K101" s="122">
        <v>3.1100237633300001</v>
      </c>
      <c r="L101" s="122">
        <v>3.3812010250200002</v>
      </c>
      <c r="M101" s="122">
        <v>3.2513599521700001</v>
      </c>
      <c r="N101" s="122">
        <v>3.2040990115299999</v>
      </c>
      <c r="O101" s="15"/>
      <c r="P101" s="15"/>
      <c r="Q101" s="15"/>
    </row>
    <row r="102" spans="1:17" ht="12.75" hidden="1" outlineLevel="3" x14ac:dyDescent="0.2">
      <c r="A102" s="43" t="s">
        <v>177</v>
      </c>
      <c r="B102" s="122">
        <v>12.53187946503</v>
      </c>
      <c r="C102" s="122">
        <v>10.019645147069999</v>
      </c>
      <c r="D102" s="122">
        <v>7.66075657785</v>
      </c>
      <c r="E102" s="122">
        <v>3.4637063335399998</v>
      </c>
      <c r="F102" s="122">
        <v>1.6775204947</v>
      </c>
      <c r="G102" s="122">
        <v>0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5"/>
      <c r="P102" s="15"/>
      <c r="Q102" s="15"/>
    </row>
    <row r="103" spans="1:17" ht="12.75" hidden="1" outlineLevel="3" x14ac:dyDescent="0.2">
      <c r="A103" s="43" t="s">
        <v>213</v>
      </c>
      <c r="B103" s="122">
        <v>0.93949721320000001</v>
      </c>
      <c r="C103" s="122">
        <v>0.93972389547000001</v>
      </c>
      <c r="D103" s="122">
        <v>0.91046052427000002</v>
      </c>
      <c r="E103" s="122">
        <v>0.80491927482000003</v>
      </c>
      <c r="F103" s="122">
        <v>0.77966689405</v>
      </c>
      <c r="G103" s="122">
        <v>0.78786268835999995</v>
      </c>
      <c r="H103" s="122">
        <v>0.89366902779000001</v>
      </c>
      <c r="I103" s="122">
        <v>0.84106959570999995</v>
      </c>
      <c r="J103" s="122">
        <v>0.83977151672999995</v>
      </c>
      <c r="K103" s="122">
        <v>0.70365318407999999</v>
      </c>
      <c r="L103" s="122">
        <v>0.74173855622999996</v>
      </c>
      <c r="M103" s="122">
        <v>0.71779746788999998</v>
      </c>
      <c r="N103" s="122">
        <v>0.71897552226000006</v>
      </c>
      <c r="O103" s="15"/>
      <c r="P103" s="15"/>
      <c r="Q103" s="15"/>
    </row>
    <row r="104" spans="1:17" ht="12.75" hidden="1" outlineLevel="3" x14ac:dyDescent="0.2">
      <c r="A104" s="43" t="s">
        <v>130</v>
      </c>
      <c r="B104" s="122">
        <v>0.53914034188000004</v>
      </c>
      <c r="C104" s="122">
        <v>0.53927042587999996</v>
      </c>
      <c r="D104" s="122">
        <v>0.52247733299999999</v>
      </c>
      <c r="E104" s="122">
        <v>0.38973772539000001</v>
      </c>
      <c r="F104" s="122">
        <v>0.37751065399</v>
      </c>
      <c r="G104" s="122">
        <v>0.38147901495999997</v>
      </c>
      <c r="H104" s="122">
        <v>0.37906059498</v>
      </c>
      <c r="I104" s="122">
        <v>0.35674990566999998</v>
      </c>
      <c r="J104" s="122">
        <v>0.35619930968000002</v>
      </c>
      <c r="K104" s="122">
        <v>0.22384368963000001</v>
      </c>
      <c r="L104" s="122">
        <v>0.235959275</v>
      </c>
      <c r="M104" s="122">
        <v>0.22483477262000001</v>
      </c>
      <c r="N104" s="122">
        <v>0.22458699762000001</v>
      </c>
      <c r="O104" s="15"/>
      <c r="P104" s="15"/>
      <c r="Q104" s="15"/>
    </row>
    <row r="105" spans="1:17" ht="12.75" hidden="1" outlineLevel="3" x14ac:dyDescent="0.2">
      <c r="A105" s="43" t="s">
        <v>153</v>
      </c>
      <c r="B105" s="122">
        <v>0.92257295648000004</v>
      </c>
      <c r="C105" s="122">
        <v>0.92481409299999995</v>
      </c>
      <c r="D105" s="122">
        <v>0.89939889648000004</v>
      </c>
      <c r="E105" s="122">
        <v>0.90792884979999999</v>
      </c>
      <c r="F105" s="122">
        <v>0.71499515008000003</v>
      </c>
      <c r="G105" s="122">
        <v>0.72179731077999998</v>
      </c>
      <c r="H105" s="122">
        <v>0.70282902051999996</v>
      </c>
      <c r="I105" s="122">
        <v>0.67379695975999998</v>
      </c>
      <c r="J105" s="122">
        <v>0.67773955113999995</v>
      </c>
      <c r="K105" s="122">
        <v>0.64686424974000001</v>
      </c>
      <c r="L105" s="122">
        <v>0.50990658840000003</v>
      </c>
      <c r="M105" s="122">
        <v>0.49032573000000002</v>
      </c>
      <c r="N105" s="122">
        <v>0.48319847999999999</v>
      </c>
      <c r="O105" s="15"/>
      <c r="P105" s="15"/>
      <c r="Q105" s="15"/>
    </row>
    <row r="106" spans="1:17" ht="12.75" hidden="1" outlineLevel="3" x14ac:dyDescent="0.2">
      <c r="A106" s="43" t="s">
        <v>123</v>
      </c>
      <c r="B106" s="122">
        <v>37.379156399999999</v>
      </c>
      <c r="C106" s="122">
        <v>35.388294375000001</v>
      </c>
      <c r="D106" s="122">
        <v>34.4157741</v>
      </c>
      <c r="E106" s="122">
        <v>34.742175375000002</v>
      </c>
      <c r="F106" s="122">
        <v>33.939643199999999</v>
      </c>
      <c r="G106" s="122">
        <v>34.262530575</v>
      </c>
      <c r="H106" s="122">
        <v>33.362137050000001</v>
      </c>
      <c r="I106" s="122">
        <v>30.102619199999999</v>
      </c>
      <c r="J106" s="122">
        <v>30.278758799999999</v>
      </c>
      <c r="K106" s="122">
        <v>28.8993708</v>
      </c>
      <c r="L106" s="122">
        <v>29.994505199999999</v>
      </c>
      <c r="M106" s="122">
        <v>28.842690000000001</v>
      </c>
      <c r="N106" s="122">
        <v>28.423439999999999</v>
      </c>
      <c r="O106" s="15"/>
      <c r="P106" s="15"/>
      <c r="Q106" s="15"/>
    </row>
    <row r="107" spans="1:17" ht="12.75" hidden="1" outlineLevel="3" x14ac:dyDescent="0.2">
      <c r="A107" s="43" t="s">
        <v>104</v>
      </c>
      <c r="B107" s="122">
        <v>1.8063131227</v>
      </c>
      <c r="C107" s="122">
        <v>1.8107010621899999</v>
      </c>
      <c r="D107" s="122">
        <v>1.7609404414500001</v>
      </c>
      <c r="E107" s="122">
        <v>1.7776413066900001</v>
      </c>
      <c r="F107" s="122">
        <v>1.7365784103999999</v>
      </c>
      <c r="G107" s="122">
        <v>1.3148246108199999</v>
      </c>
      <c r="H107" s="122">
        <v>1.28027200929</v>
      </c>
      <c r="I107" s="122">
        <v>1.22738726254</v>
      </c>
      <c r="J107" s="122">
        <v>1.2345690795099999</v>
      </c>
      <c r="K107" s="122">
        <v>1.1783266890999999</v>
      </c>
      <c r="L107" s="122">
        <v>1.22297908312</v>
      </c>
      <c r="M107" s="122">
        <v>0.78401041202999999</v>
      </c>
      <c r="N107" s="122">
        <v>0.77261423625000003</v>
      </c>
      <c r="O107" s="15"/>
      <c r="P107" s="15"/>
      <c r="Q107" s="15"/>
    </row>
    <row r="108" spans="1:17" ht="25.5" outlineLevel="2" x14ac:dyDescent="0.2">
      <c r="A108" s="265" t="s">
        <v>56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5"/>
      <c r="P108" s="15"/>
      <c r="Q108" s="15"/>
    </row>
    <row r="109" spans="1:17" ht="12.75" outlineLevel="2" collapsed="1" x14ac:dyDescent="0.2">
      <c r="A109" s="265" t="s">
        <v>184</v>
      </c>
      <c r="B109" s="120">
        <f t="shared" ref="B109:M109" si="20">SUM(B$110:B$110)</f>
        <v>3.1362719085699999</v>
      </c>
      <c r="C109" s="120">
        <f t="shared" si="20"/>
        <v>3.1662831525100001</v>
      </c>
      <c r="D109" s="120">
        <f t="shared" si="20"/>
        <v>3.07328561369</v>
      </c>
      <c r="E109" s="120">
        <f t="shared" si="20"/>
        <v>3.0808507288700002</v>
      </c>
      <c r="F109" s="120">
        <f t="shared" si="20"/>
        <v>3.0042830943199998</v>
      </c>
      <c r="G109" s="120">
        <f t="shared" si="20"/>
        <v>3.0150489354099999</v>
      </c>
      <c r="H109" s="120">
        <f t="shared" si="20"/>
        <v>2.9626510164200002</v>
      </c>
      <c r="I109" s="120">
        <f t="shared" si="20"/>
        <v>2.8100464325500001</v>
      </c>
      <c r="J109" s="120">
        <f t="shared" si="20"/>
        <v>2.8119428422800001</v>
      </c>
      <c r="K109" s="120">
        <f t="shared" si="20"/>
        <v>2.6739694850400002</v>
      </c>
      <c r="L109" s="120">
        <f t="shared" si="20"/>
        <v>2.8080416216500002</v>
      </c>
      <c r="M109" s="120">
        <f t="shared" si="20"/>
        <v>2.6875061122799999</v>
      </c>
      <c r="N109" s="120">
        <v>2.6675892085399999</v>
      </c>
      <c r="O109" s="15"/>
      <c r="P109" s="15"/>
      <c r="Q109" s="15"/>
    </row>
    <row r="110" spans="1:17" ht="12.75" hidden="1" outlineLevel="3" x14ac:dyDescent="0.2">
      <c r="A110" s="43" t="s">
        <v>149</v>
      </c>
      <c r="B110" s="122">
        <v>3.1362719085699999</v>
      </c>
      <c r="C110" s="122">
        <v>3.1662831525100001</v>
      </c>
      <c r="D110" s="122">
        <v>3.07328561369</v>
      </c>
      <c r="E110" s="122">
        <v>3.0808507288700002</v>
      </c>
      <c r="F110" s="122">
        <v>3.0042830943199998</v>
      </c>
      <c r="G110" s="122">
        <v>3.0150489354099999</v>
      </c>
      <c r="H110" s="122">
        <v>2.9626510164200002</v>
      </c>
      <c r="I110" s="122">
        <v>2.8100464325500001</v>
      </c>
      <c r="J110" s="122">
        <v>2.8119428422800001</v>
      </c>
      <c r="K110" s="122">
        <v>2.6739694850400002</v>
      </c>
      <c r="L110" s="122">
        <v>2.8080416216500002</v>
      </c>
      <c r="M110" s="122">
        <v>2.6875061122799999</v>
      </c>
      <c r="N110" s="122">
        <v>2.6675892085399999</v>
      </c>
      <c r="O110" s="15"/>
      <c r="P110" s="15"/>
      <c r="Q110" s="15"/>
    </row>
    <row r="111" spans="1:17" x14ac:dyDescent="0.2"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5"/>
      <c r="P111" s="15"/>
      <c r="Q111" s="15"/>
    </row>
    <row r="112" spans="1:17" x14ac:dyDescent="0.2"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5"/>
      <c r="P112" s="15"/>
      <c r="Q112" s="15"/>
    </row>
    <row r="113" spans="2:17" x14ac:dyDescent="0.2"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5"/>
      <c r="P113" s="15"/>
      <c r="Q113" s="15"/>
    </row>
    <row r="114" spans="2:17" x14ac:dyDescent="0.2"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5"/>
      <c r="P114" s="15"/>
      <c r="Q114" s="15"/>
    </row>
    <row r="115" spans="2:17" x14ac:dyDescent="0.2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5"/>
      <c r="P115" s="15"/>
      <c r="Q115" s="15"/>
    </row>
    <row r="116" spans="2:17" x14ac:dyDescent="0.2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5"/>
      <c r="P116" s="15"/>
      <c r="Q116" s="15"/>
    </row>
    <row r="117" spans="2:17" x14ac:dyDescent="0.2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5"/>
      <c r="P117" s="15"/>
      <c r="Q117" s="15"/>
    </row>
    <row r="118" spans="2:17" x14ac:dyDescent="0.2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5"/>
      <c r="P118" s="15"/>
      <c r="Q118" s="15"/>
    </row>
    <row r="119" spans="2:17" x14ac:dyDescent="0.2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5"/>
      <c r="P119" s="15"/>
      <c r="Q119" s="15"/>
    </row>
    <row r="120" spans="2:17" x14ac:dyDescent="0.2"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5"/>
      <c r="P120" s="15"/>
      <c r="Q120" s="15"/>
    </row>
    <row r="121" spans="2:17" x14ac:dyDescent="0.2"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5"/>
      <c r="P121" s="15"/>
      <c r="Q121" s="15"/>
    </row>
    <row r="122" spans="2:17" x14ac:dyDescent="0.2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5"/>
      <c r="P122" s="15"/>
      <c r="Q122" s="15"/>
    </row>
    <row r="123" spans="2:17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5"/>
      <c r="P123" s="15"/>
      <c r="Q123" s="15"/>
    </row>
    <row r="124" spans="2:17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5"/>
      <c r="P124" s="15"/>
      <c r="Q124" s="15"/>
    </row>
    <row r="125" spans="2:17" x14ac:dyDescent="0.2"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5"/>
      <c r="P125" s="15"/>
      <c r="Q125" s="15"/>
    </row>
    <row r="126" spans="2:17" x14ac:dyDescent="0.2"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5"/>
      <c r="P126" s="15"/>
      <c r="Q126" s="15"/>
    </row>
    <row r="127" spans="2:17" x14ac:dyDescent="0.2"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5"/>
      <c r="P127" s="15"/>
      <c r="Q127" s="15"/>
    </row>
    <row r="128" spans="2:17" x14ac:dyDescent="0.2"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5"/>
      <c r="P128" s="15"/>
      <c r="Q128" s="15"/>
    </row>
    <row r="129" spans="2:17" x14ac:dyDescent="0.2"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5"/>
      <c r="P129" s="15"/>
      <c r="Q129" s="15"/>
    </row>
    <row r="130" spans="2:17" x14ac:dyDescent="0.2"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5"/>
      <c r="P130" s="15"/>
      <c r="Q130" s="15"/>
    </row>
    <row r="131" spans="2:17" x14ac:dyDescent="0.2"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5"/>
      <c r="P131" s="15"/>
      <c r="Q131" s="15"/>
    </row>
    <row r="132" spans="2:17" x14ac:dyDescent="0.2"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5"/>
      <c r="P132" s="15"/>
      <c r="Q132" s="15"/>
    </row>
    <row r="133" spans="2:17" x14ac:dyDescent="0.2"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5"/>
      <c r="P133" s="15"/>
      <c r="Q133" s="15"/>
    </row>
    <row r="134" spans="2:17" x14ac:dyDescent="0.2"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5"/>
      <c r="P134" s="15"/>
      <c r="Q134" s="15"/>
    </row>
    <row r="135" spans="2:17" x14ac:dyDescent="0.2"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5"/>
      <c r="P135" s="15"/>
      <c r="Q135" s="15"/>
    </row>
    <row r="136" spans="2:17" x14ac:dyDescent="0.2"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5"/>
      <c r="P136" s="15"/>
      <c r="Q136" s="15"/>
    </row>
    <row r="137" spans="2:17" x14ac:dyDescent="0.2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5"/>
      <c r="P137" s="15"/>
      <c r="Q137" s="15"/>
    </row>
    <row r="138" spans="2:17" x14ac:dyDescent="0.2"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5"/>
      <c r="P138" s="15"/>
      <c r="Q138" s="15"/>
    </row>
    <row r="139" spans="2:17" x14ac:dyDescent="0.2"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5"/>
      <c r="P139" s="15"/>
      <c r="Q139" s="15"/>
    </row>
    <row r="140" spans="2:17" x14ac:dyDescent="0.2"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5"/>
      <c r="P140" s="15"/>
      <c r="Q140" s="15"/>
    </row>
    <row r="141" spans="2:17" x14ac:dyDescent="0.2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5"/>
      <c r="P141" s="15"/>
      <c r="Q141" s="15"/>
    </row>
    <row r="142" spans="2:17" x14ac:dyDescent="0.2"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5"/>
      <c r="P142" s="15"/>
      <c r="Q142" s="15"/>
    </row>
    <row r="143" spans="2:17" x14ac:dyDescent="0.2"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5"/>
      <c r="P143" s="15"/>
      <c r="Q143" s="15"/>
    </row>
    <row r="144" spans="2:17" x14ac:dyDescent="0.2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5"/>
      <c r="P144" s="15"/>
      <c r="Q144" s="15"/>
    </row>
    <row r="145" spans="2:17" x14ac:dyDescent="0.2"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5"/>
      <c r="P145" s="15"/>
      <c r="Q145" s="15"/>
    </row>
    <row r="146" spans="2:17" x14ac:dyDescent="0.2"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5"/>
      <c r="P146" s="15"/>
      <c r="Q146" s="15"/>
    </row>
    <row r="147" spans="2:17" x14ac:dyDescent="0.2"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5"/>
      <c r="P147" s="15"/>
      <c r="Q147" s="15"/>
    </row>
    <row r="148" spans="2:17" x14ac:dyDescent="0.2"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5"/>
      <c r="P148" s="15"/>
      <c r="Q148" s="15"/>
    </row>
    <row r="149" spans="2:17" x14ac:dyDescent="0.2"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5"/>
      <c r="P149" s="15"/>
      <c r="Q149" s="15"/>
    </row>
    <row r="150" spans="2:17" x14ac:dyDescent="0.2"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5"/>
      <c r="P150" s="15"/>
      <c r="Q150" s="15"/>
    </row>
    <row r="151" spans="2:17" x14ac:dyDescent="0.2"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5"/>
      <c r="P151" s="15"/>
      <c r="Q151" s="15"/>
    </row>
    <row r="152" spans="2:17" x14ac:dyDescent="0.2"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5"/>
      <c r="P152" s="15"/>
      <c r="Q152" s="15"/>
    </row>
    <row r="153" spans="2:17" x14ac:dyDescent="0.2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5"/>
      <c r="P153" s="15"/>
      <c r="Q153" s="15"/>
    </row>
    <row r="154" spans="2:17" x14ac:dyDescent="0.2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5"/>
      <c r="P154" s="15"/>
      <c r="Q154" s="15"/>
    </row>
    <row r="155" spans="2:17" x14ac:dyDescent="0.2"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5"/>
      <c r="P155" s="15"/>
      <c r="Q155" s="15"/>
    </row>
    <row r="156" spans="2:17" x14ac:dyDescent="0.2"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5"/>
      <c r="P156" s="15"/>
      <c r="Q156" s="15"/>
    </row>
    <row r="157" spans="2:17" x14ac:dyDescent="0.2"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5"/>
      <c r="P157" s="15"/>
      <c r="Q157" s="15"/>
    </row>
    <row r="158" spans="2:17" x14ac:dyDescent="0.2"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5"/>
      <c r="P158" s="15"/>
      <c r="Q158" s="15"/>
    </row>
    <row r="159" spans="2:17" x14ac:dyDescent="0.2"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5"/>
      <c r="P159" s="15"/>
      <c r="Q159" s="15"/>
    </row>
    <row r="160" spans="2:17" x14ac:dyDescent="0.2"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5"/>
      <c r="P160" s="15"/>
      <c r="Q160" s="15"/>
    </row>
    <row r="161" spans="2:17" x14ac:dyDescent="0.2"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5"/>
      <c r="P161" s="15"/>
      <c r="Q161" s="15"/>
    </row>
    <row r="162" spans="2:17" x14ac:dyDescent="0.2"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5"/>
      <c r="P162" s="15"/>
      <c r="Q162" s="15"/>
    </row>
    <row r="163" spans="2:17" x14ac:dyDescent="0.2"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5"/>
      <c r="P163" s="15"/>
      <c r="Q163" s="15"/>
    </row>
    <row r="164" spans="2:17" x14ac:dyDescent="0.2"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5"/>
      <c r="P164" s="15"/>
      <c r="Q164" s="15"/>
    </row>
    <row r="165" spans="2:17" x14ac:dyDescent="0.2"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5"/>
      <c r="P165" s="15"/>
      <c r="Q165" s="15"/>
    </row>
    <row r="166" spans="2:17" x14ac:dyDescent="0.2"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5"/>
      <c r="P166" s="15"/>
      <c r="Q166" s="15"/>
    </row>
    <row r="167" spans="2:17" x14ac:dyDescent="0.2"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5"/>
      <c r="P167" s="15"/>
      <c r="Q167" s="15"/>
    </row>
    <row r="168" spans="2:17" x14ac:dyDescent="0.2"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5"/>
      <c r="P168" s="15"/>
      <c r="Q168" s="15"/>
    </row>
    <row r="169" spans="2:17" x14ac:dyDescent="0.2"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5"/>
      <c r="P169" s="15"/>
      <c r="Q169" s="15"/>
    </row>
    <row r="170" spans="2:17" x14ac:dyDescent="0.2"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5"/>
      <c r="P170" s="15"/>
      <c r="Q170" s="15"/>
    </row>
    <row r="171" spans="2:17" x14ac:dyDescent="0.2"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5"/>
      <c r="P171" s="15"/>
      <c r="Q171" s="15"/>
    </row>
    <row r="172" spans="2:17" x14ac:dyDescent="0.2"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5"/>
      <c r="P172" s="15"/>
      <c r="Q172" s="15"/>
    </row>
    <row r="173" spans="2:17" x14ac:dyDescent="0.2"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5"/>
      <c r="P173" s="15"/>
      <c r="Q173" s="15"/>
    </row>
    <row r="174" spans="2:17" x14ac:dyDescent="0.2"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5"/>
      <c r="P174" s="15"/>
      <c r="Q174" s="15"/>
    </row>
    <row r="175" spans="2:17" x14ac:dyDescent="0.2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5"/>
      <c r="P175" s="15"/>
      <c r="Q175" s="15"/>
    </row>
    <row r="176" spans="2:17" x14ac:dyDescent="0.2"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5"/>
      <c r="P176" s="15"/>
      <c r="Q176" s="15"/>
    </row>
    <row r="177" spans="2:17" x14ac:dyDescent="0.2"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5"/>
      <c r="P177" s="15"/>
      <c r="Q177" s="15"/>
    </row>
    <row r="178" spans="2:17" x14ac:dyDescent="0.2"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5"/>
      <c r="P178" s="15"/>
      <c r="Q178" s="15"/>
    </row>
    <row r="179" spans="2:17" x14ac:dyDescent="0.2"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5"/>
      <c r="P179" s="15"/>
      <c r="Q179" s="15"/>
    </row>
    <row r="180" spans="2:17" x14ac:dyDescent="0.2"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5"/>
      <c r="P180" s="15"/>
      <c r="Q180" s="15"/>
    </row>
  </sheetData>
  <mergeCells count="2">
    <mergeCell ref="A2:N2"/>
    <mergeCell ref="A1:N1"/>
  </mergeCells>
  <printOptions horizontalCentered="1" verticalCentered="1"/>
  <pageMargins left="0.23622047244094491" right="0.15748031496062992" top="0.15748031496062992" bottom="0.27559055118110237" header="0.15748031496062992" footer="0.23622047244094491"/>
  <pageSetup paperSize="9" scale="8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226" bestFit="1" customWidth="1"/>
    <col min="2" max="2" width="14.28515625" style="50" customWidth="1"/>
    <col min="3" max="3" width="15.140625" style="50" customWidth="1"/>
    <col min="4" max="4" width="10.28515625" style="109" customWidth="1"/>
    <col min="5" max="5" width="8.85546875" style="226" hidden="1" customWidth="1"/>
    <col min="6" max="16384" width="9.140625" style="226"/>
  </cols>
  <sheetData>
    <row r="2" spans="1:20" ht="39" customHeight="1" x14ac:dyDescent="0.3">
      <c r="A2" s="275" t="s">
        <v>5</v>
      </c>
      <c r="B2" s="3"/>
      <c r="C2" s="3"/>
      <c r="D2" s="3"/>
      <c r="E2" s="3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2">
      <c r="A3" s="221"/>
    </row>
    <row r="4" spans="1:20" s="7" customFormat="1" x14ac:dyDescent="0.2">
      <c r="B4" s="95"/>
      <c r="C4" s="95"/>
      <c r="D4" s="164" t="str">
        <f>VALVAL</f>
        <v>млрд. одиниць</v>
      </c>
    </row>
    <row r="5" spans="1:20" s="53" customFormat="1" x14ac:dyDescent="0.2">
      <c r="A5" s="152"/>
      <c r="B5" s="235" t="s">
        <v>173</v>
      </c>
      <c r="C5" s="235" t="s">
        <v>176</v>
      </c>
      <c r="D5" s="26" t="s">
        <v>195</v>
      </c>
      <c r="E5" s="29" t="s">
        <v>58</v>
      </c>
    </row>
    <row r="6" spans="1:20" s="210" customFormat="1" ht="15" x14ac:dyDescent="0.2">
      <c r="A6" s="56" t="s">
        <v>155</v>
      </c>
      <c r="B6" s="35">
        <f t="shared" ref="B6:D6" si="0">SUM(B$7+ B$8+ B$9)</f>
        <v>84.364540828580004</v>
      </c>
      <c r="C6" s="35">
        <f t="shared" si="0"/>
        <v>1998.2753869748399</v>
      </c>
      <c r="D6" s="119">
        <f t="shared" si="0"/>
        <v>1</v>
      </c>
      <c r="E6" s="194" t="s">
        <v>92</v>
      </c>
    </row>
    <row r="7" spans="1:20" s="239" customFormat="1" x14ac:dyDescent="0.2">
      <c r="A7" s="149" t="s">
        <v>45</v>
      </c>
      <c r="B7" s="173">
        <v>-9.9999999999999994E-12</v>
      </c>
      <c r="C7" s="173">
        <v>-2.5999999999999998E-10</v>
      </c>
      <c r="D7" s="240">
        <v>0</v>
      </c>
      <c r="E7" s="203" t="s">
        <v>12</v>
      </c>
    </row>
    <row r="8" spans="1:20" s="239" customFormat="1" x14ac:dyDescent="0.2">
      <c r="A8" s="149" t="s">
        <v>61</v>
      </c>
      <c r="B8" s="173">
        <v>27.380640678990002</v>
      </c>
      <c r="C8" s="173">
        <v>648.54333125132996</v>
      </c>
      <c r="D8" s="240">
        <v>0.32455200000000001</v>
      </c>
      <c r="E8" s="203" t="s">
        <v>12</v>
      </c>
    </row>
    <row r="9" spans="1:20" s="239" customFormat="1" x14ac:dyDescent="0.2">
      <c r="A9" s="149" t="s">
        <v>194</v>
      </c>
      <c r="B9" s="173">
        <v>56.983900149599997</v>
      </c>
      <c r="C9" s="173">
        <v>1349.7320557237699</v>
      </c>
      <c r="D9" s="240">
        <v>0.67544800000000005</v>
      </c>
      <c r="E9" s="203" t="s">
        <v>12</v>
      </c>
    </row>
    <row r="10" spans="1:20" x14ac:dyDescent="0.2">
      <c r="B10" s="32"/>
      <c r="C10" s="32"/>
      <c r="D10" s="93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</row>
    <row r="11" spans="1:20" x14ac:dyDescent="0.2">
      <c r="B11" s="32"/>
      <c r="C11" s="32"/>
      <c r="D11" s="93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1:20" x14ac:dyDescent="0.2">
      <c r="B12" s="32"/>
      <c r="C12" s="32"/>
      <c r="D12" s="93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</row>
    <row r="13" spans="1:20" x14ac:dyDescent="0.2">
      <c r="B13" s="32"/>
      <c r="C13" s="32"/>
      <c r="D13" s="93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</row>
    <row r="14" spans="1:20" x14ac:dyDescent="0.2">
      <c r="B14" s="32"/>
      <c r="C14" s="32"/>
      <c r="D14" s="93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</row>
    <row r="15" spans="1:20" x14ac:dyDescent="0.2">
      <c r="B15" s="32"/>
      <c r="C15" s="32"/>
      <c r="D15" s="93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</row>
    <row r="16" spans="1:20" x14ac:dyDescent="0.2">
      <c r="B16" s="32"/>
      <c r="C16" s="32"/>
      <c r="D16" s="93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</row>
    <row r="17" spans="2:18" x14ac:dyDescent="0.2">
      <c r="B17" s="32"/>
      <c r="C17" s="32"/>
      <c r="D17" s="93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</row>
    <row r="18" spans="2:18" x14ac:dyDescent="0.2">
      <c r="B18" s="32"/>
      <c r="C18" s="32"/>
      <c r="D18" s="93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</row>
    <row r="19" spans="2:18" x14ac:dyDescent="0.2">
      <c r="B19" s="32"/>
      <c r="C19" s="32"/>
      <c r="D19" s="93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</row>
    <row r="20" spans="2:18" x14ac:dyDescent="0.2">
      <c r="B20" s="32"/>
      <c r="C20" s="32"/>
      <c r="D20" s="93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</row>
    <row r="21" spans="2:18" x14ac:dyDescent="0.2">
      <c r="B21" s="32"/>
      <c r="C21" s="32"/>
      <c r="D21" s="93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</row>
    <row r="22" spans="2:18" x14ac:dyDescent="0.2">
      <c r="B22" s="32"/>
      <c r="C22" s="32"/>
      <c r="D22" s="93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</row>
    <row r="23" spans="2:18" x14ac:dyDescent="0.2">
      <c r="B23" s="32"/>
      <c r="C23" s="32"/>
      <c r="D23" s="93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</row>
    <row r="24" spans="2:18" x14ac:dyDescent="0.2">
      <c r="B24" s="32"/>
      <c r="C24" s="32"/>
      <c r="D24" s="93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</row>
    <row r="25" spans="2:18" x14ac:dyDescent="0.2">
      <c r="B25" s="32"/>
      <c r="C25" s="32"/>
      <c r="D25" s="93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</row>
    <row r="26" spans="2:18" x14ac:dyDescent="0.2">
      <c r="B26" s="32"/>
      <c r="C26" s="32"/>
      <c r="D26" s="93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</row>
    <row r="27" spans="2:18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</row>
    <row r="28" spans="2:18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</row>
    <row r="29" spans="2:18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</row>
    <row r="30" spans="2:18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</row>
    <row r="31" spans="2:18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</row>
    <row r="32" spans="2:18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</row>
    <row r="33" spans="2:18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</row>
    <row r="34" spans="2:18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</row>
    <row r="35" spans="2:18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  <row r="36" spans="2:18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</row>
    <row r="37" spans="2:18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</row>
    <row r="38" spans="2:18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</row>
    <row r="39" spans="2:18" x14ac:dyDescent="0.2">
      <c r="B39" s="32"/>
      <c r="C39" s="32"/>
      <c r="D39" s="93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</row>
    <row r="40" spans="2:18" x14ac:dyDescent="0.2">
      <c r="B40" s="32"/>
      <c r="C40" s="32"/>
      <c r="D40" s="93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</row>
    <row r="41" spans="2:18" x14ac:dyDescent="0.2">
      <c r="B41" s="32"/>
      <c r="C41" s="32"/>
      <c r="D41" s="93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</row>
    <row r="42" spans="2:18" x14ac:dyDescent="0.2">
      <c r="B42" s="32"/>
      <c r="C42" s="32"/>
      <c r="D42" s="93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</row>
    <row r="43" spans="2:18" x14ac:dyDescent="0.2">
      <c r="B43" s="32"/>
      <c r="C43" s="32"/>
      <c r="D43" s="93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</row>
    <row r="44" spans="2:18" x14ac:dyDescent="0.2">
      <c r="B44" s="32"/>
      <c r="C44" s="32"/>
      <c r="D44" s="93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</row>
    <row r="45" spans="2:18" x14ac:dyDescent="0.2">
      <c r="B45" s="32"/>
      <c r="C45" s="32"/>
      <c r="D45" s="93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</row>
    <row r="46" spans="2:18" x14ac:dyDescent="0.2">
      <c r="B46" s="32"/>
      <c r="C46" s="32"/>
      <c r="D46" s="93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</row>
    <row r="47" spans="2:18" x14ac:dyDescent="0.2">
      <c r="B47" s="32"/>
      <c r="C47" s="32"/>
      <c r="D47" s="93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</row>
    <row r="48" spans="2:18" x14ac:dyDescent="0.2">
      <c r="B48" s="32"/>
      <c r="C48" s="32"/>
      <c r="D48" s="93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2:18" x14ac:dyDescent="0.2">
      <c r="B49" s="32"/>
      <c r="C49" s="32"/>
      <c r="D49" s="93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</row>
    <row r="50" spans="2:18" x14ac:dyDescent="0.2">
      <c r="B50" s="32"/>
      <c r="C50" s="32"/>
      <c r="D50" s="93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</row>
    <row r="51" spans="2:18" x14ac:dyDescent="0.2">
      <c r="B51" s="32"/>
      <c r="C51" s="32"/>
      <c r="D51" s="93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</row>
    <row r="52" spans="2:18" x14ac:dyDescent="0.2">
      <c r="B52" s="32"/>
      <c r="C52" s="32"/>
      <c r="D52" s="93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</row>
    <row r="53" spans="2:18" x14ac:dyDescent="0.2">
      <c r="B53" s="32"/>
      <c r="C53" s="32"/>
      <c r="D53" s="93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</row>
    <row r="54" spans="2:18" x14ac:dyDescent="0.2">
      <c r="B54" s="32"/>
      <c r="C54" s="32"/>
      <c r="D54" s="93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</row>
    <row r="55" spans="2:18" x14ac:dyDescent="0.2">
      <c r="B55" s="32"/>
      <c r="C55" s="32"/>
      <c r="D55" s="93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</row>
    <row r="56" spans="2:18" x14ac:dyDescent="0.2">
      <c r="B56" s="32"/>
      <c r="C56" s="32"/>
      <c r="D56" s="93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</row>
    <row r="57" spans="2:18" x14ac:dyDescent="0.2">
      <c r="B57" s="32"/>
      <c r="C57" s="32"/>
      <c r="D57" s="93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</row>
    <row r="58" spans="2:18" x14ac:dyDescent="0.2">
      <c r="B58" s="32"/>
      <c r="C58" s="32"/>
      <c r="D58" s="93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</row>
    <row r="59" spans="2:18" x14ac:dyDescent="0.2">
      <c r="B59" s="32"/>
      <c r="C59" s="32"/>
      <c r="D59" s="93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</row>
    <row r="60" spans="2:18" x14ac:dyDescent="0.2">
      <c r="B60" s="32"/>
      <c r="C60" s="32"/>
      <c r="D60" s="93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</row>
    <row r="61" spans="2:18" x14ac:dyDescent="0.2">
      <c r="B61" s="32"/>
      <c r="C61" s="32"/>
      <c r="D61" s="93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</row>
    <row r="62" spans="2:18" x14ac:dyDescent="0.2">
      <c r="B62" s="32"/>
      <c r="C62" s="32"/>
      <c r="D62" s="93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</row>
    <row r="63" spans="2:18" x14ac:dyDescent="0.2">
      <c r="B63" s="32"/>
      <c r="C63" s="32"/>
      <c r="D63" s="93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</row>
    <row r="64" spans="2:18" x14ac:dyDescent="0.2">
      <c r="B64" s="32"/>
      <c r="C64" s="32"/>
      <c r="D64" s="93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</row>
    <row r="65" spans="2:18" x14ac:dyDescent="0.2">
      <c r="B65" s="32"/>
      <c r="C65" s="32"/>
      <c r="D65" s="93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</row>
    <row r="66" spans="2:18" x14ac:dyDescent="0.2">
      <c r="B66" s="32"/>
      <c r="C66" s="32"/>
      <c r="D66" s="93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</row>
    <row r="67" spans="2:18" x14ac:dyDescent="0.2">
      <c r="B67" s="32"/>
      <c r="C67" s="32"/>
      <c r="D67" s="93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</row>
    <row r="68" spans="2:18" x14ac:dyDescent="0.2">
      <c r="B68" s="32"/>
      <c r="C68" s="32"/>
      <c r="D68" s="93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</row>
    <row r="69" spans="2:18" x14ac:dyDescent="0.2">
      <c r="B69" s="32"/>
      <c r="C69" s="32"/>
      <c r="D69" s="93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</row>
    <row r="70" spans="2:18" x14ac:dyDescent="0.2">
      <c r="B70" s="32"/>
      <c r="C70" s="32"/>
      <c r="D70" s="93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</row>
    <row r="71" spans="2:18" x14ac:dyDescent="0.2">
      <c r="B71" s="32"/>
      <c r="C71" s="32"/>
      <c r="D71" s="93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</row>
    <row r="72" spans="2:18" x14ac:dyDescent="0.2">
      <c r="B72" s="32"/>
      <c r="C72" s="32"/>
      <c r="D72" s="93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</row>
    <row r="73" spans="2:18" x14ac:dyDescent="0.2">
      <c r="B73" s="32"/>
      <c r="C73" s="32"/>
      <c r="D73" s="93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</row>
    <row r="74" spans="2:18" x14ac:dyDescent="0.2">
      <c r="B74" s="32"/>
      <c r="C74" s="32"/>
      <c r="D74" s="93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</row>
    <row r="75" spans="2:18" x14ac:dyDescent="0.2">
      <c r="B75" s="32"/>
      <c r="C75" s="32"/>
      <c r="D75" s="93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2:18" x14ac:dyDescent="0.2">
      <c r="B76" s="32"/>
      <c r="C76" s="32"/>
      <c r="D76" s="93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</row>
    <row r="77" spans="2:18" x14ac:dyDescent="0.2">
      <c r="B77" s="32"/>
      <c r="C77" s="32"/>
      <c r="D77" s="93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</row>
    <row r="78" spans="2:18" x14ac:dyDescent="0.2">
      <c r="B78" s="32"/>
      <c r="C78" s="32"/>
      <c r="D78" s="93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</row>
    <row r="79" spans="2:18" x14ac:dyDescent="0.2">
      <c r="B79" s="32"/>
      <c r="C79" s="32"/>
      <c r="D79" s="93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</row>
    <row r="80" spans="2:18" x14ac:dyDescent="0.2">
      <c r="B80" s="32"/>
      <c r="C80" s="32"/>
      <c r="D80" s="93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</row>
    <row r="81" spans="2:18" x14ac:dyDescent="0.2">
      <c r="B81" s="32"/>
      <c r="C81" s="32"/>
      <c r="D81" s="93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</row>
    <row r="82" spans="2:18" x14ac:dyDescent="0.2">
      <c r="B82" s="32"/>
      <c r="C82" s="32"/>
      <c r="D82" s="93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</row>
    <row r="83" spans="2:18" x14ac:dyDescent="0.2">
      <c r="B83" s="32"/>
      <c r="C83" s="32"/>
      <c r="D83" s="93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</row>
    <row r="84" spans="2:18" x14ac:dyDescent="0.2">
      <c r="B84" s="32"/>
      <c r="C84" s="32"/>
      <c r="D84" s="93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</row>
    <row r="85" spans="2:18" x14ac:dyDescent="0.2">
      <c r="B85" s="32"/>
      <c r="C85" s="32"/>
      <c r="D85" s="93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</row>
    <row r="86" spans="2:18" x14ac:dyDescent="0.2">
      <c r="B86" s="32"/>
      <c r="C86" s="32"/>
      <c r="D86" s="93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</row>
    <row r="87" spans="2:18" x14ac:dyDescent="0.2">
      <c r="B87" s="32"/>
      <c r="C87" s="32"/>
      <c r="D87" s="93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</row>
    <row r="88" spans="2:18" x14ac:dyDescent="0.2">
      <c r="B88" s="32"/>
      <c r="C88" s="32"/>
      <c r="D88" s="93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</row>
    <row r="89" spans="2:18" x14ac:dyDescent="0.2">
      <c r="B89" s="32"/>
      <c r="C89" s="32"/>
      <c r="D89" s="93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</row>
    <row r="90" spans="2:18" x14ac:dyDescent="0.2">
      <c r="B90" s="32"/>
      <c r="C90" s="32"/>
      <c r="D90" s="93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2:18" x14ac:dyDescent="0.2">
      <c r="B91" s="32"/>
      <c r="C91" s="32"/>
      <c r="D91" s="93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2:18" x14ac:dyDescent="0.2">
      <c r="B92" s="32"/>
      <c r="C92" s="32"/>
      <c r="D92" s="93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</row>
    <row r="93" spans="2:18" x14ac:dyDescent="0.2">
      <c r="B93" s="32"/>
      <c r="C93" s="32"/>
      <c r="D93" s="93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</row>
    <row r="94" spans="2:18" x14ac:dyDescent="0.2">
      <c r="B94" s="32"/>
      <c r="C94" s="32"/>
      <c r="D94" s="93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</row>
    <row r="95" spans="2:18" x14ac:dyDescent="0.2">
      <c r="B95" s="32"/>
      <c r="C95" s="32"/>
      <c r="D95" s="93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</row>
    <row r="96" spans="2:18" x14ac:dyDescent="0.2">
      <c r="B96" s="32"/>
      <c r="C96" s="32"/>
      <c r="D96" s="93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</row>
    <row r="97" spans="2:18" x14ac:dyDescent="0.2">
      <c r="B97" s="32"/>
      <c r="C97" s="32"/>
      <c r="D97" s="93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</row>
    <row r="98" spans="2:18" x14ac:dyDescent="0.2">
      <c r="B98" s="32"/>
      <c r="C98" s="32"/>
      <c r="D98" s="93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</row>
    <row r="99" spans="2:18" x14ac:dyDescent="0.2">
      <c r="B99" s="32"/>
      <c r="C99" s="32"/>
      <c r="D99" s="93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</row>
    <row r="100" spans="2:18" x14ac:dyDescent="0.2">
      <c r="B100" s="32"/>
      <c r="C100" s="32"/>
      <c r="D100" s="93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</row>
    <row r="101" spans="2:18" x14ac:dyDescent="0.2">
      <c r="B101" s="32"/>
      <c r="C101" s="32"/>
      <c r="D101" s="93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</row>
    <row r="102" spans="2:18" x14ac:dyDescent="0.2">
      <c r="B102" s="32"/>
      <c r="C102" s="32"/>
      <c r="D102" s="93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</row>
    <row r="103" spans="2:18" x14ac:dyDescent="0.2">
      <c r="B103" s="32"/>
      <c r="C103" s="32"/>
      <c r="D103" s="93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</row>
    <row r="104" spans="2:18" x14ac:dyDescent="0.2">
      <c r="B104" s="32"/>
      <c r="C104" s="32"/>
      <c r="D104" s="93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2">
      <c r="B105" s="32"/>
      <c r="C105" s="32"/>
      <c r="D105" s="93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</row>
    <row r="106" spans="2:18" x14ac:dyDescent="0.2">
      <c r="B106" s="32"/>
      <c r="C106" s="32"/>
      <c r="D106" s="93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</row>
    <row r="107" spans="2:18" x14ac:dyDescent="0.2">
      <c r="B107" s="32"/>
      <c r="C107" s="32"/>
      <c r="D107" s="93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</row>
    <row r="108" spans="2:18" x14ac:dyDescent="0.2">
      <c r="B108" s="32"/>
      <c r="C108" s="32"/>
      <c r="D108" s="93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</row>
    <row r="109" spans="2:18" x14ac:dyDescent="0.2">
      <c r="B109" s="32"/>
      <c r="C109" s="32"/>
      <c r="D109" s="93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</row>
    <row r="110" spans="2:18" x14ac:dyDescent="0.2">
      <c r="B110" s="32"/>
      <c r="C110" s="32"/>
      <c r="D110" s="93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</row>
    <row r="111" spans="2:18" x14ac:dyDescent="0.2">
      <c r="B111" s="32"/>
      <c r="C111" s="32"/>
      <c r="D111" s="93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</row>
    <row r="112" spans="2:18" x14ac:dyDescent="0.2">
      <c r="B112" s="32"/>
      <c r="C112" s="32"/>
      <c r="D112" s="93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</row>
    <row r="113" spans="2:18" x14ac:dyDescent="0.2">
      <c r="B113" s="32"/>
      <c r="C113" s="32"/>
      <c r="D113" s="93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</row>
    <row r="114" spans="2:18" x14ac:dyDescent="0.2">
      <c r="B114" s="32"/>
      <c r="C114" s="32"/>
      <c r="D114" s="93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</row>
    <row r="115" spans="2:18" x14ac:dyDescent="0.2">
      <c r="B115" s="32"/>
      <c r="C115" s="32"/>
      <c r="D115" s="93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</row>
    <row r="116" spans="2:18" x14ac:dyDescent="0.2">
      <c r="B116" s="32"/>
      <c r="C116" s="32"/>
      <c r="D116" s="93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</row>
    <row r="117" spans="2:18" x14ac:dyDescent="0.2">
      <c r="B117" s="32"/>
      <c r="C117" s="32"/>
      <c r="D117" s="93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</row>
    <row r="118" spans="2:18" x14ac:dyDescent="0.2">
      <c r="B118" s="32"/>
      <c r="C118" s="32"/>
      <c r="D118" s="93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</row>
    <row r="119" spans="2:18" x14ac:dyDescent="0.2">
      <c r="B119" s="32"/>
      <c r="C119" s="32"/>
      <c r="D119" s="93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</row>
    <row r="120" spans="2:18" x14ac:dyDescent="0.2">
      <c r="B120" s="32"/>
      <c r="C120" s="32"/>
      <c r="D120" s="93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2">
      <c r="B121" s="32"/>
      <c r="C121" s="32"/>
      <c r="D121" s="93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2">
      <c r="B122" s="32"/>
      <c r="C122" s="32"/>
      <c r="D122" s="93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</row>
    <row r="123" spans="2:18" x14ac:dyDescent="0.2">
      <c r="B123" s="32"/>
      <c r="C123" s="32"/>
      <c r="D123" s="93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2">
      <c r="B124" s="32"/>
      <c r="C124" s="32"/>
      <c r="D124" s="93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2">
      <c r="B125" s="32"/>
      <c r="C125" s="32"/>
      <c r="D125" s="93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</row>
    <row r="126" spans="2:18" x14ac:dyDescent="0.2">
      <c r="B126" s="32"/>
      <c r="C126" s="32"/>
      <c r="D126" s="93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2">
      <c r="B127" s="32"/>
      <c r="C127" s="32"/>
      <c r="D127" s="93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2">
      <c r="B128" s="32"/>
      <c r="C128" s="32"/>
      <c r="D128" s="93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</row>
    <row r="129" spans="2:18" x14ac:dyDescent="0.2">
      <c r="B129" s="32"/>
      <c r="C129" s="32"/>
      <c r="D129" s="93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2">
      <c r="B130" s="32"/>
      <c r="C130" s="32"/>
      <c r="D130" s="93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</row>
    <row r="131" spans="2:18" x14ac:dyDescent="0.2">
      <c r="B131" s="32"/>
      <c r="C131" s="32"/>
      <c r="D131" s="93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</row>
    <row r="132" spans="2:18" x14ac:dyDescent="0.2">
      <c r="B132" s="32"/>
      <c r="C132" s="32"/>
      <c r="D132" s="93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</row>
    <row r="133" spans="2:18" x14ac:dyDescent="0.2">
      <c r="B133" s="32"/>
      <c r="C133" s="32"/>
      <c r="D133" s="93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</row>
    <row r="134" spans="2:18" x14ac:dyDescent="0.2">
      <c r="B134" s="32"/>
      <c r="C134" s="32"/>
      <c r="D134" s="93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</row>
    <row r="135" spans="2:18" x14ac:dyDescent="0.2">
      <c r="B135" s="32"/>
      <c r="C135" s="32"/>
      <c r="D135" s="93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</row>
    <row r="136" spans="2:18" x14ac:dyDescent="0.2">
      <c r="B136" s="32"/>
      <c r="C136" s="32"/>
      <c r="D136" s="93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</row>
    <row r="137" spans="2:18" x14ac:dyDescent="0.2">
      <c r="B137" s="32"/>
      <c r="C137" s="32"/>
      <c r="D137" s="93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</row>
    <row r="138" spans="2:18" x14ac:dyDescent="0.2">
      <c r="B138" s="32"/>
      <c r="C138" s="32"/>
      <c r="D138" s="93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</row>
    <row r="139" spans="2:18" x14ac:dyDescent="0.2">
      <c r="B139" s="32"/>
      <c r="C139" s="32"/>
      <c r="D139" s="93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</row>
    <row r="140" spans="2:18" x14ac:dyDescent="0.2">
      <c r="B140" s="32"/>
      <c r="C140" s="32"/>
      <c r="D140" s="93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</row>
    <row r="141" spans="2:18" x14ac:dyDescent="0.2">
      <c r="B141" s="32"/>
      <c r="C141" s="32"/>
      <c r="D141" s="93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</row>
    <row r="142" spans="2:18" x14ac:dyDescent="0.2">
      <c r="B142" s="32"/>
      <c r="C142" s="32"/>
      <c r="D142" s="93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</row>
    <row r="143" spans="2:18" x14ac:dyDescent="0.2">
      <c r="B143" s="32"/>
      <c r="C143" s="32"/>
      <c r="D143" s="93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</row>
    <row r="144" spans="2:18" x14ac:dyDescent="0.2">
      <c r="B144" s="32"/>
      <c r="C144" s="32"/>
      <c r="D144" s="93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</row>
    <row r="145" spans="2:18" x14ac:dyDescent="0.2">
      <c r="B145" s="32"/>
      <c r="C145" s="32"/>
      <c r="D145" s="93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</row>
    <row r="146" spans="2:18" x14ac:dyDescent="0.2">
      <c r="B146" s="32"/>
      <c r="C146" s="32"/>
      <c r="D146" s="93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</row>
    <row r="147" spans="2:18" x14ac:dyDescent="0.2">
      <c r="B147" s="32"/>
      <c r="C147" s="32"/>
      <c r="D147" s="93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</row>
    <row r="148" spans="2:18" x14ac:dyDescent="0.2">
      <c r="B148" s="32"/>
      <c r="C148" s="32"/>
      <c r="D148" s="93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</row>
    <row r="149" spans="2:18" x14ac:dyDescent="0.2">
      <c r="B149" s="32"/>
      <c r="C149" s="32"/>
      <c r="D149" s="93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</row>
    <row r="150" spans="2:18" x14ac:dyDescent="0.2">
      <c r="B150" s="32"/>
      <c r="C150" s="32"/>
      <c r="D150" s="93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</row>
    <row r="151" spans="2:18" x14ac:dyDescent="0.2">
      <c r="B151" s="32"/>
      <c r="C151" s="32"/>
      <c r="D151" s="93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</row>
    <row r="152" spans="2:18" x14ac:dyDescent="0.2">
      <c r="B152" s="32"/>
      <c r="C152" s="32"/>
      <c r="D152" s="93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</row>
    <row r="153" spans="2:18" x14ac:dyDescent="0.2">
      <c r="B153" s="32"/>
      <c r="C153" s="32"/>
      <c r="D153" s="93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</row>
    <row r="154" spans="2:18" x14ac:dyDescent="0.2">
      <c r="B154" s="32"/>
      <c r="C154" s="32"/>
      <c r="D154" s="93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</row>
    <row r="155" spans="2:18" x14ac:dyDescent="0.2">
      <c r="B155" s="32"/>
      <c r="C155" s="32"/>
      <c r="D155" s="93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</row>
    <row r="156" spans="2:18" x14ac:dyDescent="0.2">
      <c r="B156" s="32"/>
      <c r="C156" s="32"/>
      <c r="D156" s="93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</row>
    <row r="157" spans="2:18" x14ac:dyDescent="0.2">
      <c r="B157" s="32"/>
      <c r="C157" s="32"/>
      <c r="D157" s="93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</row>
    <row r="158" spans="2:18" x14ac:dyDescent="0.2">
      <c r="B158" s="32"/>
      <c r="C158" s="32"/>
      <c r="D158" s="93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</row>
    <row r="159" spans="2:18" x14ac:dyDescent="0.2">
      <c r="B159" s="32"/>
      <c r="C159" s="32"/>
      <c r="D159" s="93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</row>
    <row r="160" spans="2:18" x14ac:dyDescent="0.2">
      <c r="B160" s="32"/>
      <c r="C160" s="32"/>
      <c r="D160" s="93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</row>
    <row r="161" spans="2:18" x14ac:dyDescent="0.2">
      <c r="B161" s="32"/>
      <c r="C161" s="32"/>
      <c r="D161" s="93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</row>
    <row r="162" spans="2:18" x14ac:dyDescent="0.2">
      <c r="B162" s="32"/>
      <c r="C162" s="32"/>
      <c r="D162" s="93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</row>
    <row r="163" spans="2:18" x14ac:dyDescent="0.2">
      <c r="B163" s="32"/>
      <c r="C163" s="32"/>
      <c r="D163" s="93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</row>
    <row r="164" spans="2:18" x14ac:dyDescent="0.2">
      <c r="B164" s="32"/>
      <c r="C164" s="32"/>
      <c r="D164" s="93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</row>
    <row r="165" spans="2:18" x14ac:dyDescent="0.2">
      <c r="B165" s="32"/>
      <c r="C165" s="32"/>
      <c r="D165" s="93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</row>
    <row r="166" spans="2:18" x14ac:dyDescent="0.2">
      <c r="B166" s="32"/>
      <c r="C166" s="32"/>
      <c r="D166" s="93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</row>
    <row r="167" spans="2:18" x14ac:dyDescent="0.2">
      <c r="B167" s="32"/>
      <c r="C167" s="32"/>
      <c r="D167" s="93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</row>
    <row r="168" spans="2:18" x14ac:dyDescent="0.2">
      <c r="B168" s="32"/>
      <c r="C168" s="32"/>
      <c r="D168" s="93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</row>
    <row r="169" spans="2:18" x14ac:dyDescent="0.2">
      <c r="B169" s="32"/>
      <c r="C169" s="32"/>
      <c r="D169" s="93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</row>
    <row r="170" spans="2:18" x14ac:dyDescent="0.2">
      <c r="B170" s="32"/>
      <c r="C170" s="32"/>
      <c r="D170" s="93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</row>
    <row r="171" spans="2:18" x14ac:dyDescent="0.2">
      <c r="B171" s="32"/>
      <c r="C171" s="32"/>
      <c r="D171" s="93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</row>
    <row r="172" spans="2:18" x14ac:dyDescent="0.2">
      <c r="B172" s="32"/>
      <c r="C172" s="32"/>
      <c r="D172" s="93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</row>
    <row r="173" spans="2:18" x14ac:dyDescent="0.2">
      <c r="B173" s="32"/>
      <c r="C173" s="32"/>
      <c r="D173" s="93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</row>
    <row r="174" spans="2:18" x14ac:dyDescent="0.2">
      <c r="B174" s="32"/>
      <c r="C174" s="32"/>
      <c r="D174" s="93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</row>
    <row r="175" spans="2:18" x14ac:dyDescent="0.2">
      <c r="B175" s="32"/>
      <c r="C175" s="32"/>
      <c r="D175" s="93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</row>
    <row r="176" spans="2:18" x14ac:dyDescent="0.2">
      <c r="B176" s="32"/>
      <c r="C176" s="32"/>
      <c r="D176" s="93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</row>
    <row r="177" spans="2:18" x14ac:dyDescent="0.2">
      <c r="B177" s="32"/>
      <c r="C177" s="32"/>
      <c r="D177" s="93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</row>
    <row r="178" spans="2:18" x14ac:dyDescent="0.2">
      <c r="B178" s="32"/>
      <c r="C178" s="32"/>
      <c r="D178" s="93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</row>
    <row r="179" spans="2:18" x14ac:dyDescent="0.2">
      <c r="B179" s="32"/>
      <c r="C179" s="32"/>
      <c r="D179" s="93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</row>
    <row r="180" spans="2:18" x14ac:dyDescent="0.2">
      <c r="B180" s="32"/>
      <c r="C180" s="32"/>
      <c r="D180" s="93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</row>
    <row r="181" spans="2:18" x14ac:dyDescent="0.2">
      <c r="B181" s="32"/>
      <c r="C181" s="32"/>
      <c r="D181" s="93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</row>
    <row r="182" spans="2:18" x14ac:dyDescent="0.2">
      <c r="B182" s="32"/>
      <c r="C182" s="32"/>
      <c r="D182" s="93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</row>
    <row r="183" spans="2:18" x14ac:dyDescent="0.2">
      <c r="B183" s="32"/>
      <c r="C183" s="32"/>
      <c r="D183" s="93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</row>
    <row r="184" spans="2:18" x14ac:dyDescent="0.2">
      <c r="B184" s="32"/>
      <c r="C184" s="32"/>
      <c r="D184" s="93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</row>
    <row r="185" spans="2:18" x14ac:dyDescent="0.2">
      <c r="B185" s="32"/>
      <c r="C185" s="32"/>
      <c r="D185" s="93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</row>
    <row r="186" spans="2:18" x14ac:dyDescent="0.2">
      <c r="B186" s="32"/>
      <c r="C186" s="32"/>
      <c r="D186" s="93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</row>
    <row r="187" spans="2:18" x14ac:dyDescent="0.2">
      <c r="B187" s="32"/>
      <c r="C187" s="32"/>
      <c r="D187" s="93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</row>
    <row r="188" spans="2:18" x14ac:dyDescent="0.2">
      <c r="B188" s="32"/>
      <c r="C188" s="32"/>
      <c r="D188" s="93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</row>
    <row r="189" spans="2:18" x14ac:dyDescent="0.2">
      <c r="B189" s="32"/>
      <c r="C189" s="32"/>
      <c r="D189" s="93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</row>
    <row r="190" spans="2:18" x14ac:dyDescent="0.2">
      <c r="B190" s="32"/>
      <c r="C190" s="32"/>
      <c r="D190" s="93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</row>
    <row r="191" spans="2:18" x14ac:dyDescent="0.2">
      <c r="B191" s="32"/>
      <c r="C191" s="32"/>
      <c r="D191" s="93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</row>
    <row r="192" spans="2:18" x14ac:dyDescent="0.2">
      <c r="B192" s="32"/>
      <c r="C192" s="32"/>
      <c r="D192" s="93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</row>
    <row r="193" spans="2:18" x14ac:dyDescent="0.2">
      <c r="B193" s="32"/>
      <c r="C193" s="32"/>
      <c r="D193" s="93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</row>
    <row r="194" spans="2:18" x14ac:dyDescent="0.2">
      <c r="B194" s="32"/>
      <c r="C194" s="32"/>
      <c r="D194" s="93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</row>
    <row r="195" spans="2:18" x14ac:dyDescent="0.2">
      <c r="B195" s="32"/>
      <c r="C195" s="32"/>
      <c r="D195" s="93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</row>
    <row r="196" spans="2:18" x14ac:dyDescent="0.2">
      <c r="B196" s="32"/>
      <c r="C196" s="32"/>
      <c r="D196" s="93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</row>
    <row r="197" spans="2:18" x14ac:dyDescent="0.2">
      <c r="B197" s="32"/>
      <c r="C197" s="32"/>
      <c r="D197" s="93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</row>
    <row r="198" spans="2:18" x14ac:dyDescent="0.2">
      <c r="B198" s="32"/>
      <c r="C198" s="32"/>
      <c r="D198" s="93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</row>
    <row r="199" spans="2:18" x14ac:dyDescent="0.2">
      <c r="B199" s="32"/>
      <c r="C199" s="32"/>
      <c r="D199" s="93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</row>
    <row r="200" spans="2:18" x14ac:dyDescent="0.2">
      <c r="B200" s="32"/>
      <c r="C200" s="32"/>
      <c r="D200" s="93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</row>
    <row r="201" spans="2:18" x14ac:dyDescent="0.2">
      <c r="B201" s="32"/>
      <c r="C201" s="32"/>
      <c r="D201" s="93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</row>
    <row r="202" spans="2:18" x14ac:dyDescent="0.2">
      <c r="B202" s="32"/>
      <c r="C202" s="32"/>
      <c r="D202" s="93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</row>
    <row r="203" spans="2:18" x14ac:dyDescent="0.2">
      <c r="B203" s="32"/>
      <c r="C203" s="32"/>
      <c r="D203" s="93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</row>
    <row r="204" spans="2:18" x14ac:dyDescent="0.2">
      <c r="B204" s="32"/>
      <c r="C204" s="32"/>
      <c r="D204" s="93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</row>
    <row r="205" spans="2:18" x14ac:dyDescent="0.2">
      <c r="B205" s="32"/>
      <c r="C205" s="32"/>
      <c r="D205" s="93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</row>
    <row r="206" spans="2:18" x14ac:dyDescent="0.2">
      <c r="B206" s="32"/>
      <c r="C206" s="32"/>
      <c r="D206" s="93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</row>
    <row r="207" spans="2:18" x14ac:dyDescent="0.2">
      <c r="B207" s="32"/>
      <c r="C207" s="32"/>
      <c r="D207" s="93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</row>
    <row r="208" spans="2:18" x14ac:dyDescent="0.2">
      <c r="B208" s="32"/>
      <c r="C208" s="32"/>
      <c r="D208" s="93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</row>
    <row r="209" spans="2:18" x14ac:dyDescent="0.2">
      <c r="B209" s="32"/>
      <c r="C209" s="32"/>
      <c r="D209" s="93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</row>
    <row r="210" spans="2:18" x14ac:dyDescent="0.2">
      <c r="B210" s="32"/>
      <c r="C210" s="32"/>
      <c r="D210" s="93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</row>
    <row r="211" spans="2:18" x14ac:dyDescent="0.2">
      <c r="B211" s="32"/>
      <c r="C211" s="32"/>
      <c r="D211" s="93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</row>
    <row r="212" spans="2:18" x14ac:dyDescent="0.2">
      <c r="B212" s="32"/>
      <c r="C212" s="32"/>
      <c r="D212" s="93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</row>
    <row r="213" spans="2:18" x14ac:dyDescent="0.2">
      <c r="B213" s="32"/>
      <c r="C213" s="32"/>
      <c r="D213" s="93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</row>
    <row r="214" spans="2:18" x14ac:dyDescent="0.2">
      <c r="B214" s="32"/>
      <c r="C214" s="32"/>
      <c r="D214" s="93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</row>
    <row r="215" spans="2:18" x14ac:dyDescent="0.2">
      <c r="B215" s="32"/>
      <c r="C215" s="32"/>
      <c r="D215" s="93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</row>
    <row r="216" spans="2:18" x14ac:dyDescent="0.2">
      <c r="B216" s="32"/>
      <c r="C216" s="32"/>
      <c r="D216" s="93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</row>
    <row r="217" spans="2:18" x14ac:dyDescent="0.2">
      <c r="B217" s="32"/>
      <c r="C217" s="32"/>
      <c r="D217" s="93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</row>
    <row r="218" spans="2:18" x14ac:dyDescent="0.2">
      <c r="B218" s="32"/>
      <c r="C218" s="32"/>
      <c r="D218" s="93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</row>
    <row r="219" spans="2:18" x14ac:dyDescent="0.2">
      <c r="B219" s="32"/>
      <c r="C219" s="32"/>
      <c r="D219" s="93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</row>
    <row r="220" spans="2:18" x14ac:dyDescent="0.2">
      <c r="B220" s="32"/>
      <c r="C220" s="32"/>
      <c r="D220" s="93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</row>
    <row r="221" spans="2:18" x14ac:dyDescent="0.2">
      <c r="B221" s="32"/>
      <c r="C221" s="32"/>
      <c r="D221" s="93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</row>
    <row r="222" spans="2:18" x14ac:dyDescent="0.2">
      <c r="B222" s="32"/>
      <c r="C222" s="32"/>
      <c r="D222" s="93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</row>
    <row r="223" spans="2:18" x14ac:dyDescent="0.2">
      <c r="B223" s="32"/>
      <c r="C223" s="32"/>
      <c r="D223" s="93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</row>
    <row r="224" spans="2:18" x14ac:dyDescent="0.2">
      <c r="B224" s="32"/>
      <c r="C224" s="32"/>
      <c r="D224" s="93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</row>
    <row r="225" spans="2:18" x14ac:dyDescent="0.2">
      <c r="B225" s="32"/>
      <c r="C225" s="32"/>
      <c r="D225" s="93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</row>
    <row r="226" spans="2:18" x14ac:dyDescent="0.2">
      <c r="B226" s="32"/>
      <c r="C226" s="32"/>
      <c r="D226" s="93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</row>
    <row r="227" spans="2:18" x14ac:dyDescent="0.2">
      <c r="B227" s="32"/>
      <c r="C227" s="32"/>
      <c r="D227" s="93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</row>
    <row r="228" spans="2:18" x14ac:dyDescent="0.2">
      <c r="B228" s="32"/>
      <c r="C228" s="32"/>
      <c r="D228" s="93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</row>
    <row r="229" spans="2:18" x14ac:dyDescent="0.2">
      <c r="B229" s="32"/>
      <c r="C229" s="32"/>
      <c r="D229" s="93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</row>
    <row r="230" spans="2:18" x14ac:dyDescent="0.2">
      <c r="B230" s="32"/>
      <c r="C230" s="32"/>
      <c r="D230" s="93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</row>
    <row r="231" spans="2:18" x14ac:dyDescent="0.2">
      <c r="B231" s="32"/>
      <c r="C231" s="32"/>
      <c r="D231" s="93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</row>
    <row r="232" spans="2:18" x14ac:dyDescent="0.2">
      <c r="B232" s="32"/>
      <c r="C232" s="32"/>
      <c r="D232" s="93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</row>
    <row r="233" spans="2:18" x14ac:dyDescent="0.2">
      <c r="B233" s="32"/>
      <c r="C233" s="32"/>
      <c r="D233" s="93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</row>
    <row r="234" spans="2:18" x14ac:dyDescent="0.2">
      <c r="B234" s="32"/>
      <c r="C234" s="32"/>
      <c r="D234" s="93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</row>
    <row r="235" spans="2:18" x14ac:dyDescent="0.2">
      <c r="B235" s="32"/>
      <c r="C235" s="32"/>
      <c r="D235" s="93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</row>
    <row r="236" spans="2:18" x14ac:dyDescent="0.2">
      <c r="B236" s="32"/>
      <c r="C236" s="32"/>
      <c r="D236" s="93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</row>
    <row r="237" spans="2:18" x14ac:dyDescent="0.2">
      <c r="B237" s="32"/>
      <c r="C237" s="32"/>
      <c r="D237" s="93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</row>
    <row r="238" spans="2:18" x14ac:dyDescent="0.2">
      <c r="B238" s="32"/>
      <c r="C238" s="32"/>
      <c r="D238" s="93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</row>
    <row r="239" spans="2:18" x14ac:dyDescent="0.2">
      <c r="B239" s="32"/>
      <c r="C239" s="32"/>
      <c r="D239" s="93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</row>
    <row r="240" spans="2:18" x14ac:dyDescent="0.2">
      <c r="B240" s="32"/>
      <c r="C240" s="32"/>
      <c r="D240" s="93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</row>
    <row r="241" spans="2:18" x14ac:dyDescent="0.2">
      <c r="B241" s="32"/>
      <c r="C241" s="32"/>
      <c r="D241" s="93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</row>
    <row r="242" spans="2:18" x14ac:dyDescent="0.2">
      <c r="B242" s="32"/>
      <c r="C242" s="32"/>
      <c r="D242" s="93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</row>
    <row r="243" spans="2:18" x14ac:dyDescent="0.2">
      <c r="B243" s="32"/>
      <c r="C243" s="32"/>
      <c r="D243" s="93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</row>
    <row r="244" spans="2:18" x14ac:dyDescent="0.2">
      <c r="B244" s="32"/>
      <c r="C244" s="32"/>
      <c r="D244" s="93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</row>
    <row r="245" spans="2:18" x14ac:dyDescent="0.2">
      <c r="B245" s="32"/>
      <c r="C245" s="32"/>
      <c r="D245" s="93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</row>
    <row r="246" spans="2:18" x14ac:dyDescent="0.2">
      <c r="B246" s="32"/>
      <c r="C246" s="32"/>
      <c r="D246" s="93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</row>
    <row r="247" spans="2:18" x14ac:dyDescent="0.2">
      <c r="B247" s="32"/>
      <c r="C247" s="32"/>
      <c r="D247" s="93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226" bestFit="1" customWidth="1"/>
    <col min="2" max="2" width="13.85546875" style="50" bestFit="1" customWidth="1"/>
    <col min="3" max="3" width="14.7109375" style="50" bestFit="1" customWidth="1"/>
    <col min="4" max="4" width="17.42578125" style="50" bestFit="1" customWidth="1"/>
    <col min="5" max="5" width="15.42578125" style="50" bestFit="1" customWidth="1"/>
    <col min="6" max="6" width="16.28515625" style="226" hidden="1" customWidth="1"/>
    <col min="7" max="7" width="3.5703125" style="226" hidden="1" customWidth="1"/>
    <col min="8" max="8" width="2.28515625" style="226" hidden="1" customWidth="1"/>
    <col min="9" max="9" width="3.5703125" style="208" customWidth="1"/>
    <col min="10" max="10" width="2.42578125" style="208" customWidth="1"/>
    <col min="11" max="16384" width="9.140625" style="226"/>
  </cols>
  <sheetData>
    <row r="3" spans="1:20" ht="18.75" x14ac:dyDescent="0.3">
      <c r="A3" s="1" t="s">
        <v>158</v>
      </c>
      <c r="B3" s="1"/>
      <c r="C3" s="1"/>
      <c r="D3" s="1"/>
      <c r="E3" s="1"/>
      <c r="F3" s="151"/>
      <c r="G3" s="151"/>
      <c r="H3" s="151"/>
    </row>
    <row r="4" spans="1:20" ht="15.75" customHeight="1" x14ac:dyDescent="0.3">
      <c r="A4" s="275" t="str">
        <f>" за станом на " &amp; STRPRESENTDATE</f>
        <v xml:space="preserve"> за станом на 31.12.2019</v>
      </c>
      <c r="B4" s="3"/>
      <c r="C4" s="3"/>
      <c r="D4" s="3"/>
      <c r="E4" s="3"/>
      <c r="F4" s="3"/>
      <c r="G4" s="3"/>
      <c r="H4" s="3"/>
      <c r="I4" s="196"/>
      <c r="J4" s="196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5" spans="1:20" ht="18.75" x14ac:dyDescent="0.3">
      <c r="A5" s="1" t="s">
        <v>22</v>
      </c>
      <c r="B5" s="1"/>
      <c r="C5" s="1"/>
      <c r="D5" s="1"/>
      <c r="E5" s="1"/>
      <c r="F5" s="151"/>
      <c r="G5" s="151"/>
      <c r="H5" s="151"/>
    </row>
    <row r="6" spans="1:20" x14ac:dyDescent="0.2">
      <c r="B6" s="32"/>
      <c r="C6" s="32"/>
      <c r="D6" s="32"/>
      <c r="E6" s="32"/>
      <c r="F6" s="216"/>
      <c r="G6" s="216"/>
      <c r="H6" s="216"/>
      <c r="I6" s="196"/>
      <c r="J6" s="196"/>
      <c r="K6" s="216"/>
      <c r="L6" s="216"/>
      <c r="M6" s="216"/>
      <c r="N6" s="216"/>
      <c r="O6" s="216"/>
      <c r="P6" s="216"/>
      <c r="Q6" s="216"/>
      <c r="R6" s="216"/>
    </row>
    <row r="7" spans="1:20" s="7" customFormat="1" x14ac:dyDescent="0.2">
      <c r="B7" s="95"/>
      <c r="C7" s="95"/>
      <c r="D7" s="95"/>
      <c r="E7" s="95"/>
      <c r="I7" s="192"/>
      <c r="J7" s="192"/>
    </row>
    <row r="8" spans="1:20" s="96" customFormat="1" ht="35.25" customHeight="1" x14ac:dyDescent="0.2">
      <c r="A8" s="218" t="s">
        <v>187</v>
      </c>
      <c r="B8" s="163" t="s">
        <v>10</v>
      </c>
      <c r="C8" s="163" t="s">
        <v>133</v>
      </c>
      <c r="D8" s="163" t="s">
        <v>126</v>
      </c>
      <c r="E8" s="163" t="str">
        <f xml:space="preserve"> "Сума боргу " &amp; VALVAL</f>
        <v>Сума боргу млрд. одиниць</v>
      </c>
      <c r="F8" s="103" t="s">
        <v>98</v>
      </c>
      <c r="G8" s="103" t="s">
        <v>60</v>
      </c>
      <c r="H8" s="103" t="s">
        <v>58</v>
      </c>
      <c r="I8" s="90"/>
      <c r="J8" s="90"/>
    </row>
    <row r="9" spans="1:20" s="239" customFormat="1" ht="15.75" x14ac:dyDescent="0.2">
      <c r="A9" s="262" t="s">
        <v>158</v>
      </c>
      <c r="B9" s="263">
        <v>6.5110000000000001</v>
      </c>
      <c r="C9" s="263">
        <v>10.32</v>
      </c>
      <c r="D9" s="263">
        <v>8.4499999999999993</v>
      </c>
      <c r="E9" s="263">
        <v>1990819749</v>
      </c>
      <c r="F9" s="264">
        <v>0</v>
      </c>
      <c r="G9" s="264">
        <v>0</v>
      </c>
      <c r="H9" s="264">
        <v>3</v>
      </c>
      <c r="I9" s="196" t="str">
        <f t="shared" ref="I9:I53" si="0">IF(A9="","",A9 &amp; "; " &amp;B9 &amp; "%; "&amp;C9 &amp;"р.")</f>
        <v>Державний та гарантований державою борг України; 6,511%; 10,32р.</v>
      </c>
      <c r="J9" s="183">
        <f t="shared" ref="J9:J61" si="1">E9</f>
        <v>1990819749</v>
      </c>
    </row>
    <row r="10" spans="1:20" ht="15.75" x14ac:dyDescent="0.25">
      <c r="A10" s="14" t="s">
        <v>24</v>
      </c>
      <c r="B10" s="105">
        <v>6.9550000000000001</v>
      </c>
      <c r="C10" s="105">
        <v>10.48</v>
      </c>
      <c r="D10" s="105">
        <v>9.0299999999999994</v>
      </c>
      <c r="E10" s="105">
        <v>1750364774.3199999</v>
      </c>
      <c r="F10" s="14">
        <v>0</v>
      </c>
      <c r="G10" s="14">
        <v>0</v>
      </c>
      <c r="H10" s="14">
        <v>2</v>
      </c>
      <c r="I10" s="196" t="str">
        <f t="shared" si="0"/>
        <v xml:space="preserve">    Державний борг; 6,955%; 10,48р.</v>
      </c>
      <c r="J10" s="183">
        <f t="shared" si="1"/>
        <v>1750364774.3199999</v>
      </c>
      <c r="K10" s="216"/>
      <c r="L10" s="216"/>
      <c r="M10" s="216"/>
      <c r="N10" s="216"/>
      <c r="O10" s="216"/>
      <c r="P10" s="216"/>
      <c r="Q10" s="216"/>
      <c r="R10" s="216"/>
    </row>
    <row r="11" spans="1:20" ht="15.75" x14ac:dyDescent="0.25">
      <c r="A11" s="59" t="s">
        <v>81</v>
      </c>
      <c r="B11" s="145">
        <v>9.6780000000000008</v>
      </c>
      <c r="C11" s="145">
        <v>7.86</v>
      </c>
      <c r="D11" s="145">
        <v>8.7899999999999991</v>
      </c>
      <c r="E11" s="145">
        <v>814238281.58000004</v>
      </c>
      <c r="F11" s="14">
        <v>1</v>
      </c>
      <c r="G11" s="14">
        <v>0</v>
      </c>
      <c r="H11" s="14">
        <v>0</v>
      </c>
      <c r="I11" s="196" t="str">
        <f t="shared" si="0"/>
        <v xml:space="preserve">      Державний внутрішній борг; 9,678%; 7,86р.</v>
      </c>
      <c r="J11" s="183">
        <f t="shared" si="1"/>
        <v>814238281.58000004</v>
      </c>
      <c r="K11" s="216"/>
      <c r="L11" s="216"/>
      <c r="M11" s="216"/>
      <c r="N11" s="216"/>
      <c r="O11" s="216"/>
      <c r="P11" s="216"/>
      <c r="Q11" s="216"/>
      <c r="R11" s="216"/>
    </row>
    <row r="12" spans="1:20" ht="15.75" x14ac:dyDescent="0.25">
      <c r="A12" s="14" t="s">
        <v>150</v>
      </c>
      <c r="B12" s="105">
        <v>9.69</v>
      </c>
      <c r="C12" s="105">
        <v>7.82</v>
      </c>
      <c r="D12" s="105">
        <v>8.7899999999999991</v>
      </c>
      <c r="E12" s="105">
        <v>812089178.09000003</v>
      </c>
      <c r="F12" s="14">
        <v>0</v>
      </c>
      <c r="G12" s="14">
        <v>0</v>
      </c>
      <c r="H12" s="14">
        <v>0</v>
      </c>
      <c r="I12" s="196" t="str">
        <f t="shared" si="0"/>
        <v xml:space="preserve">         в т.ч. ОВДП; 9,69%; 7,82р.</v>
      </c>
      <c r="J12" s="183">
        <f t="shared" si="1"/>
        <v>812089178.09000003</v>
      </c>
      <c r="K12" s="216"/>
      <c r="L12" s="216"/>
      <c r="M12" s="216"/>
      <c r="N12" s="216"/>
      <c r="O12" s="216"/>
      <c r="P12" s="216"/>
      <c r="Q12" s="216"/>
      <c r="R12" s="216"/>
    </row>
    <row r="13" spans="1:20" ht="15.75" x14ac:dyDescent="0.25">
      <c r="A13" s="14" t="s">
        <v>163</v>
      </c>
      <c r="B13" s="105">
        <v>0</v>
      </c>
      <c r="C13" s="105">
        <v>0</v>
      </c>
      <c r="D13" s="105">
        <v>0</v>
      </c>
      <c r="E13" s="105">
        <v>0</v>
      </c>
      <c r="F13" s="14">
        <v>0</v>
      </c>
      <c r="G13" s="14">
        <v>1</v>
      </c>
      <c r="H13" s="14">
        <v>0</v>
      </c>
      <c r="I13" s="196" t="str">
        <f t="shared" si="0"/>
        <v xml:space="preserve">            ОВДП (1 - місячні); 0%; 0р.</v>
      </c>
      <c r="J13" s="183">
        <f t="shared" si="1"/>
        <v>0</v>
      </c>
      <c r="K13" s="216"/>
      <c r="L13" s="216"/>
      <c r="M13" s="216"/>
      <c r="N13" s="216"/>
      <c r="O13" s="216"/>
      <c r="P13" s="216"/>
      <c r="Q13" s="216"/>
      <c r="R13" s="216"/>
    </row>
    <row r="14" spans="1:20" ht="15.75" x14ac:dyDescent="0.25">
      <c r="A14" s="14" t="s">
        <v>212</v>
      </c>
      <c r="B14" s="105">
        <v>9.2609999999999992</v>
      </c>
      <c r="C14" s="105">
        <v>7.63</v>
      </c>
      <c r="D14" s="105">
        <v>5.86</v>
      </c>
      <c r="E14" s="105">
        <v>72721915</v>
      </c>
      <c r="F14" s="14">
        <v>0</v>
      </c>
      <c r="G14" s="14">
        <v>1</v>
      </c>
      <c r="H14" s="14">
        <v>0</v>
      </c>
      <c r="I14" s="196" t="str">
        <f t="shared" si="0"/>
        <v xml:space="preserve">            ОВДП (10 - річні); 9,261%; 7,63р.</v>
      </c>
      <c r="J14" s="183">
        <f t="shared" si="1"/>
        <v>72721915</v>
      </c>
      <c r="K14" s="216"/>
      <c r="L14" s="216"/>
      <c r="M14" s="216"/>
      <c r="N14" s="216"/>
      <c r="O14" s="216"/>
      <c r="P14" s="216"/>
      <c r="Q14" s="216"/>
      <c r="R14" s="216"/>
    </row>
    <row r="15" spans="1:20" ht="15.75" x14ac:dyDescent="0.25">
      <c r="A15" s="14" t="s">
        <v>40</v>
      </c>
      <c r="B15" s="105">
        <v>11.114000000000001</v>
      </c>
      <c r="C15" s="105">
        <v>10.65</v>
      </c>
      <c r="D15" s="105">
        <v>6.68</v>
      </c>
      <c r="E15" s="105">
        <v>19033000</v>
      </c>
      <c r="F15" s="14">
        <v>0</v>
      </c>
      <c r="G15" s="14">
        <v>1</v>
      </c>
      <c r="H15" s="14">
        <v>0</v>
      </c>
      <c r="I15" s="196" t="str">
        <f t="shared" si="0"/>
        <v xml:space="preserve">            ОВДП (11 - річні); 11,114%; 10,65р.</v>
      </c>
      <c r="J15" s="183">
        <f t="shared" si="1"/>
        <v>19033000</v>
      </c>
      <c r="K15" s="216"/>
      <c r="L15" s="216"/>
      <c r="M15" s="216"/>
      <c r="N15" s="216"/>
      <c r="O15" s="216"/>
      <c r="P15" s="216"/>
      <c r="Q15" s="216"/>
      <c r="R15" s="216"/>
    </row>
    <row r="16" spans="1:20" ht="15.75" x14ac:dyDescent="0.25">
      <c r="A16" s="14" t="s">
        <v>178</v>
      </c>
      <c r="B16" s="105">
        <v>0</v>
      </c>
      <c r="C16" s="105">
        <v>0.76</v>
      </c>
      <c r="D16" s="105">
        <v>0.47</v>
      </c>
      <c r="E16" s="105">
        <v>32764436.02</v>
      </c>
      <c r="F16" s="14">
        <v>0</v>
      </c>
      <c r="G16" s="14">
        <v>1</v>
      </c>
      <c r="H16" s="14">
        <v>0</v>
      </c>
      <c r="I16" s="196" t="str">
        <f t="shared" si="0"/>
        <v xml:space="preserve">            ОВДП (12 - місячні); 0%; 0,76р.</v>
      </c>
      <c r="J16" s="183">
        <f t="shared" si="1"/>
        <v>32764436.02</v>
      </c>
      <c r="K16" s="216"/>
      <c r="L16" s="216"/>
      <c r="M16" s="216"/>
      <c r="N16" s="216"/>
      <c r="O16" s="216"/>
      <c r="P16" s="216"/>
      <c r="Q16" s="216"/>
      <c r="R16" s="216"/>
    </row>
    <row r="17" spans="1:18" ht="15.75" x14ac:dyDescent="0.25">
      <c r="A17" s="14" t="s">
        <v>90</v>
      </c>
      <c r="B17" s="105">
        <v>8.5139999999999993</v>
      </c>
      <c r="C17" s="105">
        <v>12.07</v>
      </c>
      <c r="D17" s="105">
        <v>8.69</v>
      </c>
      <c r="E17" s="105">
        <v>36500000</v>
      </c>
      <c r="F17" s="14">
        <v>0</v>
      </c>
      <c r="G17" s="14">
        <v>1</v>
      </c>
      <c r="H17" s="14">
        <v>0</v>
      </c>
      <c r="I17" s="196" t="str">
        <f t="shared" si="0"/>
        <v xml:space="preserve">            ОВДП (12 - річні); 8,514%; 12,07р.</v>
      </c>
      <c r="J17" s="183">
        <f t="shared" si="1"/>
        <v>36500000</v>
      </c>
      <c r="K17" s="216"/>
      <c r="L17" s="216"/>
      <c r="M17" s="216"/>
      <c r="N17" s="216"/>
      <c r="O17" s="216"/>
      <c r="P17" s="216"/>
      <c r="Q17" s="216"/>
      <c r="R17" s="216"/>
    </row>
    <row r="18" spans="1:18" ht="15.75" x14ac:dyDescent="0.25">
      <c r="A18" s="14" t="s">
        <v>147</v>
      </c>
      <c r="B18" s="105">
        <v>7.5970000000000004</v>
      </c>
      <c r="C18" s="105">
        <v>9.6999999999999993</v>
      </c>
      <c r="D18" s="105">
        <v>10.3</v>
      </c>
      <c r="E18" s="105">
        <v>28700001</v>
      </c>
      <c r="F18" s="14">
        <v>0</v>
      </c>
      <c r="G18" s="14">
        <v>1</v>
      </c>
      <c r="H18" s="14">
        <v>0</v>
      </c>
      <c r="I18" s="196" t="str">
        <f t="shared" si="0"/>
        <v xml:space="preserve">            ОВДП (13 - річні); 7,597%; 9,7р.</v>
      </c>
      <c r="J18" s="183">
        <f t="shared" si="1"/>
        <v>28700001</v>
      </c>
      <c r="K18" s="216"/>
      <c r="L18" s="216"/>
      <c r="M18" s="216"/>
      <c r="N18" s="216"/>
      <c r="O18" s="216"/>
      <c r="P18" s="216"/>
      <c r="Q18" s="216"/>
      <c r="R18" s="216"/>
    </row>
    <row r="19" spans="1:18" ht="15.75" x14ac:dyDescent="0.25">
      <c r="A19" s="14" t="s">
        <v>208</v>
      </c>
      <c r="B19" s="105">
        <v>7.4379999999999997</v>
      </c>
      <c r="C19" s="105">
        <v>11.6</v>
      </c>
      <c r="D19" s="105">
        <v>11.17</v>
      </c>
      <c r="E19" s="105">
        <v>46900000</v>
      </c>
      <c r="F19" s="14">
        <v>0</v>
      </c>
      <c r="G19" s="14">
        <v>1</v>
      </c>
      <c r="H19" s="14">
        <v>0</v>
      </c>
      <c r="I19" s="196" t="str">
        <f t="shared" si="0"/>
        <v xml:space="preserve">            ОВДП (14 - річні); 7,438%; 11,6р.</v>
      </c>
      <c r="J19" s="183">
        <f t="shared" si="1"/>
        <v>46900000</v>
      </c>
      <c r="K19" s="216"/>
      <c r="L19" s="216"/>
      <c r="M19" s="216"/>
      <c r="N19" s="216"/>
      <c r="O19" s="216"/>
      <c r="P19" s="216"/>
      <c r="Q19" s="216"/>
      <c r="R19" s="216"/>
    </row>
    <row r="20" spans="1:18" ht="15.75" x14ac:dyDescent="0.25">
      <c r="A20" s="14" t="s">
        <v>36</v>
      </c>
      <c r="B20" s="105">
        <v>8.4410000000000007</v>
      </c>
      <c r="C20" s="105">
        <v>14.28</v>
      </c>
      <c r="D20" s="105">
        <v>11.32</v>
      </c>
      <c r="E20" s="105">
        <v>93438657</v>
      </c>
      <c r="F20" s="14">
        <v>0</v>
      </c>
      <c r="G20" s="14">
        <v>1</v>
      </c>
      <c r="H20" s="14">
        <v>0</v>
      </c>
      <c r="I20" s="196" t="str">
        <f t="shared" si="0"/>
        <v xml:space="preserve">            ОВДП (15 - річні); 8,441%; 14,28р.</v>
      </c>
      <c r="J20" s="183">
        <f t="shared" si="1"/>
        <v>93438657</v>
      </c>
      <c r="K20" s="216"/>
      <c r="L20" s="216"/>
      <c r="M20" s="216"/>
      <c r="N20" s="216"/>
      <c r="O20" s="216"/>
      <c r="P20" s="216"/>
      <c r="Q20" s="216"/>
      <c r="R20" s="216"/>
    </row>
    <row r="21" spans="1:18" ht="15.75" x14ac:dyDescent="0.25">
      <c r="A21" s="14" t="s">
        <v>86</v>
      </c>
      <c r="B21" s="105">
        <v>8.5749999999999993</v>
      </c>
      <c r="C21" s="105">
        <v>15.85</v>
      </c>
      <c r="D21" s="105">
        <v>13.7</v>
      </c>
      <c r="E21" s="105">
        <v>12097744</v>
      </c>
      <c r="F21" s="14">
        <v>0</v>
      </c>
      <c r="G21" s="14">
        <v>1</v>
      </c>
      <c r="H21" s="14">
        <v>0</v>
      </c>
      <c r="I21" s="196" t="str">
        <f t="shared" si="0"/>
        <v xml:space="preserve">            ОВДП (16 - річні); 8,575%; 15,85р.</v>
      </c>
      <c r="J21" s="183">
        <f t="shared" si="1"/>
        <v>12097744</v>
      </c>
      <c r="K21" s="216"/>
      <c r="L21" s="216"/>
      <c r="M21" s="216"/>
      <c r="N21" s="216"/>
      <c r="O21" s="216"/>
      <c r="P21" s="216"/>
      <c r="Q21" s="216"/>
      <c r="R21" s="216"/>
    </row>
    <row r="22" spans="1:18" ht="15.75" x14ac:dyDescent="0.25">
      <c r="A22" s="59" t="s">
        <v>137</v>
      </c>
      <c r="B22" s="145">
        <v>8.3650000000000002</v>
      </c>
      <c r="C22" s="145">
        <v>16.850000000000001</v>
      </c>
      <c r="D22" s="145">
        <v>14.7</v>
      </c>
      <c r="E22" s="145">
        <v>12097744</v>
      </c>
      <c r="F22" s="14">
        <v>0</v>
      </c>
      <c r="G22" s="14">
        <v>1</v>
      </c>
      <c r="H22" s="14">
        <v>0</v>
      </c>
      <c r="I22" s="196" t="str">
        <f t="shared" si="0"/>
        <v xml:space="preserve">            ОВДП (17 - річні); 8,365%; 16,85р.</v>
      </c>
      <c r="J22" s="183">
        <f t="shared" si="1"/>
        <v>12097744</v>
      </c>
      <c r="K22" s="216"/>
      <c r="L22" s="216"/>
      <c r="M22" s="216"/>
      <c r="N22" s="216"/>
      <c r="O22" s="216"/>
      <c r="P22" s="216"/>
      <c r="Q22" s="216"/>
      <c r="R22" s="216"/>
    </row>
    <row r="23" spans="1:18" ht="15.75" x14ac:dyDescent="0.25">
      <c r="A23" s="14" t="s">
        <v>21</v>
      </c>
      <c r="B23" s="105">
        <v>5.65</v>
      </c>
      <c r="C23" s="105">
        <v>1.27</v>
      </c>
      <c r="D23" s="105">
        <v>0.51</v>
      </c>
      <c r="E23" s="105">
        <v>30850316.579999998</v>
      </c>
      <c r="F23" s="14">
        <v>0</v>
      </c>
      <c r="G23" s="14">
        <v>1</v>
      </c>
      <c r="H23" s="14">
        <v>0</v>
      </c>
      <c r="I23" s="196" t="str">
        <f t="shared" si="0"/>
        <v xml:space="preserve">            ОВДП (18 - місячні); 5,65%; 1,27р.</v>
      </c>
      <c r="J23" s="183">
        <f t="shared" si="1"/>
        <v>30850316.579999998</v>
      </c>
      <c r="K23" s="216"/>
      <c r="L23" s="216"/>
      <c r="M23" s="216"/>
      <c r="N23" s="216"/>
      <c r="O23" s="216"/>
      <c r="P23" s="216"/>
      <c r="Q23" s="216"/>
      <c r="R23" s="216"/>
    </row>
    <row r="24" spans="1:18" ht="15.75" x14ac:dyDescent="0.25">
      <c r="A24" s="14" t="s">
        <v>200</v>
      </c>
      <c r="B24" s="105">
        <v>8.17</v>
      </c>
      <c r="C24" s="105">
        <v>17.850000000000001</v>
      </c>
      <c r="D24" s="105">
        <v>15.7</v>
      </c>
      <c r="E24" s="105">
        <v>12097744</v>
      </c>
      <c r="F24" s="14">
        <v>0</v>
      </c>
      <c r="G24" s="14">
        <v>1</v>
      </c>
      <c r="H24" s="14">
        <v>0</v>
      </c>
      <c r="I24" s="196" t="str">
        <f t="shared" si="0"/>
        <v xml:space="preserve">            ОВДП (18 - річні); 8,17%; 17,85р.</v>
      </c>
      <c r="J24" s="183">
        <f t="shared" si="1"/>
        <v>12097744</v>
      </c>
      <c r="K24" s="216"/>
      <c r="L24" s="216"/>
      <c r="M24" s="216"/>
      <c r="N24" s="216"/>
      <c r="O24" s="216"/>
      <c r="P24" s="216"/>
      <c r="Q24" s="216"/>
      <c r="R24" s="216"/>
    </row>
    <row r="25" spans="1:18" ht="15.75" x14ac:dyDescent="0.25">
      <c r="A25" s="59" t="s">
        <v>191</v>
      </c>
      <c r="B25" s="145">
        <v>9.6999999999999993</v>
      </c>
      <c r="C25" s="145">
        <v>18.850000000000001</v>
      </c>
      <c r="D25" s="145">
        <v>16.7</v>
      </c>
      <c r="E25" s="145">
        <v>12097744</v>
      </c>
      <c r="F25" s="14">
        <v>0</v>
      </c>
      <c r="G25" s="14">
        <v>1</v>
      </c>
      <c r="H25" s="14">
        <v>0</v>
      </c>
      <c r="I25" s="196" t="str">
        <f t="shared" si="0"/>
        <v xml:space="preserve">            ОВДП (19 - річні); 9,7%; 18,85р.</v>
      </c>
      <c r="J25" s="183">
        <f t="shared" si="1"/>
        <v>12097744</v>
      </c>
      <c r="K25" s="216"/>
      <c r="L25" s="216"/>
      <c r="M25" s="216"/>
      <c r="N25" s="216"/>
      <c r="O25" s="216"/>
      <c r="P25" s="216"/>
      <c r="Q25" s="216"/>
      <c r="R25" s="216"/>
    </row>
    <row r="26" spans="1:18" ht="15.75" x14ac:dyDescent="0.25">
      <c r="A26" s="59" t="s">
        <v>204</v>
      </c>
      <c r="B26" s="145">
        <v>11.518000000000001</v>
      </c>
      <c r="C26" s="145">
        <v>1.83</v>
      </c>
      <c r="D26" s="145">
        <v>1.37</v>
      </c>
      <c r="E26" s="145">
        <v>45203138.090000004</v>
      </c>
      <c r="F26" s="14">
        <v>0</v>
      </c>
      <c r="G26" s="14">
        <v>1</v>
      </c>
      <c r="H26" s="14">
        <v>0</v>
      </c>
      <c r="I26" s="196" t="str">
        <f t="shared" si="0"/>
        <v xml:space="preserve">            ОВДП (2 - річні); 11,518%; 1,83р.</v>
      </c>
      <c r="J26" s="183">
        <f t="shared" si="1"/>
        <v>45203138.090000004</v>
      </c>
      <c r="K26" s="216"/>
      <c r="L26" s="216"/>
      <c r="M26" s="216"/>
      <c r="N26" s="216"/>
      <c r="O26" s="216"/>
      <c r="P26" s="216"/>
      <c r="Q26" s="216"/>
      <c r="R26" s="216"/>
    </row>
    <row r="27" spans="1:18" ht="15.75" x14ac:dyDescent="0.25">
      <c r="A27" s="14" t="s">
        <v>148</v>
      </c>
      <c r="B27" s="105">
        <v>9.6999999999999993</v>
      </c>
      <c r="C27" s="105">
        <v>19.850000000000001</v>
      </c>
      <c r="D27" s="105">
        <v>17.7</v>
      </c>
      <c r="E27" s="105">
        <v>12097744</v>
      </c>
      <c r="F27" s="14">
        <v>0</v>
      </c>
      <c r="G27" s="14">
        <v>1</v>
      </c>
      <c r="H27" s="14">
        <v>0</v>
      </c>
      <c r="I27" s="196" t="str">
        <f t="shared" si="0"/>
        <v xml:space="preserve">            ОВДП (20 - річні); 9,7%; 19,85р.</v>
      </c>
      <c r="J27" s="183">
        <f t="shared" si="1"/>
        <v>12097744</v>
      </c>
      <c r="K27" s="216"/>
      <c r="L27" s="216"/>
      <c r="M27" s="216"/>
      <c r="N27" s="216"/>
      <c r="O27" s="216"/>
      <c r="P27" s="216"/>
      <c r="Q27" s="216"/>
      <c r="R27" s="216"/>
    </row>
    <row r="28" spans="1:18" ht="15.75" x14ac:dyDescent="0.25">
      <c r="A28" s="14" t="s">
        <v>110</v>
      </c>
      <c r="B28" s="105">
        <v>9.6999999999999993</v>
      </c>
      <c r="C28" s="105">
        <v>20.85</v>
      </c>
      <c r="D28" s="105">
        <v>18.7</v>
      </c>
      <c r="E28" s="105">
        <v>12097744</v>
      </c>
      <c r="F28" s="14">
        <v>0</v>
      </c>
      <c r="G28" s="14">
        <v>1</v>
      </c>
      <c r="H28" s="14">
        <v>0</v>
      </c>
      <c r="I28" s="196" t="str">
        <f t="shared" si="0"/>
        <v xml:space="preserve">            ОВДП (21-річні); 9,7%; 20,85р.</v>
      </c>
      <c r="J28" s="183">
        <f t="shared" si="1"/>
        <v>12097744</v>
      </c>
      <c r="K28" s="216"/>
      <c r="L28" s="216"/>
      <c r="M28" s="216"/>
      <c r="N28" s="216"/>
      <c r="O28" s="216"/>
      <c r="P28" s="216"/>
      <c r="Q28" s="216"/>
      <c r="R28" s="216"/>
    </row>
    <row r="29" spans="1:18" ht="15.75" x14ac:dyDescent="0.25">
      <c r="A29" s="14" t="s">
        <v>172</v>
      </c>
      <c r="B29" s="105">
        <v>9.6999999999999993</v>
      </c>
      <c r="C29" s="105">
        <v>21.85</v>
      </c>
      <c r="D29" s="105">
        <v>19.7</v>
      </c>
      <c r="E29" s="105">
        <v>12097744</v>
      </c>
      <c r="F29" s="14">
        <v>0</v>
      </c>
      <c r="G29" s="14">
        <v>1</v>
      </c>
      <c r="H29" s="14">
        <v>0</v>
      </c>
      <c r="I29" s="196" t="str">
        <f t="shared" si="0"/>
        <v xml:space="preserve">            ОВДП (22-річні); 9,7%; 21,85р.</v>
      </c>
      <c r="J29" s="183">
        <f t="shared" si="1"/>
        <v>12097744</v>
      </c>
      <c r="K29" s="216"/>
      <c r="L29" s="216"/>
      <c r="M29" s="216"/>
      <c r="N29" s="216"/>
      <c r="O29" s="216"/>
      <c r="P29" s="216"/>
      <c r="Q29" s="216"/>
      <c r="R29" s="216"/>
    </row>
    <row r="30" spans="1:18" ht="15.75" x14ac:dyDescent="0.25">
      <c r="A30" s="14" t="s">
        <v>164</v>
      </c>
      <c r="B30" s="105">
        <v>9.6999999999999993</v>
      </c>
      <c r="C30" s="105">
        <v>22.85</v>
      </c>
      <c r="D30" s="105">
        <v>20.7</v>
      </c>
      <c r="E30" s="105">
        <v>12097744</v>
      </c>
      <c r="F30" s="14">
        <v>0</v>
      </c>
      <c r="G30" s="14">
        <v>1</v>
      </c>
      <c r="H30" s="14">
        <v>0</v>
      </c>
      <c r="I30" s="196" t="str">
        <f t="shared" si="0"/>
        <v xml:space="preserve">            ОВДП (23-річні); 9,7%; 22,85р.</v>
      </c>
      <c r="J30" s="183">
        <f t="shared" si="1"/>
        <v>12097744</v>
      </c>
      <c r="K30" s="216"/>
      <c r="L30" s="216"/>
      <c r="M30" s="216"/>
      <c r="N30" s="216"/>
      <c r="O30" s="216"/>
      <c r="P30" s="216"/>
      <c r="Q30" s="216"/>
      <c r="R30" s="216"/>
    </row>
    <row r="31" spans="1:18" ht="15.75" x14ac:dyDescent="0.25">
      <c r="A31" s="14" t="s">
        <v>217</v>
      </c>
      <c r="B31" s="105">
        <v>9.6999999999999993</v>
      </c>
      <c r="C31" s="105">
        <v>23.85</v>
      </c>
      <c r="D31" s="105">
        <v>21.7</v>
      </c>
      <c r="E31" s="105">
        <v>12097744</v>
      </c>
      <c r="F31" s="14">
        <v>0</v>
      </c>
      <c r="G31" s="14">
        <v>1</v>
      </c>
      <c r="H31" s="14">
        <v>0</v>
      </c>
      <c r="I31" s="196" t="str">
        <f t="shared" si="0"/>
        <v xml:space="preserve">            ОВДП (24-річні); 9,7%; 23,85р.</v>
      </c>
      <c r="J31" s="183">
        <f t="shared" si="1"/>
        <v>12097744</v>
      </c>
      <c r="K31" s="216"/>
      <c r="L31" s="216"/>
      <c r="M31" s="216"/>
      <c r="N31" s="216"/>
      <c r="O31" s="216"/>
      <c r="P31" s="216"/>
      <c r="Q31" s="216"/>
      <c r="R31" s="216"/>
    </row>
    <row r="32" spans="1:18" ht="15.75" x14ac:dyDescent="0.25">
      <c r="A32" s="14" t="s">
        <v>43</v>
      </c>
      <c r="B32" s="105">
        <v>9.6999999999999993</v>
      </c>
      <c r="C32" s="105">
        <v>24.85</v>
      </c>
      <c r="D32" s="105">
        <v>22.7</v>
      </c>
      <c r="E32" s="105">
        <v>12097744</v>
      </c>
      <c r="F32" s="14">
        <v>0</v>
      </c>
      <c r="G32" s="14">
        <v>1</v>
      </c>
      <c r="H32" s="14">
        <v>0</v>
      </c>
      <c r="I32" s="196" t="str">
        <f t="shared" si="0"/>
        <v xml:space="preserve">            ОВДП (25-річні); 9,7%; 24,85р.</v>
      </c>
      <c r="J32" s="183">
        <f t="shared" si="1"/>
        <v>12097744</v>
      </c>
      <c r="K32" s="216"/>
      <c r="L32" s="216"/>
      <c r="M32" s="216"/>
      <c r="N32" s="216"/>
      <c r="O32" s="216"/>
      <c r="P32" s="216"/>
      <c r="Q32" s="216"/>
      <c r="R32" s="216"/>
    </row>
    <row r="33" spans="1:18" ht="15.75" x14ac:dyDescent="0.25">
      <c r="A33" s="14" t="s">
        <v>91</v>
      </c>
      <c r="B33" s="105">
        <v>9.6999999999999993</v>
      </c>
      <c r="C33" s="105">
        <v>25.85</v>
      </c>
      <c r="D33" s="105">
        <v>23.7</v>
      </c>
      <c r="E33" s="105">
        <v>12097744</v>
      </c>
      <c r="F33" s="14">
        <v>0</v>
      </c>
      <c r="G33" s="14">
        <v>1</v>
      </c>
      <c r="H33" s="14">
        <v>0</v>
      </c>
      <c r="I33" s="196" t="str">
        <f t="shared" si="0"/>
        <v xml:space="preserve">            ОВДП (26-річні); 9,7%; 25,85р.</v>
      </c>
      <c r="J33" s="183">
        <f t="shared" si="1"/>
        <v>12097744</v>
      </c>
      <c r="K33" s="216"/>
      <c r="L33" s="216"/>
      <c r="M33" s="216"/>
      <c r="N33" s="216"/>
      <c r="O33" s="216"/>
      <c r="P33" s="216"/>
      <c r="Q33" s="216"/>
      <c r="R33" s="216"/>
    </row>
    <row r="34" spans="1:18" ht="15.75" x14ac:dyDescent="0.25">
      <c r="A34" s="14" t="s">
        <v>143</v>
      </c>
      <c r="B34" s="105">
        <v>9.6999999999999993</v>
      </c>
      <c r="C34" s="105">
        <v>26.85</v>
      </c>
      <c r="D34" s="105">
        <v>24.7</v>
      </c>
      <c r="E34" s="105">
        <v>12097744</v>
      </c>
      <c r="F34" s="14">
        <v>0</v>
      </c>
      <c r="G34" s="14">
        <v>1</v>
      </c>
      <c r="H34" s="14">
        <v>0</v>
      </c>
      <c r="I34" s="196" t="str">
        <f t="shared" si="0"/>
        <v xml:space="preserve">            ОВДП (27-річні); 9,7%; 26,85р.</v>
      </c>
      <c r="J34" s="183">
        <f t="shared" si="1"/>
        <v>12097744</v>
      </c>
      <c r="K34" s="216"/>
      <c r="L34" s="216"/>
      <c r="M34" s="216"/>
      <c r="N34" s="216"/>
      <c r="O34" s="216"/>
      <c r="P34" s="216"/>
      <c r="Q34" s="216"/>
      <c r="R34" s="216"/>
    </row>
    <row r="35" spans="1:18" ht="15.75" x14ac:dyDescent="0.25">
      <c r="A35" s="14" t="s">
        <v>201</v>
      </c>
      <c r="B35" s="105">
        <v>9.6999999999999993</v>
      </c>
      <c r="C35" s="105">
        <v>27.85</v>
      </c>
      <c r="D35" s="105">
        <v>25.7</v>
      </c>
      <c r="E35" s="105">
        <v>12097744</v>
      </c>
      <c r="F35" s="14">
        <v>0</v>
      </c>
      <c r="G35" s="14">
        <v>1</v>
      </c>
      <c r="H35" s="14">
        <v>0</v>
      </c>
      <c r="I35" s="196" t="str">
        <f t="shared" si="0"/>
        <v xml:space="preserve">            ОВДП (28-річні); 9,7%; 27,85р.</v>
      </c>
      <c r="J35" s="183">
        <f t="shared" si="1"/>
        <v>12097744</v>
      </c>
      <c r="K35" s="216"/>
      <c r="L35" s="216"/>
      <c r="M35" s="216"/>
      <c r="N35" s="216"/>
      <c r="O35" s="216"/>
      <c r="P35" s="216"/>
      <c r="Q35" s="216"/>
      <c r="R35" s="216"/>
    </row>
    <row r="36" spans="1:18" ht="15.75" x14ac:dyDescent="0.25">
      <c r="A36" s="14" t="s">
        <v>190</v>
      </c>
      <c r="B36" s="105">
        <v>9.6999999999999993</v>
      </c>
      <c r="C36" s="105">
        <v>28.85</v>
      </c>
      <c r="D36" s="105">
        <v>26.7</v>
      </c>
      <c r="E36" s="105">
        <v>12097744</v>
      </c>
      <c r="F36" s="14">
        <v>0</v>
      </c>
      <c r="G36" s="14">
        <v>1</v>
      </c>
      <c r="H36" s="14">
        <v>0</v>
      </c>
      <c r="I36" s="196" t="str">
        <f t="shared" si="0"/>
        <v xml:space="preserve">            ОВДП (29-річні); 9,7%; 28,85р.</v>
      </c>
      <c r="J36" s="183">
        <f t="shared" si="1"/>
        <v>12097744</v>
      </c>
      <c r="K36" s="216"/>
      <c r="L36" s="216"/>
      <c r="M36" s="216"/>
      <c r="N36" s="216"/>
      <c r="O36" s="216"/>
      <c r="P36" s="216"/>
      <c r="Q36" s="216"/>
      <c r="R36" s="216"/>
    </row>
    <row r="37" spans="1:18" ht="15.75" x14ac:dyDescent="0.25">
      <c r="A37" s="14" t="s">
        <v>8</v>
      </c>
      <c r="B37" s="105">
        <v>0</v>
      </c>
      <c r="C37" s="105">
        <v>0</v>
      </c>
      <c r="D37" s="105">
        <v>0</v>
      </c>
      <c r="E37" s="105">
        <v>0</v>
      </c>
      <c r="F37" s="14">
        <v>0</v>
      </c>
      <c r="G37" s="14">
        <v>1</v>
      </c>
      <c r="H37" s="14">
        <v>0</v>
      </c>
      <c r="I37" s="196" t="str">
        <f t="shared" si="0"/>
        <v xml:space="preserve">            ОВДП (3 - місячні); 0%; 0р.</v>
      </c>
      <c r="J37" s="183">
        <f t="shared" si="1"/>
        <v>0</v>
      </c>
      <c r="K37" s="216"/>
      <c r="L37" s="216"/>
      <c r="M37" s="216"/>
      <c r="N37" s="216"/>
      <c r="O37" s="216"/>
      <c r="P37" s="216"/>
      <c r="Q37" s="216"/>
      <c r="R37" s="216"/>
    </row>
    <row r="38" spans="1:18" ht="15.75" x14ac:dyDescent="0.25">
      <c r="A38" s="14" t="s">
        <v>32</v>
      </c>
      <c r="B38" s="105">
        <v>12.369</v>
      </c>
      <c r="C38" s="105">
        <v>2.27</v>
      </c>
      <c r="D38" s="105">
        <v>1.1000000000000001</v>
      </c>
      <c r="E38" s="105">
        <v>74414629.840000004</v>
      </c>
      <c r="F38" s="14">
        <v>0</v>
      </c>
      <c r="G38" s="14">
        <v>1</v>
      </c>
      <c r="H38" s="14">
        <v>0</v>
      </c>
      <c r="I38" s="196" t="str">
        <f t="shared" si="0"/>
        <v xml:space="preserve">            ОВДП (3 - річні); 12,369%; 2,27р.</v>
      </c>
      <c r="J38" s="183">
        <f t="shared" si="1"/>
        <v>74414629.840000004</v>
      </c>
      <c r="K38" s="216"/>
      <c r="L38" s="216"/>
      <c r="M38" s="216"/>
      <c r="N38" s="216"/>
      <c r="O38" s="216"/>
      <c r="P38" s="216"/>
      <c r="Q38" s="216"/>
      <c r="R38" s="216"/>
    </row>
    <row r="39" spans="1:18" ht="15.75" x14ac:dyDescent="0.25">
      <c r="A39" s="14" t="s">
        <v>203</v>
      </c>
      <c r="B39" s="105">
        <v>9.6999999999999993</v>
      </c>
      <c r="C39" s="105">
        <v>29.85</v>
      </c>
      <c r="D39" s="105">
        <v>27.7</v>
      </c>
      <c r="E39" s="105">
        <v>12097751</v>
      </c>
      <c r="F39" s="14">
        <v>0</v>
      </c>
      <c r="G39" s="14">
        <v>1</v>
      </c>
      <c r="H39" s="14">
        <v>0</v>
      </c>
      <c r="I39" s="196" t="str">
        <f t="shared" si="0"/>
        <v xml:space="preserve">            ОВДП (30-річні); 9,7%; 29,85р.</v>
      </c>
      <c r="J39" s="183">
        <f t="shared" si="1"/>
        <v>12097751</v>
      </c>
      <c r="K39" s="216"/>
      <c r="L39" s="216"/>
      <c r="M39" s="216"/>
      <c r="N39" s="216"/>
      <c r="O39" s="216"/>
      <c r="P39" s="216"/>
      <c r="Q39" s="216"/>
      <c r="R39" s="216"/>
    </row>
    <row r="40" spans="1:18" ht="15.75" x14ac:dyDescent="0.25">
      <c r="A40" s="14" t="s">
        <v>84</v>
      </c>
      <c r="B40" s="105">
        <v>16</v>
      </c>
      <c r="C40" s="105">
        <v>2.59</v>
      </c>
      <c r="D40" s="105">
        <v>1.7</v>
      </c>
      <c r="E40" s="105">
        <v>30000</v>
      </c>
      <c r="F40" s="14">
        <v>0</v>
      </c>
      <c r="G40" s="14">
        <v>1</v>
      </c>
      <c r="H40" s="14">
        <v>0</v>
      </c>
      <c r="I40" s="196" t="str">
        <f t="shared" si="0"/>
        <v xml:space="preserve">            ОВДП (4 - річні); 16%; 2,59р.</v>
      </c>
      <c r="J40" s="183">
        <f t="shared" si="1"/>
        <v>30000</v>
      </c>
      <c r="K40" s="216"/>
      <c r="L40" s="216"/>
      <c r="M40" s="216"/>
      <c r="N40" s="216"/>
      <c r="O40" s="216"/>
      <c r="P40" s="216"/>
      <c r="Q40" s="216"/>
      <c r="R40" s="216"/>
    </row>
    <row r="41" spans="1:18" ht="15.75" x14ac:dyDescent="0.25">
      <c r="A41" s="14" t="s">
        <v>135</v>
      </c>
      <c r="B41" s="105">
        <v>14.500999999999999</v>
      </c>
      <c r="C41" s="105">
        <v>3.61</v>
      </c>
      <c r="D41" s="105">
        <v>1.82</v>
      </c>
      <c r="E41" s="105">
        <v>43563136</v>
      </c>
      <c r="F41" s="14">
        <v>0</v>
      </c>
      <c r="G41" s="14">
        <v>1</v>
      </c>
      <c r="H41" s="14">
        <v>0</v>
      </c>
      <c r="I41" s="196" t="str">
        <f t="shared" si="0"/>
        <v xml:space="preserve">            ОВДП (5 - річні); 14,501%; 3,61р.</v>
      </c>
      <c r="J41" s="183">
        <f t="shared" si="1"/>
        <v>43563136</v>
      </c>
      <c r="K41" s="216"/>
      <c r="L41" s="216"/>
      <c r="M41" s="216"/>
      <c r="N41" s="216"/>
      <c r="O41" s="216"/>
      <c r="P41" s="216"/>
      <c r="Q41" s="216"/>
      <c r="R41" s="216"/>
    </row>
    <row r="42" spans="1:18" ht="15.75" x14ac:dyDescent="0.25">
      <c r="A42" s="14" t="s">
        <v>42</v>
      </c>
      <c r="B42" s="105">
        <v>0</v>
      </c>
      <c r="C42" s="105">
        <v>0</v>
      </c>
      <c r="D42" s="105">
        <v>0</v>
      </c>
      <c r="E42" s="105">
        <v>0</v>
      </c>
      <c r="F42" s="14">
        <v>0</v>
      </c>
      <c r="G42" s="14">
        <v>1</v>
      </c>
      <c r="H42" s="14">
        <v>0</v>
      </c>
      <c r="I42" s="196" t="str">
        <f t="shared" si="0"/>
        <v xml:space="preserve">            ОВДП (6 - місячні); 0%; 0р.</v>
      </c>
      <c r="J42" s="183">
        <f t="shared" si="1"/>
        <v>0</v>
      </c>
      <c r="K42" s="216"/>
      <c r="L42" s="216"/>
      <c r="M42" s="216"/>
      <c r="N42" s="216"/>
      <c r="O42" s="216"/>
      <c r="P42" s="216"/>
      <c r="Q42" s="216"/>
      <c r="R42" s="216"/>
    </row>
    <row r="43" spans="1:18" ht="15.75" x14ac:dyDescent="0.25">
      <c r="A43" s="14" t="s">
        <v>127</v>
      </c>
      <c r="B43" s="105">
        <v>15.615</v>
      </c>
      <c r="C43" s="105">
        <v>5.29</v>
      </c>
      <c r="D43" s="105">
        <v>4.67</v>
      </c>
      <c r="E43" s="105">
        <v>39665256</v>
      </c>
      <c r="F43" s="14">
        <v>0</v>
      </c>
      <c r="G43" s="14">
        <v>1</v>
      </c>
      <c r="H43" s="14">
        <v>0</v>
      </c>
      <c r="I43" s="196" t="str">
        <f t="shared" si="0"/>
        <v xml:space="preserve">            ОВДП (6 - річні); 15,615%; 5,29р.</v>
      </c>
      <c r="J43" s="183">
        <f t="shared" si="1"/>
        <v>39665256</v>
      </c>
      <c r="K43" s="216"/>
      <c r="L43" s="216"/>
      <c r="M43" s="216"/>
      <c r="N43" s="216"/>
      <c r="O43" s="216"/>
      <c r="P43" s="216"/>
      <c r="Q43" s="216"/>
      <c r="R43" s="216"/>
    </row>
    <row r="44" spans="1:18" ht="15.75" x14ac:dyDescent="0.25">
      <c r="A44" s="14" t="s">
        <v>189</v>
      </c>
      <c r="B44" s="105">
        <v>12.414</v>
      </c>
      <c r="C44" s="105">
        <v>5.62</v>
      </c>
      <c r="D44" s="105">
        <v>1.99</v>
      </c>
      <c r="E44" s="105">
        <v>23105081</v>
      </c>
      <c r="F44" s="14">
        <v>0</v>
      </c>
      <c r="G44" s="14">
        <v>1</v>
      </c>
      <c r="H44" s="14">
        <v>0</v>
      </c>
      <c r="I44" s="196" t="str">
        <f t="shared" si="0"/>
        <v xml:space="preserve">            ОВДП (7 - річні); 12,414%; 5,62р.</v>
      </c>
      <c r="J44" s="183">
        <f t="shared" si="1"/>
        <v>23105081</v>
      </c>
      <c r="K44" s="216"/>
      <c r="L44" s="216"/>
      <c r="M44" s="216"/>
      <c r="N44" s="216"/>
      <c r="O44" s="216"/>
      <c r="P44" s="216"/>
      <c r="Q44" s="216"/>
      <c r="R44" s="216"/>
    </row>
    <row r="45" spans="1:18" ht="15.75" x14ac:dyDescent="0.25">
      <c r="A45" s="14" t="s">
        <v>19</v>
      </c>
      <c r="B45" s="105">
        <v>13.356</v>
      </c>
      <c r="C45" s="105">
        <v>7.42</v>
      </c>
      <c r="D45" s="105">
        <v>3.34</v>
      </c>
      <c r="E45" s="105">
        <v>17500000</v>
      </c>
      <c r="F45" s="14">
        <v>0</v>
      </c>
      <c r="G45" s="14">
        <v>1</v>
      </c>
      <c r="H45" s="14">
        <v>0</v>
      </c>
      <c r="I45" s="196" t="str">
        <f t="shared" si="0"/>
        <v xml:space="preserve">            ОВДП (8 - річні); 13,356%; 7,42р.</v>
      </c>
      <c r="J45" s="183">
        <f t="shared" si="1"/>
        <v>17500000</v>
      </c>
      <c r="K45" s="216"/>
      <c r="L45" s="216"/>
      <c r="M45" s="216"/>
      <c r="N45" s="216"/>
      <c r="O45" s="216"/>
      <c r="P45" s="216"/>
      <c r="Q45" s="216"/>
      <c r="R45" s="216"/>
    </row>
    <row r="46" spans="1:18" ht="15.75" x14ac:dyDescent="0.25">
      <c r="A46" s="14" t="s">
        <v>132</v>
      </c>
      <c r="B46" s="105">
        <v>0</v>
      </c>
      <c r="C46" s="105">
        <v>0.53</v>
      </c>
      <c r="D46" s="105">
        <v>0.02</v>
      </c>
      <c r="E46" s="105">
        <v>8233444.5700000003</v>
      </c>
      <c r="F46" s="14">
        <v>0</v>
      </c>
      <c r="G46" s="14">
        <v>1</v>
      </c>
      <c r="H46" s="14">
        <v>0</v>
      </c>
      <c r="I46" s="196" t="str">
        <f t="shared" si="0"/>
        <v xml:space="preserve">            ОВДП (9 - місячні); 0%; 0,53р.</v>
      </c>
      <c r="J46" s="183">
        <f t="shared" si="1"/>
        <v>8233444.5700000003</v>
      </c>
      <c r="K46" s="216"/>
      <c r="L46" s="216"/>
      <c r="M46" s="216"/>
      <c r="N46" s="216"/>
      <c r="O46" s="216"/>
      <c r="P46" s="216"/>
      <c r="Q46" s="216"/>
      <c r="R46" s="216"/>
    </row>
    <row r="47" spans="1:18" ht="15.75" x14ac:dyDescent="0.25">
      <c r="A47" s="14" t="s">
        <v>72</v>
      </c>
      <c r="B47" s="105">
        <v>12.132999999999999</v>
      </c>
      <c r="C47" s="105">
        <v>6.99</v>
      </c>
      <c r="D47" s="105">
        <v>4.99</v>
      </c>
      <c r="E47" s="105">
        <v>18000000</v>
      </c>
      <c r="F47" s="14">
        <v>0</v>
      </c>
      <c r="G47" s="14">
        <v>1</v>
      </c>
      <c r="H47" s="14">
        <v>0</v>
      </c>
      <c r="I47" s="196" t="str">
        <f t="shared" si="0"/>
        <v xml:space="preserve">            ОВДП (9 - річні); 12,133%; 6,99р.</v>
      </c>
      <c r="J47" s="183">
        <f t="shared" si="1"/>
        <v>18000000</v>
      </c>
      <c r="K47" s="216"/>
      <c r="L47" s="216"/>
      <c r="M47" s="216"/>
      <c r="N47" s="216"/>
      <c r="O47" s="216"/>
      <c r="P47" s="216"/>
      <c r="Q47" s="216"/>
      <c r="R47" s="216"/>
    </row>
    <row r="48" spans="1:18" ht="15.75" x14ac:dyDescent="0.25">
      <c r="A48" s="14" t="s">
        <v>29</v>
      </c>
      <c r="B48" s="105">
        <v>0</v>
      </c>
      <c r="C48" s="105">
        <v>0</v>
      </c>
      <c r="D48" s="105">
        <v>0</v>
      </c>
      <c r="E48" s="105">
        <v>0</v>
      </c>
      <c r="F48" s="14">
        <v>0</v>
      </c>
      <c r="G48" s="14">
        <v>1</v>
      </c>
      <c r="H48" s="14">
        <v>0</v>
      </c>
      <c r="I48" s="196" t="str">
        <f t="shared" si="0"/>
        <v xml:space="preserve">            Казначейські зобов'язання; 0%; 0р.</v>
      </c>
      <c r="J48" s="183">
        <f t="shared" si="1"/>
        <v>0</v>
      </c>
      <c r="K48" s="216"/>
      <c r="L48" s="216"/>
      <c r="M48" s="216"/>
      <c r="N48" s="216"/>
      <c r="O48" s="216"/>
      <c r="P48" s="216"/>
      <c r="Q48" s="216"/>
      <c r="R48" s="216"/>
    </row>
    <row r="49" spans="1:18" ht="15.75" x14ac:dyDescent="0.25">
      <c r="A49" s="14" t="s">
        <v>62</v>
      </c>
      <c r="B49" s="105">
        <v>4.5869999999999997</v>
      </c>
      <c r="C49" s="105">
        <v>14.43</v>
      </c>
      <c r="D49" s="105">
        <v>9.24</v>
      </c>
      <c r="E49" s="105">
        <v>936126492.74000001</v>
      </c>
      <c r="F49" s="14">
        <v>1</v>
      </c>
      <c r="G49" s="14">
        <v>0</v>
      </c>
      <c r="H49" s="14">
        <v>0</v>
      </c>
      <c r="I49" s="196" t="str">
        <f t="shared" si="0"/>
        <v xml:space="preserve">      Державний зовнішній борг; 4,587%; 14,43р.</v>
      </c>
      <c r="J49" s="183">
        <f t="shared" si="1"/>
        <v>936126492.74000001</v>
      </c>
      <c r="K49" s="216"/>
      <c r="L49" s="216"/>
      <c r="M49" s="216"/>
      <c r="N49" s="216"/>
      <c r="O49" s="216"/>
      <c r="P49" s="216"/>
      <c r="Q49" s="216"/>
      <c r="R49" s="216"/>
    </row>
    <row r="50" spans="1:18" ht="15.75" x14ac:dyDescent="0.25">
      <c r="A50" s="14" t="s">
        <v>215</v>
      </c>
      <c r="B50" s="105">
        <v>6.9180000000000001</v>
      </c>
      <c r="C50" s="105">
        <v>12.89</v>
      </c>
      <c r="D50" s="105">
        <v>9.07</v>
      </c>
      <c r="E50" s="105">
        <v>534946212.38999999</v>
      </c>
      <c r="F50" s="14">
        <v>0</v>
      </c>
      <c r="G50" s="14">
        <v>0</v>
      </c>
      <c r="H50" s="14">
        <v>0</v>
      </c>
      <c r="I50" s="196" t="str">
        <f t="shared" si="0"/>
        <v xml:space="preserve">         в т.ч. ОЗДП; 6,918%; 12,89р.</v>
      </c>
      <c r="J50" s="183">
        <f t="shared" si="1"/>
        <v>534946212.38999999</v>
      </c>
      <c r="K50" s="216"/>
      <c r="L50" s="216"/>
      <c r="M50" s="216"/>
      <c r="N50" s="216"/>
      <c r="O50" s="216"/>
      <c r="P50" s="216"/>
      <c r="Q50" s="216"/>
      <c r="R50" s="216"/>
    </row>
    <row r="51" spans="1:18" ht="15.75" x14ac:dyDescent="0.25">
      <c r="A51" s="14" t="s">
        <v>68</v>
      </c>
      <c r="B51" s="105">
        <v>3.2770000000000001</v>
      </c>
      <c r="C51" s="105">
        <v>8.84</v>
      </c>
      <c r="D51" s="105">
        <v>4.25</v>
      </c>
      <c r="E51" s="105">
        <v>240454974.68000001</v>
      </c>
      <c r="F51" s="14">
        <v>0</v>
      </c>
      <c r="G51" s="14">
        <v>0</v>
      </c>
      <c r="H51" s="14">
        <v>2</v>
      </c>
      <c r="I51" s="196" t="str">
        <f t="shared" si="0"/>
        <v xml:space="preserve">   Гарантований борг; 3,277%; 8,84р.</v>
      </c>
      <c r="J51" s="183">
        <f t="shared" si="1"/>
        <v>240454974.68000001</v>
      </c>
      <c r="K51" s="216"/>
      <c r="L51" s="216"/>
      <c r="M51" s="216"/>
      <c r="N51" s="216"/>
      <c r="O51" s="216"/>
      <c r="P51" s="216"/>
      <c r="Q51" s="216"/>
      <c r="R51" s="216"/>
    </row>
    <row r="52" spans="1:18" ht="15.75" x14ac:dyDescent="0.25">
      <c r="A52" s="14" t="s">
        <v>33</v>
      </c>
      <c r="B52" s="105">
        <v>15.826000000000001</v>
      </c>
      <c r="C52" s="105">
        <v>5.14</v>
      </c>
      <c r="D52" s="105">
        <v>0.98</v>
      </c>
      <c r="E52" s="105">
        <v>11320813.57</v>
      </c>
      <c r="F52" s="14">
        <v>1</v>
      </c>
      <c r="G52" s="14">
        <v>0</v>
      </c>
      <c r="H52" s="14">
        <v>0</v>
      </c>
      <c r="I52" s="196" t="str">
        <f t="shared" si="0"/>
        <v xml:space="preserve">      Гарантований внутрішній борг; 15,826%; 5,14р.</v>
      </c>
      <c r="J52" s="183">
        <f t="shared" si="1"/>
        <v>11320813.57</v>
      </c>
      <c r="K52" s="216"/>
      <c r="L52" s="216"/>
      <c r="M52" s="216"/>
      <c r="N52" s="216"/>
      <c r="O52" s="216"/>
      <c r="P52" s="216"/>
      <c r="Q52" s="216"/>
      <c r="R52" s="216"/>
    </row>
    <row r="53" spans="1:18" ht="15.75" x14ac:dyDescent="0.25">
      <c r="A53" s="14" t="s">
        <v>116</v>
      </c>
      <c r="B53" s="105">
        <v>12.65</v>
      </c>
      <c r="C53" s="105">
        <v>5.13</v>
      </c>
      <c r="D53" s="105">
        <v>1.04</v>
      </c>
      <c r="E53" s="105">
        <v>6000011.5999999996</v>
      </c>
      <c r="F53" s="14">
        <v>0</v>
      </c>
      <c r="G53" s="14">
        <v>0</v>
      </c>
      <c r="H53" s="14">
        <v>0</v>
      </c>
      <c r="I53" s="196" t="str">
        <f t="shared" si="0"/>
        <v xml:space="preserve">         в т.ч. Облігації; 12,65%; 5,13р.</v>
      </c>
      <c r="J53" s="183">
        <f t="shared" si="1"/>
        <v>6000011.5999999996</v>
      </c>
      <c r="K53" s="216"/>
      <c r="L53" s="216"/>
      <c r="M53" s="216"/>
      <c r="N53" s="216"/>
      <c r="O53" s="216"/>
      <c r="P53" s="216"/>
      <c r="Q53" s="216"/>
      <c r="R53" s="216"/>
    </row>
    <row r="54" spans="1:18" ht="15.75" x14ac:dyDescent="0.25">
      <c r="A54" s="14" t="s">
        <v>79</v>
      </c>
      <c r="B54" s="105">
        <v>2.657</v>
      </c>
      <c r="C54" s="105">
        <v>9.43</v>
      </c>
      <c r="D54" s="105">
        <v>4.41</v>
      </c>
      <c r="E54" s="105">
        <v>229134161.11000001</v>
      </c>
      <c r="F54" s="14">
        <v>1</v>
      </c>
      <c r="G54" s="14">
        <v>0</v>
      </c>
      <c r="H54" s="14">
        <v>0</v>
      </c>
      <c r="I54" s="196"/>
      <c r="J54" s="183">
        <f t="shared" si="1"/>
        <v>229134161.11000001</v>
      </c>
      <c r="K54" s="216"/>
      <c r="L54" s="216"/>
      <c r="M54" s="216"/>
      <c r="N54" s="216"/>
      <c r="O54" s="216"/>
      <c r="P54" s="216"/>
      <c r="Q54" s="216"/>
      <c r="R54" s="216"/>
    </row>
    <row r="55" spans="1:18" ht="15.75" x14ac:dyDescent="0.25">
      <c r="A55" s="14" t="s">
        <v>215</v>
      </c>
      <c r="B55" s="105"/>
      <c r="C55" s="105"/>
      <c r="D55" s="105"/>
      <c r="E55" s="105"/>
      <c r="F55" s="14"/>
      <c r="G55" s="14"/>
      <c r="H55" s="14"/>
      <c r="I55" s="196"/>
      <c r="J55" s="183">
        <f t="shared" si="1"/>
        <v>0</v>
      </c>
      <c r="K55" s="216"/>
      <c r="L55" s="216"/>
      <c r="M55" s="216"/>
      <c r="N55" s="216"/>
      <c r="O55" s="216"/>
      <c r="P55" s="216"/>
      <c r="Q55" s="216"/>
      <c r="R55" s="216"/>
    </row>
    <row r="56" spans="1:18" x14ac:dyDescent="0.2">
      <c r="B56" s="32"/>
      <c r="C56" s="32"/>
      <c r="D56" s="32"/>
      <c r="E56" s="32"/>
      <c r="F56" s="216"/>
      <c r="G56" s="216"/>
      <c r="H56" s="216"/>
      <c r="I56" s="196"/>
      <c r="J56" s="183">
        <f t="shared" si="1"/>
        <v>0</v>
      </c>
      <c r="K56" s="216"/>
      <c r="L56" s="216"/>
      <c r="M56" s="216"/>
      <c r="N56" s="216"/>
      <c r="O56" s="216"/>
      <c r="P56" s="216"/>
      <c r="Q56" s="216"/>
      <c r="R56" s="216"/>
    </row>
    <row r="57" spans="1:18" x14ac:dyDescent="0.2">
      <c r="B57" s="32"/>
      <c r="C57" s="32"/>
      <c r="D57" s="32"/>
      <c r="E57" s="32"/>
      <c r="F57" s="216"/>
      <c r="G57" s="216"/>
      <c r="H57" s="216"/>
      <c r="I57" s="196"/>
      <c r="J57" s="183">
        <f t="shared" si="1"/>
        <v>0</v>
      </c>
      <c r="K57" s="216"/>
      <c r="L57" s="216"/>
      <c r="M57" s="216"/>
      <c r="N57" s="216"/>
      <c r="O57" s="216"/>
      <c r="P57" s="216"/>
      <c r="Q57" s="216"/>
      <c r="R57" s="216"/>
    </row>
    <row r="58" spans="1:18" x14ac:dyDescent="0.2">
      <c r="B58" s="32"/>
      <c r="C58" s="32"/>
      <c r="D58" s="32"/>
      <c r="E58" s="32"/>
      <c r="F58" s="216"/>
      <c r="G58" s="216"/>
      <c r="H58" s="216"/>
      <c r="I58" s="196"/>
      <c r="J58" s="183">
        <f t="shared" si="1"/>
        <v>0</v>
      </c>
      <c r="K58" s="216"/>
      <c r="L58" s="216"/>
      <c r="M58" s="216"/>
      <c r="N58" s="216"/>
      <c r="O58" s="216"/>
      <c r="P58" s="216"/>
      <c r="Q58" s="216"/>
      <c r="R58" s="216"/>
    </row>
    <row r="59" spans="1:18" x14ac:dyDescent="0.2">
      <c r="B59" s="32"/>
      <c r="C59" s="32"/>
      <c r="D59" s="32"/>
      <c r="E59" s="32"/>
      <c r="F59" s="216"/>
      <c r="G59" s="216"/>
      <c r="H59" s="216"/>
      <c r="I59" s="196"/>
      <c r="J59" s="183">
        <f t="shared" si="1"/>
        <v>0</v>
      </c>
      <c r="K59" s="216"/>
      <c r="L59" s="216"/>
      <c r="M59" s="216"/>
      <c r="N59" s="216"/>
      <c r="O59" s="216"/>
      <c r="P59" s="216"/>
      <c r="Q59" s="216"/>
      <c r="R59" s="216"/>
    </row>
    <row r="60" spans="1:18" x14ac:dyDescent="0.2">
      <c r="B60" s="32"/>
      <c r="C60" s="32"/>
      <c r="D60" s="32"/>
      <c r="E60" s="32"/>
      <c r="F60" s="216"/>
      <c r="G60" s="216"/>
      <c r="H60" s="216"/>
      <c r="I60" s="196"/>
      <c r="J60" s="183">
        <f t="shared" si="1"/>
        <v>0</v>
      </c>
      <c r="K60" s="216"/>
      <c r="L60" s="216"/>
      <c r="M60" s="216"/>
      <c r="N60" s="216"/>
      <c r="O60" s="216"/>
      <c r="P60" s="216"/>
      <c r="Q60" s="216"/>
      <c r="R60" s="216"/>
    </row>
    <row r="61" spans="1:18" x14ac:dyDescent="0.2">
      <c r="B61" s="32"/>
      <c r="C61" s="32"/>
      <c r="D61" s="32"/>
      <c r="E61" s="32"/>
      <c r="F61" s="216"/>
      <c r="G61" s="216"/>
      <c r="H61" s="216"/>
      <c r="I61" s="196"/>
      <c r="J61" s="183">
        <f t="shared" si="1"/>
        <v>0</v>
      </c>
      <c r="K61" s="216"/>
      <c r="L61" s="216"/>
      <c r="M61" s="216"/>
      <c r="N61" s="216"/>
      <c r="O61" s="216"/>
      <c r="P61" s="216"/>
      <c r="Q61" s="216"/>
      <c r="R61" s="216"/>
    </row>
    <row r="62" spans="1:18" x14ac:dyDescent="0.2">
      <c r="B62" s="32"/>
      <c r="C62" s="32"/>
      <c r="D62" s="32"/>
      <c r="E62" s="32"/>
      <c r="F62" s="216"/>
      <c r="G62" s="216"/>
      <c r="H62" s="216"/>
      <c r="I62" s="196"/>
      <c r="J62" s="196"/>
      <c r="K62" s="216"/>
      <c r="L62" s="216"/>
      <c r="M62" s="216"/>
      <c r="N62" s="216"/>
      <c r="O62" s="216"/>
      <c r="P62" s="216"/>
      <c r="Q62" s="216"/>
      <c r="R62" s="216"/>
    </row>
    <row r="63" spans="1:18" x14ac:dyDescent="0.2">
      <c r="B63" s="32"/>
      <c r="C63" s="32"/>
      <c r="D63" s="32"/>
      <c r="E63" s="32"/>
      <c r="F63" s="216"/>
      <c r="G63" s="216"/>
      <c r="H63" s="216"/>
      <c r="I63" s="196"/>
      <c r="J63" s="196"/>
      <c r="K63" s="216"/>
      <c r="L63" s="216"/>
      <c r="M63" s="216"/>
      <c r="N63" s="216"/>
      <c r="O63" s="216"/>
      <c r="P63" s="216"/>
      <c r="Q63" s="216"/>
      <c r="R63" s="216"/>
    </row>
    <row r="64" spans="1:18" x14ac:dyDescent="0.2">
      <c r="B64" s="32"/>
      <c r="C64" s="32"/>
      <c r="D64" s="32"/>
      <c r="E64" s="32"/>
      <c r="F64" s="216"/>
      <c r="G64" s="216"/>
      <c r="H64" s="216"/>
      <c r="I64" s="196"/>
      <c r="J64" s="196"/>
      <c r="K64" s="216"/>
      <c r="L64" s="216"/>
      <c r="M64" s="216"/>
      <c r="N64" s="216"/>
      <c r="O64" s="216"/>
      <c r="P64" s="216"/>
      <c r="Q64" s="216"/>
      <c r="R64" s="216"/>
    </row>
    <row r="65" spans="2:18" x14ac:dyDescent="0.2">
      <c r="B65" s="32"/>
      <c r="C65" s="32"/>
      <c r="D65" s="32"/>
      <c r="E65" s="32"/>
      <c r="F65" s="216"/>
      <c r="G65" s="216"/>
      <c r="H65" s="216"/>
      <c r="I65" s="196"/>
      <c r="J65" s="196"/>
      <c r="K65" s="216"/>
      <c r="L65" s="216"/>
      <c r="M65" s="216"/>
      <c r="N65" s="216"/>
      <c r="O65" s="216"/>
      <c r="P65" s="216"/>
      <c r="Q65" s="216"/>
      <c r="R65" s="216"/>
    </row>
    <row r="66" spans="2:18" x14ac:dyDescent="0.2">
      <c r="B66" s="32"/>
      <c r="C66" s="32"/>
      <c r="D66" s="32"/>
      <c r="E66" s="32"/>
      <c r="F66" s="216"/>
      <c r="G66" s="216"/>
      <c r="H66" s="216"/>
      <c r="I66" s="196"/>
      <c r="J66" s="196"/>
      <c r="K66" s="216"/>
      <c r="L66" s="216"/>
      <c r="M66" s="216"/>
      <c r="N66" s="216"/>
      <c r="O66" s="216"/>
      <c r="P66" s="216"/>
      <c r="Q66" s="216"/>
      <c r="R66" s="216"/>
    </row>
    <row r="67" spans="2:18" x14ac:dyDescent="0.2">
      <c r="B67" s="32"/>
      <c r="C67" s="32"/>
      <c r="D67" s="32"/>
      <c r="E67" s="32"/>
      <c r="F67" s="216"/>
      <c r="G67" s="216"/>
      <c r="H67" s="216"/>
      <c r="I67" s="196"/>
      <c r="J67" s="196"/>
      <c r="K67" s="216"/>
      <c r="L67" s="216"/>
      <c r="M67" s="216"/>
      <c r="N67" s="216"/>
      <c r="O67" s="216"/>
      <c r="P67" s="216"/>
      <c r="Q67" s="216"/>
      <c r="R67" s="216"/>
    </row>
    <row r="68" spans="2:18" x14ac:dyDescent="0.2">
      <c r="B68" s="32"/>
      <c r="C68" s="32"/>
      <c r="D68" s="32"/>
      <c r="E68" s="32"/>
      <c r="F68" s="216"/>
      <c r="G68" s="216"/>
      <c r="H68" s="216"/>
      <c r="I68" s="196"/>
      <c r="J68" s="196"/>
      <c r="K68" s="216"/>
      <c r="L68" s="216"/>
      <c r="M68" s="216"/>
      <c r="N68" s="216"/>
      <c r="O68" s="216"/>
      <c r="P68" s="216"/>
      <c r="Q68" s="216"/>
      <c r="R68" s="216"/>
    </row>
    <row r="69" spans="2:18" x14ac:dyDescent="0.2">
      <c r="B69" s="32"/>
      <c r="C69" s="32"/>
      <c r="D69" s="32"/>
      <c r="E69" s="32"/>
      <c r="F69" s="216"/>
      <c r="G69" s="216"/>
      <c r="H69" s="216"/>
      <c r="I69" s="196"/>
      <c r="J69" s="196"/>
      <c r="K69" s="216"/>
      <c r="L69" s="216"/>
      <c r="M69" s="216"/>
      <c r="N69" s="216"/>
      <c r="O69" s="216"/>
      <c r="P69" s="216"/>
      <c r="Q69" s="216"/>
      <c r="R69" s="216"/>
    </row>
    <row r="70" spans="2:18" x14ac:dyDescent="0.2">
      <c r="B70" s="32"/>
      <c r="C70" s="32"/>
      <c r="D70" s="32"/>
      <c r="E70" s="32"/>
      <c r="F70" s="216"/>
      <c r="G70" s="216"/>
      <c r="H70" s="216"/>
      <c r="I70" s="196"/>
      <c r="J70" s="196"/>
      <c r="K70" s="216"/>
      <c r="L70" s="216"/>
      <c r="M70" s="216"/>
      <c r="N70" s="216"/>
      <c r="O70" s="216"/>
      <c r="P70" s="216"/>
      <c r="Q70" s="216"/>
      <c r="R70" s="216"/>
    </row>
    <row r="71" spans="2:18" x14ac:dyDescent="0.2">
      <c r="B71" s="32"/>
      <c r="C71" s="32"/>
      <c r="D71" s="32"/>
      <c r="E71" s="32"/>
      <c r="F71" s="216"/>
      <c r="G71" s="216"/>
      <c r="H71" s="216"/>
      <c r="I71" s="196"/>
      <c r="J71" s="196"/>
      <c r="K71" s="216"/>
      <c r="L71" s="216"/>
      <c r="M71" s="216"/>
      <c r="N71" s="216"/>
      <c r="O71" s="216"/>
      <c r="P71" s="216"/>
      <c r="Q71" s="216"/>
      <c r="R71" s="216"/>
    </row>
    <row r="72" spans="2:18" x14ac:dyDescent="0.2">
      <c r="B72" s="32"/>
      <c r="C72" s="32"/>
      <c r="D72" s="32"/>
      <c r="E72" s="32"/>
      <c r="F72" s="216"/>
      <c r="G72" s="216"/>
      <c r="H72" s="216"/>
      <c r="I72" s="196"/>
      <c r="J72" s="196"/>
      <c r="K72" s="216"/>
      <c r="L72" s="216"/>
      <c r="M72" s="216"/>
      <c r="N72" s="216"/>
      <c r="O72" s="216"/>
      <c r="P72" s="216"/>
      <c r="Q72" s="216"/>
      <c r="R72" s="216"/>
    </row>
    <row r="73" spans="2:18" x14ac:dyDescent="0.2">
      <c r="B73" s="32"/>
      <c r="C73" s="32"/>
      <c r="D73" s="32"/>
      <c r="E73" s="32"/>
      <c r="F73" s="216"/>
      <c r="G73" s="216"/>
      <c r="H73" s="216"/>
      <c r="I73" s="196"/>
      <c r="J73" s="196"/>
      <c r="K73" s="216"/>
      <c r="L73" s="216"/>
      <c r="M73" s="216"/>
      <c r="N73" s="216"/>
      <c r="O73" s="216"/>
      <c r="P73" s="216"/>
      <c r="Q73" s="216"/>
      <c r="R73" s="216"/>
    </row>
    <row r="74" spans="2:18" x14ac:dyDescent="0.2">
      <c r="B74" s="32"/>
      <c r="C74" s="32"/>
      <c r="D74" s="32"/>
      <c r="E74" s="32"/>
      <c r="F74" s="216"/>
      <c r="G74" s="216"/>
      <c r="H74" s="216"/>
      <c r="I74" s="196"/>
      <c r="J74" s="196"/>
      <c r="K74" s="216"/>
      <c r="L74" s="216"/>
      <c r="M74" s="216"/>
      <c r="N74" s="216"/>
      <c r="O74" s="216"/>
      <c r="P74" s="216"/>
      <c r="Q74" s="216"/>
      <c r="R74" s="216"/>
    </row>
    <row r="75" spans="2:18" x14ac:dyDescent="0.2">
      <c r="B75" s="32"/>
      <c r="C75" s="32"/>
      <c r="D75" s="32"/>
      <c r="E75" s="32"/>
      <c r="F75" s="216"/>
      <c r="G75" s="216"/>
      <c r="H75" s="216"/>
      <c r="I75" s="196"/>
      <c r="J75" s="196"/>
      <c r="K75" s="216"/>
      <c r="L75" s="216"/>
      <c r="M75" s="216"/>
      <c r="N75" s="216"/>
      <c r="O75" s="216"/>
      <c r="P75" s="216"/>
      <c r="Q75" s="216"/>
      <c r="R75" s="216"/>
    </row>
    <row r="76" spans="2:18" x14ac:dyDescent="0.2">
      <c r="B76" s="32"/>
      <c r="C76" s="32"/>
      <c r="D76" s="32"/>
      <c r="E76" s="32"/>
      <c r="F76" s="216"/>
      <c r="G76" s="216"/>
      <c r="H76" s="216"/>
      <c r="I76" s="196"/>
      <c r="J76" s="196"/>
      <c r="K76" s="216"/>
      <c r="L76" s="216"/>
      <c r="M76" s="216"/>
      <c r="N76" s="216"/>
      <c r="O76" s="216"/>
      <c r="P76" s="216"/>
      <c r="Q76" s="216"/>
      <c r="R76" s="216"/>
    </row>
    <row r="77" spans="2:18" x14ac:dyDescent="0.2">
      <c r="B77" s="32"/>
      <c r="C77" s="32"/>
      <c r="D77" s="32"/>
      <c r="E77" s="32"/>
      <c r="F77" s="216"/>
      <c r="G77" s="216"/>
      <c r="H77" s="216"/>
      <c r="I77" s="196"/>
      <c r="J77" s="196"/>
      <c r="K77" s="216"/>
      <c r="L77" s="216"/>
      <c r="M77" s="216"/>
      <c r="N77" s="216"/>
      <c r="O77" s="216"/>
      <c r="P77" s="216"/>
      <c r="Q77" s="216"/>
      <c r="R77" s="216"/>
    </row>
    <row r="78" spans="2:18" x14ac:dyDescent="0.2">
      <c r="B78" s="32"/>
      <c r="C78" s="32"/>
      <c r="D78" s="32"/>
      <c r="E78" s="32"/>
      <c r="F78" s="216"/>
      <c r="G78" s="216"/>
      <c r="H78" s="216"/>
      <c r="I78" s="196"/>
      <c r="J78" s="196"/>
      <c r="K78" s="216"/>
      <c r="L78" s="216"/>
      <c r="M78" s="216"/>
      <c r="N78" s="216"/>
      <c r="O78" s="216"/>
      <c r="P78" s="216"/>
      <c r="Q78" s="216"/>
      <c r="R78" s="216"/>
    </row>
    <row r="79" spans="2:18" x14ac:dyDescent="0.2">
      <c r="B79" s="32"/>
      <c r="C79" s="32"/>
      <c r="D79" s="32"/>
      <c r="E79" s="32"/>
      <c r="F79" s="216"/>
      <c r="G79" s="216"/>
      <c r="H79" s="216"/>
      <c r="I79" s="196"/>
      <c r="J79" s="196"/>
      <c r="K79" s="216"/>
      <c r="L79" s="216"/>
      <c r="M79" s="216"/>
      <c r="N79" s="216"/>
      <c r="O79" s="216"/>
      <c r="P79" s="216"/>
      <c r="Q79" s="216"/>
      <c r="R79" s="216"/>
    </row>
    <row r="80" spans="2:18" x14ac:dyDescent="0.2">
      <c r="B80" s="32"/>
      <c r="C80" s="32"/>
      <c r="D80" s="32"/>
      <c r="E80" s="32"/>
      <c r="F80" s="216"/>
      <c r="G80" s="216"/>
      <c r="H80" s="216"/>
      <c r="I80" s="196"/>
      <c r="J80" s="196"/>
      <c r="K80" s="216"/>
      <c r="L80" s="216"/>
      <c r="M80" s="216"/>
      <c r="N80" s="216"/>
      <c r="O80" s="216"/>
      <c r="P80" s="216"/>
      <c r="Q80" s="216"/>
      <c r="R80" s="216"/>
    </row>
    <row r="81" spans="2:18" x14ac:dyDescent="0.2">
      <c r="B81" s="32"/>
      <c r="C81" s="32"/>
      <c r="D81" s="32"/>
      <c r="E81" s="32"/>
      <c r="F81" s="216"/>
      <c r="G81" s="216"/>
      <c r="H81" s="216"/>
      <c r="I81" s="196"/>
      <c r="J81" s="196"/>
      <c r="K81" s="216"/>
      <c r="L81" s="216"/>
      <c r="M81" s="216"/>
      <c r="N81" s="216"/>
      <c r="O81" s="216"/>
      <c r="P81" s="216"/>
      <c r="Q81" s="216"/>
      <c r="R81" s="216"/>
    </row>
    <row r="82" spans="2:18" x14ac:dyDescent="0.2">
      <c r="B82" s="32"/>
      <c r="C82" s="32"/>
      <c r="D82" s="32"/>
      <c r="E82" s="32"/>
      <c r="F82" s="216"/>
      <c r="G82" s="216"/>
      <c r="H82" s="216"/>
      <c r="I82" s="196"/>
      <c r="J82" s="196"/>
      <c r="K82" s="216"/>
      <c r="L82" s="216"/>
      <c r="M82" s="216"/>
      <c r="N82" s="216"/>
      <c r="O82" s="216"/>
      <c r="P82" s="216"/>
      <c r="Q82" s="216"/>
      <c r="R82" s="216"/>
    </row>
    <row r="83" spans="2:18" x14ac:dyDescent="0.2">
      <c r="B83" s="32"/>
      <c r="C83" s="32"/>
      <c r="D83" s="32"/>
      <c r="E83" s="32"/>
      <c r="F83" s="216"/>
      <c r="G83" s="216"/>
      <c r="H83" s="216"/>
      <c r="I83" s="196"/>
      <c r="J83" s="196"/>
      <c r="K83" s="216"/>
      <c r="L83" s="216"/>
      <c r="M83" s="216"/>
      <c r="N83" s="216"/>
      <c r="O83" s="216"/>
      <c r="P83" s="216"/>
      <c r="Q83" s="216"/>
      <c r="R83" s="216"/>
    </row>
    <row r="84" spans="2:18" x14ac:dyDescent="0.2">
      <c r="B84" s="32"/>
      <c r="C84" s="32"/>
      <c r="D84" s="32"/>
      <c r="E84" s="32"/>
      <c r="F84" s="216"/>
      <c r="G84" s="216"/>
      <c r="H84" s="216"/>
      <c r="I84" s="196"/>
      <c r="J84" s="196"/>
      <c r="K84" s="216"/>
      <c r="L84" s="216"/>
      <c r="M84" s="216"/>
      <c r="N84" s="216"/>
      <c r="O84" s="216"/>
      <c r="P84" s="216"/>
      <c r="Q84" s="216"/>
      <c r="R84" s="216"/>
    </row>
    <row r="85" spans="2:18" x14ac:dyDescent="0.2">
      <c r="B85" s="32"/>
      <c r="C85" s="32"/>
      <c r="D85" s="32"/>
      <c r="E85" s="32"/>
      <c r="F85" s="216"/>
      <c r="G85" s="216"/>
      <c r="H85" s="216"/>
      <c r="I85" s="196"/>
      <c r="J85" s="196"/>
      <c r="K85" s="216"/>
      <c r="L85" s="216"/>
      <c r="M85" s="216"/>
      <c r="N85" s="216"/>
      <c r="O85" s="216"/>
      <c r="P85" s="216"/>
      <c r="Q85" s="216"/>
      <c r="R85" s="216"/>
    </row>
    <row r="86" spans="2:18" x14ac:dyDescent="0.2">
      <c r="B86" s="32"/>
      <c r="C86" s="32"/>
      <c r="D86" s="32"/>
      <c r="E86" s="32"/>
      <c r="F86" s="216"/>
      <c r="G86" s="216"/>
      <c r="H86" s="216"/>
      <c r="I86" s="196"/>
      <c r="J86" s="196"/>
      <c r="K86" s="216"/>
      <c r="L86" s="216"/>
      <c r="M86" s="216"/>
      <c r="N86" s="216"/>
      <c r="O86" s="216"/>
      <c r="P86" s="216"/>
      <c r="Q86" s="216"/>
      <c r="R86" s="216"/>
    </row>
    <row r="87" spans="2:18" x14ac:dyDescent="0.2">
      <c r="B87" s="32"/>
      <c r="C87" s="32"/>
      <c r="D87" s="32"/>
      <c r="E87" s="32"/>
      <c r="F87" s="216"/>
      <c r="G87" s="216"/>
      <c r="H87" s="216"/>
      <c r="I87" s="196"/>
      <c r="J87" s="196"/>
      <c r="K87" s="216"/>
      <c r="L87" s="216"/>
      <c r="M87" s="216"/>
      <c r="N87" s="216"/>
      <c r="O87" s="216"/>
      <c r="P87" s="216"/>
      <c r="Q87" s="216"/>
      <c r="R87" s="216"/>
    </row>
    <row r="88" spans="2:18" x14ac:dyDescent="0.2">
      <c r="B88" s="32"/>
      <c r="C88" s="32"/>
      <c r="D88" s="32"/>
      <c r="E88" s="32"/>
      <c r="F88" s="216"/>
      <c r="G88" s="216"/>
      <c r="H88" s="216"/>
      <c r="I88" s="196"/>
      <c r="J88" s="196"/>
      <c r="K88" s="216"/>
      <c r="L88" s="216"/>
      <c r="M88" s="216"/>
      <c r="N88" s="216"/>
      <c r="O88" s="216"/>
      <c r="P88" s="216"/>
      <c r="Q88" s="216"/>
      <c r="R88" s="216"/>
    </row>
    <row r="89" spans="2:18" x14ac:dyDescent="0.2">
      <c r="B89" s="32"/>
      <c r="C89" s="32"/>
      <c r="D89" s="32"/>
      <c r="E89" s="32"/>
      <c r="F89" s="216"/>
      <c r="G89" s="216"/>
      <c r="H89" s="216"/>
      <c r="I89" s="196"/>
      <c r="J89" s="196"/>
      <c r="K89" s="216"/>
      <c r="L89" s="216"/>
      <c r="M89" s="216"/>
      <c r="N89" s="216"/>
      <c r="O89" s="216"/>
      <c r="P89" s="216"/>
      <c r="Q89" s="216"/>
      <c r="R89" s="216"/>
    </row>
    <row r="90" spans="2:18" x14ac:dyDescent="0.2">
      <c r="B90" s="32"/>
      <c r="C90" s="32"/>
      <c r="D90" s="32"/>
      <c r="E90" s="32"/>
      <c r="F90" s="216"/>
      <c r="G90" s="216"/>
      <c r="H90" s="216"/>
      <c r="I90" s="196"/>
      <c r="J90" s="196"/>
      <c r="K90" s="216"/>
      <c r="L90" s="216"/>
      <c r="M90" s="216"/>
      <c r="N90" s="216"/>
      <c r="O90" s="216"/>
      <c r="P90" s="216"/>
      <c r="Q90" s="216"/>
      <c r="R90" s="216"/>
    </row>
    <row r="91" spans="2:18" x14ac:dyDescent="0.2">
      <c r="B91" s="32"/>
      <c r="C91" s="32"/>
      <c r="D91" s="32"/>
      <c r="E91" s="32"/>
      <c r="F91" s="216"/>
      <c r="G91" s="216"/>
      <c r="H91" s="216"/>
      <c r="I91" s="196"/>
      <c r="J91" s="196"/>
      <c r="K91" s="216"/>
      <c r="L91" s="216"/>
      <c r="M91" s="216"/>
      <c r="N91" s="216"/>
      <c r="O91" s="216"/>
      <c r="P91" s="216"/>
      <c r="Q91" s="216"/>
      <c r="R91" s="216"/>
    </row>
    <row r="92" spans="2:18" x14ac:dyDescent="0.2">
      <c r="B92" s="32"/>
      <c r="C92" s="32"/>
      <c r="D92" s="32"/>
      <c r="E92" s="32"/>
      <c r="F92" s="216"/>
      <c r="G92" s="216"/>
      <c r="H92" s="216"/>
      <c r="I92" s="196"/>
      <c r="J92" s="196"/>
      <c r="K92" s="216"/>
      <c r="L92" s="216"/>
      <c r="M92" s="216"/>
      <c r="N92" s="216"/>
      <c r="O92" s="216"/>
      <c r="P92" s="216"/>
      <c r="Q92" s="216"/>
      <c r="R92" s="216"/>
    </row>
    <row r="93" spans="2:18" x14ac:dyDescent="0.2">
      <c r="B93" s="32"/>
      <c r="C93" s="32"/>
      <c r="D93" s="32"/>
      <c r="E93" s="32"/>
      <c r="F93" s="216"/>
      <c r="G93" s="216"/>
      <c r="H93" s="216"/>
      <c r="I93" s="196"/>
      <c r="J93" s="196"/>
      <c r="K93" s="216"/>
      <c r="L93" s="216"/>
      <c r="M93" s="216"/>
      <c r="N93" s="216"/>
      <c r="O93" s="216"/>
      <c r="P93" s="216"/>
      <c r="Q93" s="216"/>
      <c r="R93" s="216"/>
    </row>
    <row r="94" spans="2:18" x14ac:dyDescent="0.2">
      <c r="B94" s="32"/>
      <c r="C94" s="32"/>
      <c r="D94" s="32"/>
      <c r="E94" s="32"/>
      <c r="F94" s="216"/>
      <c r="G94" s="216"/>
      <c r="H94" s="216"/>
      <c r="I94" s="196"/>
      <c r="J94" s="196"/>
      <c r="K94" s="216"/>
      <c r="L94" s="216"/>
      <c r="M94" s="216"/>
      <c r="N94" s="216"/>
      <c r="O94" s="216"/>
      <c r="P94" s="216"/>
      <c r="Q94" s="216"/>
      <c r="R94" s="216"/>
    </row>
    <row r="95" spans="2:18" x14ac:dyDescent="0.2">
      <c r="B95" s="32"/>
      <c r="C95" s="32"/>
      <c r="D95" s="32"/>
      <c r="E95" s="32"/>
      <c r="F95" s="216"/>
      <c r="G95" s="216"/>
      <c r="H95" s="216"/>
      <c r="I95" s="196"/>
      <c r="J95" s="196"/>
      <c r="K95" s="216"/>
      <c r="L95" s="216"/>
      <c r="M95" s="216"/>
      <c r="N95" s="216"/>
      <c r="O95" s="216"/>
      <c r="P95" s="216"/>
      <c r="Q95" s="216"/>
      <c r="R95" s="216"/>
    </row>
    <row r="96" spans="2:18" x14ac:dyDescent="0.2">
      <c r="B96" s="32"/>
      <c r="C96" s="32"/>
      <c r="D96" s="32"/>
      <c r="E96" s="32"/>
      <c r="F96" s="216"/>
      <c r="G96" s="216"/>
      <c r="H96" s="216"/>
      <c r="I96" s="196"/>
      <c r="J96" s="196"/>
      <c r="K96" s="216"/>
      <c r="L96" s="216"/>
      <c r="M96" s="216"/>
      <c r="N96" s="216"/>
      <c r="O96" s="216"/>
      <c r="P96" s="216"/>
      <c r="Q96" s="216"/>
      <c r="R96" s="216"/>
    </row>
    <row r="97" spans="2:18" x14ac:dyDescent="0.2">
      <c r="B97" s="32"/>
      <c r="C97" s="32"/>
      <c r="D97" s="32"/>
      <c r="E97" s="32"/>
      <c r="F97" s="216"/>
      <c r="G97" s="216"/>
      <c r="H97" s="216"/>
      <c r="I97" s="196"/>
      <c r="J97" s="196"/>
      <c r="K97" s="216"/>
      <c r="L97" s="216"/>
      <c r="M97" s="216"/>
      <c r="N97" s="216"/>
      <c r="O97" s="216"/>
      <c r="P97" s="216"/>
      <c r="Q97" s="216"/>
      <c r="R97" s="216"/>
    </row>
    <row r="98" spans="2:18" x14ac:dyDescent="0.2">
      <c r="B98" s="32"/>
      <c r="C98" s="32"/>
      <c r="D98" s="32"/>
      <c r="E98" s="32"/>
      <c r="F98" s="216"/>
      <c r="G98" s="216"/>
      <c r="H98" s="216"/>
      <c r="I98" s="196"/>
      <c r="J98" s="196"/>
      <c r="K98" s="216"/>
      <c r="L98" s="216"/>
      <c r="M98" s="216"/>
      <c r="N98" s="216"/>
      <c r="O98" s="216"/>
      <c r="P98" s="216"/>
      <c r="Q98" s="216"/>
      <c r="R98" s="216"/>
    </row>
    <row r="99" spans="2:18" x14ac:dyDescent="0.2">
      <c r="B99" s="32"/>
      <c r="C99" s="32"/>
      <c r="D99" s="32"/>
      <c r="E99" s="32"/>
      <c r="F99" s="216"/>
      <c r="G99" s="216"/>
      <c r="H99" s="216"/>
      <c r="I99" s="196"/>
      <c r="J99" s="196"/>
      <c r="K99" s="216"/>
      <c r="L99" s="216"/>
      <c r="M99" s="216"/>
      <c r="N99" s="216"/>
      <c r="O99" s="216"/>
      <c r="P99" s="216"/>
      <c r="Q99" s="216"/>
      <c r="R99" s="216"/>
    </row>
    <row r="100" spans="2:18" x14ac:dyDescent="0.2">
      <c r="B100" s="32"/>
      <c r="C100" s="32"/>
      <c r="D100" s="32"/>
      <c r="E100" s="32"/>
      <c r="F100" s="216"/>
      <c r="G100" s="216"/>
      <c r="H100" s="216"/>
      <c r="I100" s="196"/>
      <c r="J100" s="196"/>
      <c r="K100" s="216"/>
      <c r="L100" s="216"/>
      <c r="M100" s="216"/>
      <c r="N100" s="216"/>
      <c r="O100" s="216"/>
      <c r="P100" s="216"/>
      <c r="Q100" s="216"/>
      <c r="R100" s="216"/>
    </row>
    <row r="101" spans="2:18" x14ac:dyDescent="0.2">
      <c r="B101" s="32"/>
      <c r="C101" s="32"/>
      <c r="D101" s="32"/>
      <c r="E101" s="32"/>
      <c r="F101" s="216"/>
      <c r="G101" s="216"/>
      <c r="H101" s="216"/>
      <c r="I101" s="196"/>
      <c r="J101" s="196"/>
      <c r="K101" s="216"/>
      <c r="L101" s="216"/>
      <c r="M101" s="216"/>
      <c r="N101" s="216"/>
      <c r="O101" s="216"/>
      <c r="P101" s="216"/>
      <c r="Q101" s="216"/>
      <c r="R101" s="216"/>
    </row>
    <row r="102" spans="2:18" x14ac:dyDescent="0.2">
      <c r="B102" s="32"/>
      <c r="C102" s="32"/>
      <c r="D102" s="32"/>
      <c r="E102" s="32"/>
      <c r="F102" s="216"/>
      <c r="G102" s="216"/>
      <c r="H102" s="216"/>
      <c r="I102" s="196"/>
      <c r="J102" s="196"/>
      <c r="K102" s="216"/>
      <c r="L102" s="216"/>
      <c r="M102" s="216"/>
      <c r="N102" s="216"/>
      <c r="O102" s="216"/>
      <c r="P102" s="216"/>
      <c r="Q102" s="216"/>
      <c r="R102" s="216"/>
    </row>
    <row r="103" spans="2:18" x14ac:dyDescent="0.2">
      <c r="B103" s="32"/>
      <c r="C103" s="32"/>
      <c r="D103" s="32"/>
      <c r="E103" s="32"/>
      <c r="F103" s="216"/>
      <c r="G103" s="216"/>
      <c r="H103" s="216"/>
      <c r="I103" s="196"/>
      <c r="J103" s="196"/>
      <c r="K103" s="216"/>
      <c r="L103" s="216"/>
      <c r="M103" s="216"/>
      <c r="N103" s="216"/>
      <c r="O103" s="216"/>
      <c r="P103" s="216"/>
      <c r="Q103" s="216"/>
      <c r="R103" s="216"/>
    </row>
    <row r="104" spans="2:18" x14ac:dyDescent="0.2">
      <c r="B104" s="32"/>
      <c r="C104" s="32"/>
      <c r="D104" s="32"/>
      <c r="E104" s="32"/>
      <c r="F104" s="216"/>
      <c r="G104" s="216"/>
      <c r="H104" s="216"/>
      <c r="I104" s="196"/>
      <c r="J104" s="196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2">
      <c r="B105" s="32"/>
      <c r="C105" s="32"/>
      <c r="D105" s="32"/>
      <c r="E105" s="32"/>
      <c r="F105" s="216"/>
      <c r="G105" s="216"/>
      <c r="H105" s="216"/>
      <c r="I105" s="196"/>
      <c r="J105" s="196"/>
      <c r="K105" s="216"/>
      <c r="L105" s="216"/>
      <c r="M105" s="216"/>
      <c r="N105" s="216"/>
      <c r="O105" s="216"/>
      <c r="P105" s="216"/>
      <c r="Q105" s="216"/>
      <c r="R105" s="216"/>
    </row>
    <row r="106" spans="2:18" x14ac:dyDescent="0.2">
      <c r="B106" s="32"/>
      <c r="C106" s="32"/>
      <c r="D106" s="32"/>
      <c r="E106" s="32"/>
      <c r="F106" s="216"/>
      <c r="G106" s="216"/>
      <c r="H106" s="216"/>
      <c r="I106" s="196"/>
      <c r="J106" s="196"/>
      <c r="K106" s="216"/>
      <c r="L106" s="216"/>
      <c r="M106" s="216"/>
      <c r="N106" s="216"/>
      <c r="O106" s="216"/>
      <c r="P106" s="216"/>
      <c r="Q106" s="216"/>
      <c r="R106" s="216"/>
    </row>
    <row r="107" spans="2:18" x14ac:dyDescent="0.2">
      <c r="B107" s="32"/>
      <c r="C107" s="32"/>
      <c r="D107" s="32"/>
      <c r="E107" s="32"/>
      <c r="F107" s="216"/>
      <c r="G107" s="216"/>
      <c r="H107" s="216"/>
      <c r="I107" s="196"/>
      <c r="J107" s="196"/>
      <c r="K107" s="216"/>
      <c r="L107" s="216"/>
      <c r="M107" s="216"/>
      <c r="N107" s="216"/>
      <c r="O107" s="216"/>
      <c r="P107" s="216"/>
      <c r="Q107" s="216"/>
      <c r="R107" s="216"/>
    </row>
    <row r="108" spans="2:18" x14ac:dyDescent="0.2">
      <c r="B108" s="32"/>
      <c r="C108" s="32"/>
      <c r="D108" s="32"/>
      <c r="E108" s="32"/>
      <c r="F108" s="216"/>
      <c r="G108" s="216"/>
      <c r="H108" s="216"/>
      <c r="I108" s="196"/>
      <c r="J108" s="196"/>
      <c r="K108" s="216"/>
      <c r="L108" s="216"/>
      <c r="M108" s="216"/>
      <c r="N108" s="216"/>
      <c r="O108" s="216"/>
      <c r="P108" s="216"/>
      <c r="Q108" s="216"/>
      <c r="R108" s="216"/>
    </row>
    <row r="109" spans="2:18" x14ac:dyDescent="0.2">
      <c r="B109" s="32"/>
      <c r="C109" s="32"/>
      <c r="D109" s="32"/>
      <c r="E109" s="32"/>
      <c r="F109" s="216"/>
      <c r="G109" s="216"/>
      <c r="H109" s="216"/>
      <c r="I109" s="196"/>
      <c r="J109" s="196"/>
      <c r="K109" s="216"/>
      <c r="L109" s="216"/>
      <c r="M109" s="216"/>
      <c r="N109" s="216"/>
      <c r="O109" s="216"/>
      <c r="P109" s="216"/>
      <c r="Q109" s="216"/>
      <c r="R109" s="216"/>
    </row>
    <row r="110" spans="2:18" x14ac:dyDescent="0.2">
      <c r="B110" s="32"/>
      <c r="C110" s="32"/>
      <c r="D110" s="32"/>
      <c r="E110" s="32"/>
      <c r="F110" s="216"/>
      <c r="G110" s="216"/>
      <c r="H110" s="216"/>
      <c r="I110" s="196"/>
      <c r="J110" s="196"/>
      <c r="K110" s="216"/>
      <c r="L110" s="216"/>
      <c r="M110" s="216"/>
      <c r="N110" s="216"/>
      <c r="O110" s="216"/>
      <c r="P110" s="216"/>
      <c r="Q110" s="216"/>
      <c r="R110" s="216"/>
    </row>
    <row r="111" spans="2:18" x14ac:dyDescent="0.2">
      <c r="B111" s="32"/>
      <c r="C111" s="32"/>
      <c r="D111" s="32"/>
      <c r="E111" s="32"/>
      <c r="F111" s="216"/>
      <c r="G111" s="216"/>
      <c r="H111" s="216"/>
      <c r="I111" s="196"/>
      <c r="J111" s="196"/>
      <c r="K111" s="216"/>
      <c r="L111" s="216"/>
      <c r="M111" s="216"/>
      <c r="N111" s="216"/>
      <c r="O111" s="216"/>
      <c r="P111" s="216"/>
      <c r="Q111" s="216"/>
      <c r="R111" s="216"/>
    </row>
    <row r="112" spans="2:18" x14ac:dyDescent="0.2">
      <c r="B112" s="32"/>
      <c r="C112" s="32"/>
      <c r="D112" s="32"/>
      <c r="E112" s="32"/>
      <c r="F112" s="216"/>
      <c r="G112" s="216"/>
      <c r="H112" s="216"/>
      <c r="I112" s="196"/>
      <c r="J112" s="196"/>
      <c r="K112" s="216"/>
      <c r="L112" s="216"/>
      <c r="M112" s="216"/>
      <c r="N112" s="216"/>
      <c r="O112" s="216"/>
      <c r="P112" s="216"/>
      <c r="Q112" s="216"/>
      <c r="R112" s="216"/>
    </row>
    <row r="113" spans="2:18" x14ac:dyDescent="0.2">
      <c r="B113" s="32"/>
      <c r="C113" s="32"/>
      <c r="D113" s="32"/>
      <c r="E113" s="32"/>
      <c r="F113" s="216"/>
      <c r="G113" s="216"/>
      <c r="H113" s="216"/>
      <c r="I113" s="196"/>
      <c r="J113" s="196"/>
      <c r="K113" s="216"/>
      <c r="L113" s="216"/>
      <c r="M113" s="216"/>
      <c r="N113" s="216"/>
      <c r="O113" s="216"/>
      <c r="P113" s="216"/>
      <c r="Q113" s="216"/>
      <c r="R113" s="216"/>
    </row>
    <row r="114" spans="2:18" x14ac:dyDescent="0.2">
      <c r="B114" s="32"/>
      <c r="C114" s="32"/>
      <c r="D114" s="32"/>
      <c r="E114" s="32"/>
      <c r="F114" s="216"/>
      <c r="G114" s="216"/>
      <c r="H114" s="216"/>
      <c r="I114" s="196"/>
      <c r="J114" s="196"/>
      <c r="K114" s="216"/>
      <c r="L114" s="216"/>
      <c r="M114" s="216"/>
      <c r="N114" s="216"/>
      <c r="O114" s="216"/>
      <c r="P114" s="216"/>
      <c r="Q114" s="216"/>
      <c r="R114" s="216"/>
    </row>
    <row r="115" spans="2:18" x14ac:dyDescent="0.2">
      <c r="B115" s="32"/>
      <c r="C115" s="32"/>
      <c r="D115" s="32"/>
      <c r="E115" s="32"/>
      <c r="F115" s="216"/>
      <c r="G115" s="216"/>
      <c r="H115" s="216"/>
      <c r="I115" s="196"/>
      <c r="J115" s="196"/>
      <c r="K115" s="216"/>
      <c r="L115" s="216"/>
      <c r="M115" s="216"/>
      <c r="N115" s="216"/>
      <c r="O115" s="216"/>
      <c r="P115" s="216"/>
      <c r="Q115" s="216"/>
      <c r="R115" s="216"/>
    </row>
    <row r="116" spans="2:18" x14ac:dyDescent="0.2">
      <c r="B116" s="32"/>
      <c r="C116" s="32"/>
      <c r="D116" s="32"/>
      <c r="E116" s="32"/>
      <c r="F116" s="216"/>
      <c r="G116" s="216"/>
      <c r="H116" s="216"/>
      <c r="I116" s="196"/>
      <c r="J116" s="196"/>
      <c r="K116" s="216"/>
      <c r="L116" s="216"/>
      <c r="M116" s="216"/>
      <c r="N116" s="216"/>
      <c r="O116" s="216"/>
      <c r="P116" s="216"/>
      <c r="Q116" s="216"/>
      <c r="R116" s="216"/>
    </row>
    <row r="117" spans="2:18" x14ac:dyDescent="0.2">
      <c r="B117" s="32"/>
      <c r="C117" s="32"/>
      <c r="D117" s="32"/>
      <c r="E117" s="32"/>
      <c r="F117" s="216"/>
      <c r="G117" s="216"/>
      <c r="H117" s="216"/>
      <c r="I117" s="196"/>
      <c r="J117" s="196"/>
      <c r="K117" s="216"/>
      <c r="L117" s="216"/>
      <c r="M117" s="216"/>
      <c r="N117" s="216"/>
      <c r="O117" s="216"/>
      <c r="P117" s="216"/>
      <c r="Q117" s="216"/>
      <c r="R117" s="216"/>
    </row>
    <row r="118" spans="2:18" x14ac:dyDescent="0.2">
      <c r="B118" s="32"/>
      <c r="C118" s="32"/>
      <c r="D118" s="32"/>
      <c r="E118" s="32"/>
      <c r="F118" s="216"/>
      <c r="G118" s="216"/>
      <c r="H118" s="216"/>
      <c r="I118" s="196"/>
      <c r="J118" s="196"/>
      <c r="K118" s="216"/>
      <c r="L118" s="216"/>
      <c r="M118" s="216"/>
      <c r="N118" s="216"/>
      <c r="O118" s="216"/>
      <c r="P118" s="216"/>
      <c r="Q118" s="216"/>
      <c r="R118" s="216"/>
    </row>
    <row r="119" spans="2:18" x14ac:dyDescent="0.2">
      <c r="B119" s="32"/>
      <c r="C119" s="32"/>
      <c r="D119" s="32"/>
      <c r="E119" s="32"/>
      <c r="F119" s="216"/>
      <c r="G119" s="216"/>
      <c r="H119" s="216"/>
      <c r="I119" s="196"/>
      <c r="J119" s="196"/>
      <c r="K119" s="216"/>
      <c r="L119" s="216"/>
      <c r="M119" s="216"/>
      <c r="N119" s="216"/>
      <c r="O119" s="216"/>
      <c r="P119" s="216"/>
      <c r="Q119" s="216"/>
      <c r="R119" s="216"/>
    </row>
    <row r="120" spans="2:18" x14ac:dyDescent="0.2">
      <c r="B120" s="32"/>
      <c r="C120" s="32"/>
      <c r="D120" s="32"/>
      <c r="E120" s="32"/>
      <c r="F120" s="216"/>
      <c r="G120" s="216"/>
      <c r="H120" s="216"/>
      <c r="I120" s="196"/>
      <c r="J120" s="196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2">
      <c r="B121" s="32"/>
      <c r="C121" s="32"/>
      <c r="D121" s="32"/>
      <c r="E121" s="32"/>
      <c r="F121" s="216"/>
      <c r="G121" s="216"/>
      <c r="H121" s="216"/>
      <c r="I121" s="196"/>
      <c r="J121" s="196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2">
      <c r="B122" s="32"/>
      <c r="C122" s="32"/>
      <c r="D122" s="32"/>
      <c r="E122" s="32"/>
      <c r="F122" s="216"/>
      <c r="G122" s="216"/>
      <c r="H122" s="216"/>
      <c r="I122" s="196"/>
      <c r="J122" s="196"/>
      <c r="K122" s="216"/>
      <c r="L122" s="216"/>
      <c r="M122" s="216"/>
      <c r="N122" s="216"/>
      <c r="O122" s="216"/>
      <c r="P122" s="216"/>
      <c r="Q122" s="216"/>
      <c r="R122" s="216"/>
    </row>
    <row r="123" spans="2:18" x14ac:dyDescent="0.2">
      <c r="B123" s="32"/>
      <c r="C123" s="32"/>
      <c r="D123" s="32"/>
      <c r="E123" s="32"/>
      <c r="F123" s="216"/>
      <c r="G123" s="216"/>
      <c r="H123" s="216"/>
      <c r="I123" s="196"/>
      <c r="J123" s="196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2">
      <c r="B124" s="32"/>
      <c r="C124" s="32"/>
      <c r="D124" s="32"/>
      <c r="E124" s="32"/>
      <c r="F124" s="216"/>
      <c r="G124" s="216"/>
      <c r="H124" s="216"/>
      <c r="I124" s="196"/>
      <c r="J124" s="196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2">
      <c r="B125" s="32"/>
      <c r="C125" s="32"/>
      <c r="D125" s="32"/>
      <c r="E125" s="32"/>
      <c r="F125" s="216"/>
      <c r="G125" s="216"/>
      <c r="H125" s="216"/>
      <c r="I125" s="196"/>
      <c r="J125" s="196"/>
      <c r="K125" s="216"/>
      <c r="L125" s="216"/>
      <c r="M125" s="216"/>
      <c r="N125" s="216"/>
      <c r="O125" s="216"/>
      <c r="P125" s="216"/>
      <c r="Q125" s="216"/>
      <c r="R125" s="216"/>
    </row>
    <row r="126" spans="2:18" x14ac:dyDescent="0.2">
      <c r="B126" s="32"/>
      <c r="C126" s="32"/>
      <c r="D126" s="32"/>
      <c r="E126" s="32"/>
      <c r="F126" s="216"/>
      <c r="G126" s="216"/>
      <c r="H126" s="216"/>
      <c r="I126" s="196"/>
      <c r="J126" s="196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2">
      <c r="B127" s="32"/>
      <c r="C127" s="32"/>
      <c r="D127" s="32"/>
      <c r="E127" s="32"/>
      <c r="F127" s="216"/>
      <c r="G127" s="216"/>
      <c r="H127" s="216"/>
      <c r="I127" s="196"/>
      <c r="J127" s="196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2">
      <c r="B128" s="32"/>
      <c r="C128" s="32"/>
      <c r="D128" s="32"/>
      <c r="E128" s="32"/>
      <c r="F128" s="216"/>
      <c r="G128" s="216"/>
      <c r="H128" s="216"/>
      <c r="I128" s="196"/>
      <c r="J128" s="196"/>
      <c r="K128" s="216"/>
      <c r="L128" s="216"/>
      <c r="M128" s="216"/>
      <c r="N128" s="216"/>
      <c r="O128" s="216"/>
      <c r="P128" s="216"/>
      <c r="Q128" s="216"/>
      <c r="R128" s="216"/>
    </row>
    <row r="129" spans="2:18" x14ac:dyDescent="0.2">
      <c r="B129" s="32"/>
      <c r="C129" s="32"/>
      <c r="D129" s="32"/>
      <c r="E129" s="32"/>
      <c r="F129" s="216"/>
      <c r="G129" s="216"/>
      <c r="H129" s="216"/>
      <c r="I129" s="196"/>
      <c r="J129" s="196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2">
      <c r="B130" s="32"/>
      <c r="C130" s="32"/>
      <c r="D130" s="32"/>
      <c r="E130" s="32"/>
      <c r="F130" s="216"/>
      <c r="G130" s="216"/>
      <c r="H130" s="216"/>
      <c r="I130" s="196"/>
      <c r="J130" s="196"/>
      <c r="K130" s="216"/>
      <c r="L130" s="216"/>
      <c r="M130" s="216"/>
      <c r="N130" s="216"/>
      <c r="O130" s="216"/>
      <c r="P130" s="216"/>
      <c r="Q130" s="216"/>
      <c r="R130" s="216"/>
    </row>
    <row r="131" spans="2:18" x14ac:dyDescent="0.2">
      <c r="B131" s="32"/>
      <c r="C131" s="32"/>
      <c r="D131" s="32"/>
      <c r="E131" s="32"/>
      <c r="F131" s="216"/>
      <c r="G131" s="216"/>
      <c r="H131" s="216"/>
      <c r="I131" s="196"/>
      <c r="J131" s="196"/>
      <c r="K131" s="216"/>
      <c r="L131" s="216"/>
      <c r="M131" s="216"/>
      <c r="N131" s="216"/>
      <c r="O131" s="216"/>
      <c r="P131" s="216"/>
      <c r="Q131" s="216"/>
      <c r="R131" s="216"/>
    </row>
    <row r="132" spans="2:18" x14ac:dyDescent="0.2">
      <c r="B132" s="32"/>
      <c r="C132" s="32"/>
      <c r="D132" s="32"/>
      <c r="E132" s="32"/>
      <c r="F132" s="216"/>
      <c r="G132" s="216"/>
      <c r="H132" s="216"/>
      <c r="I132" s="196"/>
      <c r="J132" s="196"/>
      <c r="K132" s="216"/>
      <c r="L132" s="216"/>
      <c r="M132" s="216"/>
      <c r="N132" s="216"/>
      <c r="O132" s="216"/>
      <c r="P132" s="216"/>
      <c r="Q132" s="216"/>
      <c r="R132" s="216"/>
    </row>
    <row r="133" spans="2:18" x14ac:dyDescent="0.2">
      <c r="B133" s="32"/>
      <c r="C133" s="32"/>
      <c r="D133" s="32"/>
      <c r="E133" s="32"/>
      <c r="F133" s="216"/>
      <c r="G133" s="216"/>
      <c r="H133" s="216"/>
      <c r="I133" s="196"/>
      <c r="J133" s="196"/>
      <c r="K133" s="216"/>
      <c r="L133" s="216"/>
      <c r="M133" s="216"/>
      <c r="N133" s="216"/>
      <c r="O133" s="216"/>
      <c r="P133" s="216"/>
      <c r="Q133" s="216"/>
      <c r="R133" s="216"/>
    </row>
    <row r="134" spans="2:18" x14ac:dyDescent="0.2">
      <c r="B134" s="32"/>
      <c r="C134" s="32"/>
      <c r="D134" s="32"/>
      <c r="E134" s="32"/>
      <c r="F134" s="216"/>
      <c r="G134" s="216"/>
      <c r="H134" s="216"/>
      <c r="I134" s="196"/>
      <c r="J134" s="196"/>
      <c r="K134" s="216"/>
      <c r="L134" s="216"/>
      <c r="M134" s="216"/>
      <c r="N134" s="216"/>
      <c r="O134" s="216"/>
      <c r="P134" s="216"/>
      <c r="Q134" s="216"/>
      <c r="R134" s="216"/>
    </row>
    <row r="135" spans="2:18" x14ac:dyDescent="0.2">
      <c r="B135" s="32"/>
      <c r="C135" s="32"/>
      <c r="D135" s="32"/>
      <c r="E135" s="32"/>
      <c r="F135" s="216"/>
      <c r="G135" s="216"/>
      <c r="H135" s="216"/>
      <c r="I135" s="196"/>
      <c r="J135" s="196"/>
      <c r="K135" s="216"/>
      <c r="L135" s="216"/>
      <c r="M135" s="216"/>
      <c r="N135" s="216"/>
      <c r="O135" s="216"/>
      <c r="P135" s="216"/>
      <c r="Q135" s="216"/>
      <c r="R135" s="216"/>
    </row>
    <row r="136" spans="2:18" x14ac:dyDescent="0.2">
      <c r="B136" s="32"/>
      <c r="C136" s="32"/>
      <c r="D136" s="32"/>
      <c r="E136" s="32"/>
      <c r="F136" s="216"/>
      <c r="G136" s="216"/>
      <c r="H136" s="216"/>
      <c r="I136" s="196"/>
      <c r="J136" s="196"/>
      <c r="K136" s="216"/>
      <c r="L136" s="216"/>
      <c r="M136" s="216"/>
      <c r="N136" s="216"/>
      <c r="O136" s="216"/>
      <c r="P136" s="216"/>
      <c r="Q136" s="216"/>
      <c r="R136" s="216"/>
    </row>
    <row r="137" spans="2:18" x14ac:dyDescent="0.2">
      <c r="B137" s="32"/>
      <c r="C137" s="32"/>
      <c r="D137" s="32"/>
      <c r="E137" s="32"/>
      <c r="F137" s="216"/>
      <c r="G137" s="216"/>
      <c r="H137" s="216"/>
      <c r="I137" s="196"/>
      <c r="J137" s="196"/>
      <c r="K137" s="216"/>
      <c r="L137" s="216"/>
      <c r="M137" s="216"/>
      <c r="N137" s="216"/>
      <c r="O137" s="216"/>
      <c r="P137" s="216"/>
      <c r="Q137" s="216"/>
      <c r="R137" s="216"/>
    </row>
    <row r="138" spans="2:18" x14ac:dyDescent="0.2">
      <c r="B138" s="32"/>
      <c r="C138" s="32"/>
      <c r="D138" s="32"/>
      <c r="E138" s="32"/>
      <c r="F138" s="216"/>
      <c r="G138" s="216"/>
      <c r="H138" s="216"/>
      <c r="I138" s="196"/>
      <c r="J138" s="196"/>
      <c r="K138" s="216"/>
      <c r="L138" s="216"/>
      <c r="M138" s="216"/>
      <c r="N138" s="216"/>
      <c r="O138" s="216"/>
      <c r="P138" s="216"/>
      <c r="Q138" s="216"/>
      <c r="R138" s="216"/>
    </row>
    <row r="139" spans="2:18" x14ac:dyDescent="0.2">
      <c r="B139" s="32"/>
      <c r="C139" s="32"/>
      <c r="D139" s="32"/>
      <c r="E139" s="32"/>
      <c r="F139" s="216"/>
      <c r="G139" s="216"/>
      <c r="H139" s="216"/>
      <c r="I139" s="196"/>
      <c r="J139" s="196"/>
      <c r="K139" s="216"/>
      <c r="L139" s="216"/>
      <c r="M139" s="216"/>
      <c r="N139" s="216"/>
      <c r="O139" s="216"/>
      <c r="P139" s="216"/>
      <c r="Q139" s="216"/>
      <c r="R139" s="216"/>
    </row>
    <row r="140" spans="2:18" x14ac:dyDescent="0.2">
      <c r="B140" s="32"/>
      <c r="C140" s="32"/>
      <c r="D140" s="32"/>
      <c r="E140" s="32"/>
      <c r="F140" s="216"/>
      <c r="G140" s="216"/>
      <c r="H140" s="216"/>
      <c r="I140" s="196"/>
      <c r="J140" s="196"/>
      <c r="K140" s="216"/>
      <c r="L140" s="216"/>
      <c r="M140" s="216"/>
      <c r="N140" s="216"/>
      <c r="O140" s="216"/>
      <c r="P140" s="216"/>
      <c r="Q140" s="216"/>
      <c r="R140" s="216"/>
    </row>
    <row r="141" spans="2:18" x14ac:dyDescent="0.2">
      <c r="B141" s="32"/>
      <c r="C141" s="32"/>
      <c r="D141" s="32"/>
      <c r="E141" s="32"/>
      <c r="F141" s="216"/>
      <c r="G141" s="216"/>
      <c r="H141" s="216"/>
      <c r="I141" s="196"/>
      <c r="J141" s="196"/>
      <c r="K141" s="216"/>
      <c r="L141" s="216"/>
      <c r="M141" s="216"/>
      <c r="N141" s="216"/>
      <c r="O141" s="216"/>
      <c r="P141" s="216"/>
      <c r="Q141" s="216"/>
      <c r="R141" s="216"/>
    </row>
    <row r="142" spans="2:18" x14ac:dyDescent="0.2">
      <c r="B142" s="32"/>
      <c r="C142" s="32"/>
      <c r="D142" s="32"/>
      <c r="E142" s="32"/>
      <c r="F142" s="216"/>
      <c r="G142" s="216"/>
      <c r="H142" s="216"/>
      <c r="I142" s="196"/>
      <c r="J142" s="196"/>
      <c r="K142" s="216"/>
      <c r="L142" s="216"/>
      <c r="M142" s="216"/>
      <c r="N142" s="216"/>
      <c r="O142" s="216"/>
      <c r="P142" s="216"/>
      <c r="Q142" s="216"/>
      <c r="R142" s="216"/>
    </row>
    <row r="143" spans="2:18" x14ac:dyDescent="0.2">
      <c r="B143" s="32"/>
      <c r="C143" s="32"/>
      <c r="D143" s="32"/>
      <c r="E143" s="32"/>
      <c r="F143" s="216"/>
      <c r="G143" s="216"/>
      <c r="H143" s="216"/>
      <c r="I143" s="196"/>
      <c r="J143" s="196"/>
      <c r="K143" s="216"/>
      <c r="L143" s="216"/>
      <c r="M143" s="216"/>
      <c r="N143" s="216"/>
      <c r="O143" s="216"/>
      <c r="P143" s="216"/>
      <c r="Q143" s="216"/>
      <c r="R143" s="216"/>
    </row>
    <row r="144" spans="2:18" x14ac:dyDescent="0.2">
      <c r="B144" s="32"/>
      <c r="C144" s="32"/>
      <c r="D144" s="32"/>
      <c r="E144" s="32"/>
      <c r="F144" s="216"/>
      <c r="G144" s="216"/>
      <c r="H144" s="216"/>
      <c r="I144" s="196"/>
      <c r="J144" s="196"/>
      <c r="K144" s="216"/>
      <c r="L144" s="216"/>
      <c r="M144" s="216"/>
      <c r="N144" s="216"/>
      <c r="O144" s="216"/>
      <c r="P144" s="216"/>
      <c r="Q144" s="216"/>
      <c r="R144" s="216"/>
    </row>
    <row r="145" spans="2:18" x14ac:dyDescent="0.2">
      <c r="B145" s="32"/>
      <c r="C145" s="32"/>
      <c r="D145" s="32"/>
      <c r="E145" s="32"/>
      <c r="F145" s="216"/>
      <c r="G145" s="216"/>
      <c r="H145" s="216"/>
      <c r="I145" s="196"/>
      <c r="J145" s="196"/>
      <c r="K145" s="216"/>
      <c r="L145" s="216"/>
      <c r="M145" s="216"/>
      <c r="N145" s="216"/>
      <c r="O145" s="216"/>
      <c r="P145" s="216"/>
      <c r="Q145" s="216"/>
      <c r="R145" s="216"/>
    </row>
    <row r="146" spans="2:18" x14ac:dyDescent="0.2">
      <c r="B146" s="32"/>
      <c r="C146" s="32"/>
      <c r="D146" s="32"/>
      <c r="E146" s="32"/>
      <c r="F146" s="216"/>
      <c r="G146" s="216"/>
      <c r="H146" s="216"/>
      <c r="I146" s="196"/>
      <c r="J146" s="196"/>
      <c r="K146" s="216"/>
      <c r="L146" s="216"/>
      <c r="M146" s="216"/>
      <c r="N146" s="216"/>
      <c r="O146" s="216"/>
      <c r="P146" s="216"/>
      <c r="Q146" s="216"/>
      <c r="R146" s="216"/>
    </row>
    <row r="147" spans="2:18" x14ac:dyDescent="0.2">
      <c r="B147" s="32"/>
      <c r="C147" s="32"/>
      <c r="D147" s="32"/>
      <c r="E147" s="32"/>
      <c r="F147" s="216"/>
      <c r="G147" s="216"/>
      <c r="H147" s="216"/>
      <c r="I147" s="196"/>
      <c r="J147" s="196"/>
      <c r="K147" s="216"/>
      <c r="L147" s="216"/>
      <c r="M147" s="216"/>
      <c r="N147" s="216"/>
      <c r="O147" s="216"/>
      <c r="P147" s="216"/>
      <c r="Q147" s="216"/>
      <c r="R147" s="216"/>
    </row>
    <row r="148" spans="2:18" x14ac:dyDescent="0.2">
      <c r="B148" s="32"/>
      <c r="C148" s="32"/>
      <c r="D148" s="32"/>
      <c r="E148" s="32"/>
      <c r="F148" s="216"/>
      <c r="G148" s="216"/>
      <c r="H148" s="216"/>
      <c r="I148" s="196"/>
      <c r="J148" s="196"/>
      <c r="K148" s="216"/>
      <c r="L148" s="216"/>
      <c r="M148" s="216"/>
      <c r="N148" s="216"/>
      <c r="O148" s="216"/>
      <c r="P148" s="216"/>
      <c r="Q148" s="216"/>
      <c r="R148" s="216"/>
    </row>
    <row r="149" spans="2:18" x14ac:dyDescent="0.2">
      <c r="B149" s="32"/>
      <c r="C149" s="32"/>
      <c r="D149" s="32"/>
      <c r="E149" s="32"/>
      <c r="F149" s="216"/>
      <c r="G149" s="216"/>
      <c r="H149" s="216"/>
      <c r="I149" s="196"/>
      <c r="J149" s="196"/>
      <c r="K149" s="216"/>
      <c r="L149" s="216"/>
      <c r="M149" s="216"/>
      <c r="N149" s="216"/>
      <c r="O149" s="216"/>
      <c r="P149" s="216"/>
      <c r="Q149" s="216"/>
      <c r="R149" s="216"/>
    </row>
    <row r="150" spans="2:18" x14ac:dyDescent="0.2">
      <c r="B150" s="32"/>
      <c r="C150" s="32"/>
      <c r="D150" s="32"/>
      <c r="E150" s="32"/>
      <c r="F150" s="216"/>
      <c r="G150" s="216"/>
      <c r="H150" s="216"/>
      <c r="I150" s="196"/>
      <c r="J150" s="196"/>
      <c r="K150" s="216"/>
      <c r="L150" s="216"/>
      <c r="M150" s="216"/>
      <c r="N150" s="216"/>
      <c r="O150" s="216"/>
      <c r="P150" s="216"/>
      <c r="Q150" s="216"/>
      <c r="R150" s="216"/>
    </row>
    <row r="151" spans="2:18" x14ac:dyDescent="0.2">
      <c r="B151" s="32"/>
      <c r="C151" s="32"/>
      <c r="D151" s="32"/>
      <c r="E151" s="32"/>
      <c r="F151" s="216"/>
      <c r="G151" s="216"/>
      <c r="H151" s="216"/>
      <c r="I151" s="196"/>
      <c r="J151" s="196"/>
      <c r="K151" s="216"/>
      <c r="L151" s="216"/>
      <c r="M151" s="216"/>
      <c r="N151" s="216"/>
      <c r="O151" s="216"/>
      <c r="P151" s="216"/>
      <c r="Q151" s="216"/>
      <c r="R151" s="216"/>
    </row>
    <row r="152" spans="2:18" x14ac:dyDescent="0.2">
      <c r="B152" s="32"/>
      <c r="C152" s="32"/>
      <c r="D152" s="32"/>
      <c r="E152" s="32"/>
      <c r="F152" s="216"/>
      <c r="G152" s="216"/>
      <c r="H152" s="216"/>
      <c r="I152" s="196"/>
      <c r="J152" s="196"/>
      <c r="K152" s="216"/>
      <c r="L152" s="216"/>
      <c r="M152" s="216"/>
      <c r="N152" s="216"/>
      <c r="O152" s="216"/>
      <c r="P152" s="216"/>
      <c r="Q152" s="216"/>
      <c r="R152" s="216"/>
    </row>
    <row r="153" spans="2:18" x14ac:dyDescent="0.2">
      <c r="B153" s="32"/>
      <c r="C153" s="32"/>
      <c r="D153" s="32"/>
      <c r="E153" s="32"/>
      <c r="F153" s="216"/>
      <c r="G153" s="216"/>
      <c r="H153" s="216"/>
      <c r="I153" s="196"/>
      <c r="J153" s="196"/>
      <c r="K153" s="216"/>
      <c r="L153" s="216"/>
      <c r="M153" s="216"/>
      <c r="N153" s="216"/>
      <c r="O153" s="216"/>
      <c r="P153" s="216"/>
      <c r="Q153" s="216"/>
      <c r="R153" s="216"/>
    </row>
    <row r="154" spans="2:18" x14ac:dyDescent="0.2">
      <c r="B154" s="32"/>
      <c r="C154" s="32"/>
      <c r="D154" s="32"/>
      <c r="E154" s="32"/>
      <c r="F154" s="216"/>
      <c r="G154" s="216"/>
      <c r="H154" s="216"/>
      <c r="I154" s="196"/>
      <c r="J154" s="196"/>
      <c r="K154" s="216"/>
      <c r="L154" s="216"/>
      <c r="M154" s="216"/>
      <c r="N154" s="216"/>
      <c r="O154" s="216"/>
      <c r="P154" s="216"/>
      <c r="Q154" s="216"/>
      <c r="R154" s="216"/>
    </row>
    <row r="155" spans="2:18" x14ac:dyDescent="0.2">
      <c r="B155" s="32"/>
      <c r="C155" s="32"/>
      <c r="D155" s="32"/>
      <c r="E155" s="32"/>
      <c r="F155" s="216"/>
      <c r="G155" s="216"/>
      <c r="H155" s="216"/>
      <c r="I155" s="196"/>
      <c r="J155" s="196"/>
      <c r="K155" s="216"/>
      <c r="L155" s="216"/>
      <c r="M155" s="216"/>
      <c r="N155" s="216"/>
      <c r="O155" s="216"/>
      <c r="P155" s="216"/>
      <c r="Q155" s="216"/>
      <c r="R155" s="216"/>
    </row>
    <row r="156" spans="2:18" x14ac:dyDescent="0.2">
      <c r="B156" s="32"/>
      <c r="C156" s="32"/>
      <c r="D156" s="32"/>
      <c r="E156" s="32"/>
      <c r="F156" s="216"/>
      <c r="G156" s="216"/>
      <c r="H156" s="216"/>
      <c r="I156" s="196"/>
      <c r="J156" s="196"/>
      <c r="K156" s="216"/>
      <c r="L156" s="216"/>
      <c r="M156" s="216"/>
      <c r="N156" s="216"/>
      <c r="O156" s="216"/>
      <c r="P156" s="216"/>
      <c r="Q156" s="216"/>
      <c r="R156" s="216"/>
    </row>
    <row r="157" spans="2:18" x14ac:dyDescent="0.2">
      <c r="B157" s="32"/>
      <c r="C157" s="32"/>
      <c r="D157" s="32"/>
      <c r="E157" s="32"/>
      <c r="F157" s="216"/>
      <c r="G157" s="216"/>
      <c r="H157" s="216"/>
      <c r="I157" s="196"/>
      <c r="J157" s="196"/>
      <c r="K157" s="216"/>
      <c r="L157" s="216"/>
      <c r="M157" s="216"/>
      <c r="N157" s="216"/>
      <c r="O157" s="216"/>
      <c r="P157" s="216"/>
      <c r="Q157" s="216"/>
      <c r="R157" s="216"/>
    </row>
    <row r="158" spans="2:18" x14ac:dyDescent="0.2">
      <c r="B158" s="32"/>
      <c r="C158" s="32"/>
      <c r="D158" s="32"/>
      <c r="E158" s="32"/>
      <c r="F158" s="216"/>
      <c r="G158" s="216"/>
      <c r="H158" s="216"/>
      <c r="I158" s="196"/>
      <c r="J158" s="196"/>
      <c r="K158" s="216"/>
      <c r="L158" s="216"/>
      <c r="M158" s="216"/>
      <c r="N158" s="216"/>
      <c r="O158" s="216"/>
      <c r="P158" s="216"/>
      <c r="Q158" s="216"/>
      <c r="R158" s="216"/>
    </row>
    <row r="159" spans="2:18" x14ac:dyDescent="0.2">
      <c r="B159" s="32"/>
      <c r="C159" s="32"/>
      <c r="D159" s="32"/>
      <c r="E159" s="32"/>
      <c r="F159" s="216"/>
      <c r="G159" s="216"/>
      <c r="H159" s="216"/>
      <c r="I159" s="196"/>
      <c r="J159" s="196"/>
      <c r="K159" s="216"/>
      <c r="L159" s="216"/>
      <c r="M159" s="216"/>
      <c r="N159" s="216"/>
      <c r="O159" s="216"/>
      <c r="P159" s="216"/>
      <c r="Q159" s="216"/>
      <c r="R159" s="216"/>
    </row>
    <row r="160" spans="2:18" x14ac:dyDescent="0.2">
      <c r="B160" s="32"/>
      <c r="C160" s="32"/>
      <c r="D160" s="32"/>
      <c r="E160" s="32"/>
      <c r="F160" s="216"/>
      <c r="G160" s="216"/>
      <c r="H160" s="216"/>
      <c r="I160" s="196"/>
      <c r="J160" s="196"/>
      <c r="K160" s="216"/>
      <c r="L160" s="216"/>
      <c r="M160" s="216"/>
      <c r="N160" s="216"/>
      <c r="O160" s="216"/>
      <c r="P160" s="216"/>
      <c r="Q160" s="216"/>
      <c r="R160" s="216"/>
    </row>
    <row r="161" spans="2:18" x14ac:dyDescent="0.2">
      <c r="B161" s="32"/>
      <c r="C161" s="32"/>
      <c r="D161" s="32"/>
      <c r="E161" s="32"/>
      <c r="F161" s="216"/>
      <c r="G161" s="216"/>
      <c r="H161" s="216"/>
      <c r="I161" s="196"/>
      <c r="J161" s="196"/>
      <c r="K161" s="216"/>
      <c r="L161" s="216"/>
      <c r="M161" s="216"/>
      <c r="N161" s="216"/>
      <c r="O161" s="216"/>
      <c r="P161" s="216"/>
      <c r="Q161" s="216"/>
      <c r="R161" s="216"/>
    </row>
    <row r="162" spans="2:18" x14ac:dyDescent="0.2">
      <c r="B162" s="32"/>
      <c r="C162" s="32"/>
      <c r="D162" s="32"/>
      <c r="E162" s="32"/>
      <c r="F162" s="216"/>
      <c r="G162" s="216"/>
      <c r="H162" s="216"/>
      <c r="I162" s="196"/>
      <c r="J162" s="196"/>
      <c r="K162" s="216"/>
      <c r="L162" s="216"/>
      <c r="M162" s="216"/>
      <c r="N162" s="216"/>
      <c r="O162" s="216"/>
      <c r="P162" s="216"/>
      <c r="Q162" s="216"/>
      <c r="R162" s="216"/>
    </row>
    <row r="163" spans="2:18" x14ac:dyDescent="0.2">
      <c r="B163" s="32"/>
      <c r="C163" s="32"/>
      <c r="D163" s="32"/>
      <c r="E163" s="32"/>
      <c r="F163" s="216"/>
      <c r="G163" s="216"/>
      <c r="H163" s="216"/>
      <c r="I163" s="196"/>
      <c r="J163" s="196"/>
      <c r="K163" s="216"/>
      <c r="L163" s="216"/>
      <c r="M163" s="216"/>
      <c r="N163" s="216"/>
      <c r="O163" s="216"/>
      <c r="P163" s="216"/>
      <c r="Q163" s="216"/>
      <c r="R163" s="216"/>
    </row>
    <row r="164" spans="2:18" x14ac:dyDescent="0.2">
      <c r="B164" s="32"/>
      <c r="C164" s="32"/>
      <c r="D164" s="32"/>
      <c r="E164" s="32"/>
      <c r="F164" s="216"/>
      <c r="G164" s="216"/>
      <c r="H164" s="216"/>
      <c r="I164" s="196"/>
      <c r="J164" s="196"/>
      <c r="K164" s="216"/>
      <c r="L164" s="216"/>
      <c r="M164" s="216"/>
      <c r="N164" s="216"/>
      <c r="O164" s="216"/>
      <c r="P164" s="216"/>
      <c r="Q164" s="216"/>
      <c r="R164" s="216"/>
    </row>
    <row r="165" spans="2:18" x14ac:dyDescent="0.2">
      <c r="B165" s="32"/>
      <c r="C165" s="32"/>
      <c r="D165" s="32"/>
      <c r="E165" s="32"/>
      <c r="F165" s="216"/>
      <c r="G165" s="216"/>
      <c r="H165" s="216"/>
      <c r="I165" s="196"/>
      <c r="J165" s="196"/>
      <c r="K165" s="216"/>
      <c r="L165" s="216"/>
      <c r="M165" s="216"/>
      <c r="N165" s="216"/>
      <c r="O165" s="216"/>
      <c r="P165" s="216"/>
      <c r="Q165" s="216"/>
      <c r="R165" s="216"/>
    </row>
    <row r="166" spans="2:18" x14ac:dyDescent="0.2">
      <c r="B166" s="32"/>
      <c r="C166" s="32"/>
      <c r="D166" s="32"/>
      <c r="E166" s="32"/>
      <c r="F166" s="216"/>
      <c r="G166" s="216"/>
      <c r="H166" s="216"/>
      <c r="I166" s="196"/>
      <c r="J166" s="196"/>
      <c r="K166" s="216"/>
      <c r="L166" s="216"/>
      <c r="M166" s="216"/>
      <c r="N166" s="216"/>
      <c r="O166" s="216"/>
      <c r="P166" s="216"/>
      <c r="Q166" s="216"/>
      <c r="R166" s="216"/>
    </row>
    <row r="167" spans="2:18" x14ac:dyDescent="0.2">
      <c r="B167" s="32"/>
      <c r="C167" s="32"/>
      <c r="D167" s="32"/>
      <c r="E167" s="32"/>
      <c r="F167" s="216"/>
      <c r="G167" s="216"/>
      <c r="H167" s="216"/>
      <c r="I167" s="196"/>
      <c r="J167" s="196"/>
      <c r="K167" s="216"/>
      <c r="L167" s="216"/>
      <c r="M167" s="216"/>
      <c r="N167" s="216"/>
      <c r="O167" s="216"/>
      <c r="P167" s="216"/>
      <c r="Q167" s="216"/>
      <c r="R167" s="216"/>
    </row>
    <row r="168" spans="2:18" x14ac:dyDescent="0.2">
      <c r="B168" s="32"/>
      <c r="C168" s="32"/>
      <c r="D168" s="32"/>
      <c r="E168" s="32"/>
      <c r="F168" s="216"/>
      <c r="G168" s="216"/>
      <c r="H168" s="216"/>
      <c r="I168" s="196"/>
      <c r="J168" s="196"/>
      <c r="K168" s="216"/>
      <c r="L168" s="216"/>
      <c r="M168" s="216"/>
      <c r="N168" s="216"/>
      <c r="O168" s="216"/>
      <c r="P168" s="216"/>
      <c r="Q168" s="216"/>
      <c r="R168" s="216"/>
    </row>
    <row r="169" spans="2:18" x14ac:dyDescent="0.2">
      <c r="B169" s="32"/>
      <c r="C169" s="32"/>
      <c r="D169" s="32"/>
      <c r="E169" s="32"/>
      <c r="F169" s="216"/>
      <c r="G169" s="216"/>
      <c r="H169" s="216"/>
      <c r="I169" s="196"/>
      <c r="J169" s="196"/>
      <c r="K169" s="216"/>
      <c r="L169" s="216"/>
      <c r="M169" s="216"/>
      <c r="N169" s="216"/>
      <c r="O169" s="216"/>
      <c r="P169" s="216"/>
      <c r="Q169" s="216"/>
      <c r="R169" s="216"/>
    </row>
    <row r="170" spans="2:18" x14ac:dyDescent="0.2">
      <c r="B170" s="32"/>
      <c r="C170" s="32"/>
      <c r="D170" s="32"/>
      <c r="E170" s="32"/>
      <c r="F170" s="216"/>
      <c r="G170" s="216"/>
      <c r="H170" s="216"/>
      <c r="I170" s="196"/>
      <c r="J170" s="196"/>
      <c r="K170" s="216"/>
      <c r="L170" s="216"/>
      <c r="M170" s="216"/>
      <c r="N170" s="216"/>
      <c r="O170" s="216"/>
      <c r="P170" s="216"/>
      <c r="Q170" s="216"/>
      <c r="R170" s="216"/>
    </row>
    <row r="171" spans="2:18" x14ac:dyDescent="0.2">
      <c r="B171" s="32"/>
      <c r="C171" s="32"/>
      <c r="D171" s="32"/>
      <c r="E171" s="32"/>
      <c r="F171" s="216"/>
      <c r="G171" s="216"/>
      <c r="H171" s="216"/>
      <c r="I171" s="196"/>
      <c r="J171" s="196"/>
      <c r="K171" s="216"/>
      <c r="L171" s="216"/>
      <c r="M171" s="216"/>
      <c r="N171" s="216"/>
      <c r="O171" s="216"/>
      <c r="P171" s="216"/>
      <c r="Q171" s="216"/>
      <c r="R171" s="216"/>
    </row>
    <row r="172" spans="2:18" x14ac:dyDescent="0.2">
      <c r="B172" s="32"/>
      <c r="C172" s="32"/>
      <c r="D172" s="32"/>
      <c r="E172" s="32"/>
      <c r="F172" s="216"/>
      <c r="G172" s="216"/>
      <c r="H172" s="216"/>
      <c r="I172" s="196"/>
      <c r="J172" s="196"/>
      <c r="K172" s="216"/>
      <c r="L172" s="216"/>
      <c r="M172" s="216"/>
      <c r="N172" s="216"/>
      <c r="O172" s="216"/>
      <c r="P172" s="216"/>
      <c r="Q172" s="216"/>
      <c r="R172" s="216"/>
    </row>
    <row r="173" spans="2:18" x14ac:dyDescent="0.2">
      <c r="B173" s="32"/>
      <c r="C173" s="32"/>
      <c r="D173" s="32"/>
      <c r="E173" s="32"/>
      <c r="F173" s="216"/>
      <c r="G173" s="216"/>
      <c r="H173" s="216"/>
      <c r="I173" s="196"/>
      <c r="J173" s="196"/>
      <c r="K173" s="216"/>
      <c r="L173" s="216"/>
      <c r="M173" s="216"/>
      <c r="N173" s="216"/>
      <c r="O173" s="216"/>
      <c r="P173" s="216"/>
      <c r="Q173" s="216"/>
      <c r="R173" s="216"/>
    </row>
    <row r="174" spans="2:18" x14ac:dyDescent="0.2">
      <c r="B174" s="32"/>
      <c r="C174" s="32"/>
      <c r="D174" s="32"/>
      <c r="E174" s="32"/>
      <c r="F174" s="216"/>
      <c r="G174" s="216"/>
      <c r="H174" s="216"/>
      <c r="I174" s="196"/>
      <c r="J174" s="196"/>
      <c r="K174" s="216"/>
      <c r="L174" s="216"/>
      <c r="M174" s="216"/>
      <c r="N174" s="216"/>
      <c r="O174" s="216"/>
      <c r="P174" s="216"/>
      <c r="Q174" s="216"/>
      <c r="R174" s="216"/>
    </row>
    <row r="175" spans="2:18" x14ac:dyDescent="0.2">
      <c r="B175" s="32"/>
      <c r="C175" s="32"/>
      <c r="D175" s="32"/>
      <c r="E175" s="32"/>
      <c r="F175" s="216"/>
      <c r="G175" s="216"/>
      <c r="H175" s="216"/>
      <c r="I175" s="196"/>
      <c r="J175" s="196"/>
      <c r="K175" s="216"/>
      <c r="L175" s="216"/>
      <c r="M175" s="216"/>
      <c r="N175" s="216"/>
      <c r="O175" s="216"/>
      <c r="P175" s="216"/>
      <c r="Q175" s="216"/>
      <c r="R175" s="216"/>
    </row>
    <row r="176" spans="2:18" x14ac:dyDescent="0.2">
      <c r="B176" s="32"/>
      <c r="C176" s="32"/>
      <c r="D176" s="32"/>
      <c r="E176" s="32"/>
      <c r="F176" s="216"/>
      <c r="G176" s="216"/>
      <c r="H176" s="216"/>
      <c r="I176" s="196"/>
      <c r="J176" s="196"/>
      <c r="K176" s="216"/>
      <c r="L176" s="216"/>
      <c r="M176" s="216"/>
      <c r="N176" s="216"/>
      <c r="O176" s="216"/>
      <c r="P176" s="216"/>
      <c r="Q176" s="216"/>
      <c r="R176" s="216"/>
    </row>
    <row r="177" spans="2:18" x14ac:dyDescent="0.2">
      <c r="B177" s="32"/>
      <c r="C177" s="32"/>
      <c r="D177" s="32"/>
      <c r="E177" s="32"/>
      <c r="F177" s="216"/>
      <c r="G177" s="216"/>
      <c r="H177" s="216"/>
      <c r="I177" s="196"/>
      <c r="J177" s="196"/>
      <c r="K177" s="216"/>
      <c r="L177" s="216"/>
      <c r="M177" s="216"/>
      <c r="N177" s="216"/>
      <c r="O177" s="216"/>
      <c r="P177" s="216"/>
      <c r="Q177" s="216"/>
      <c r="R177" s="216"/>
    </row>
    <row r="178" spans="2:18" x14ac:dyDescent="0.2">
      <c r="B178" s="32"/>
      <c r="C178" s="32"/>
      <c r="D178" s="32"/>
      <c r="E178" s="32"/>
      <c r="F178" s="216"/>
      <c r="G178" s="216"/>
      <c r="H178" s="216"/>
      <c r="I178" s="196"/>
      <c r="J178" s="196"/>
      <c r="K178" s="216"/>
      <c r="L178" s="216"/>
      <c r="M178" s="216"/>
      <c r="N178" s="216"/>
      <c r="O178" s="216"/>
      <c r="P178" s="216"/>
      <c r="Q178" s="216"/>
      <c r="R178" s="216"/>
    </row>
    <row r="179" spans="2:18" x14ac:dyDescent="0.2">
      <c r="B179" s="32"/>
      <c r="C179" s="32"/>
      <c r="D179" s="32"/>
      <c r="E179" s="32"/>
      <c r="F179" s="216"/>
      <c r="G179" s="216"/>
      <c r="H179" s="216"/>
      <c r="I179" s="196"/>
      <c r="J179" s="196"/>
      <c r="K179" s="216"/>
      <c r="L179" s="216"/>
      <c r="M179" s="216"/>
      <c r="N179" s="216"/>
      <c r="O179" s="216"/>
      <c r="P179" s="216"/>
      <c r="Q179" s="216"/>
      <c r="R179" s="216"/>
    </row>
    <row r="180" spans="2:18" x14ac:dyDescent="0.2">
      <c r="B180" s="32"/>
      <c r="C180" s="32"/>
      <c r="D180" s="32"/>
      <c r="E180" s="32"/>
      <c r="F180" s="216"/>
      <c r="G180" s="216"/>
      <c r="H180" s="216"/>
      <c r="I180" s="196"/>
      <c r="J180" s="196"/>
      <c r="K180" s="216"/>
      <c r="L180" s="216"/>
      <c r="M180" s="216"/>
      <c r="N180" s="216"/>
      <c r="O180" s="216"/>
      <c r="P180" s="216"/>
      <c r="Q180" s="216"/>
      <c r="R180" s="216"/>
    </row>
    <row r="181" spans="2:18" x14ac:dyDescent="0.2">
      <c r="B181" s="32"/>
      <c r="C181" s="32"/>
      <c r="D181" s="32"/>
      <c r="E181" s="32"/>
      <c r="F181" s="216"/>
      <c r="G181" s="216"/>
      <c r="H181" s="216"/>
      <c r="I181" s="196"/>
      <c r="J181" s="196"/>
      <c r="K181" s="216"/>
      <c r="L181" s="216"/>
      <c r="M181" s="216"/>
      <c r="N181" s="216"/>
      <c r="O181" s="216"/>
      <c r="P181" s="216"/>
      <c r="Q181" s="216"/>
      <c r="R181" s="216"/>
    </row>
    <row r="182" spans="2:18" x14ac:dyDescent="0.2">
      <c r="B182" s="32"/>
      <c r="C182" s="32"/>
      <c r="D182" s="32"/>
      <c r="E182" s="32"/>
      <c r="F182" s="216"/>
      <c r="G182" s="216"/>
      <c r="H182" s="216"/>
      <c r="I182" s="196"/>
      <c r="J182" s="196"/>
      <c r="K182" s="216"/>
      <c r="L182" s="216"/>
      <c r="M182" s="216"/>
      <c r="N182" s="216"/>
      <c r="O182" s="216"/>
      <c r="P182" s="216"/>
      <c r="Q182" s="216"/>
      <c r="R182" s="216"/>
    </row>
    <row r="183" spans="2:18" x14ac:dyDescent="0.2">
      <c r="B183" s="32"/>
      <c r="C183" s="32"/>
      <c r="D183" s="32"/>
      <c r="E183" s="32"/>
      <c r="F183" s="216"/>
      <c r="G183" s="216"/>
      <c r="H183" s="216"/>
      <c r="I183" s="196"/>
      <c r="J183" s="196"/>
      <c r="K183" s="216"/>
      <c r="L183" s="216"/>
      <c r="M183" s="216"/>
      <c r="N183" s="216"/>
      <c r="O183" s="216"/>
      <c r="P183" s="216"/>
      <c r="Q183" s="216"/>
      <c r="R183" s="216"/>
    </row>
    <row r="184" spans="2:18" x14ac:dyDescent="0.2">
      <c r="B184" s="32"/>
      <c r="C184" s="32"/>
      <c r="D184" s="32"/>
      <c r="E184" s="32"/>
      <c r="F184" s="216"/>
      <c r="G184" s="216"/>
      <c r="H184" s="216"/>
      <c r="I184" s="196"/>
      <c r="J184" s="196"/>
      <c r="K184" s="216"/>
      <c r="L184" s="216"/>
      <c r="M184" s="216"/>
      <c r="N184" s="216"/>
      <c r="O184" s="216"/>
      <c r="P184" s="216"/>
      <c r="Q184" s="216"/>
      <c r="R184" s="216"/>
    </row>
    <row r="185" spans="2:18" x14ac:dyDescent="0.2">
      <c r="B185" s="32"/>
      <c r="C185" s="32"/>
      <c r="D185" s="32"/>
      <c r="E185" s="32"/>
      <c r="F185" s="216"/>
      <c r="G185" s="216"/>
      <c r="H185" s="216"/>
      <c r="I185" s="196"/>
      <c r="J185" s="196"/>
      <c r="K185" s="216"/>
      <c r="L185" s="216"/>
      <c r="M185" s="216"/>
      <c r="N185" s="216"/>
      <c r="O185" s="216"/>
      <c r="P185" s="216"/>
      <c r="Q185" s="216"/>
      <c r="R185" s="216"/>
    </row>
    <row r="186" spans="2:18" x14ac:dyDescent="0.2">
      <c r="B186" s="32"/>
      <c r="C186" s="32"/>
      <c r="D186" s="32"/>
      <c r="E186" s="32"/>
      <c r="F186" s="216"/>
      <c r="G186" s="216"/>
      <c r="H186" s="216"/>
      <c r="I186" s="196"/>
      <c r="J186" s="196"/>
      <c r="K186" s="216"/>
      <c r="L186" s="216"/>
      <c r="M186" s="216"/>
      <c r="N186" s="216"/>
      <c r="O186" s="216"/>
      <c r="P186" s="216"/>
      <c r="Q186" s="216"/>
      <c r="R186" s="216"/>
    </row>
    <row r="187" spans="2:18" x14ac:dyDescent="0.2">
      <c r="B187" s="32"/>
      <c r="C187" s="32"/>
      <c r="D187" s="32"/>
      <c r="E187" s="32"/>
      <c r="F187" s="216"/>
      <c r="G187" s="216"/>
      <c r="H187" s="216"/>
      <c r="I187" s="196"/>
      <c r="J187" s="196"/>
      <c r="K187" s="216"/>
      <c r="L187" s="216"/>
      <c r="M187" s="216"/>
      <c r="N187" s="216"/>
      <c r="O187" s="216"/>
      <c r="P187" s="216"/>
      <c r="Q187" s="216"/>
      <c r="R187" s="216"/>
    </row>
    <row r="188" spans="2:18" x14ac:dyDescent="0.2">
      <c r="B188" s="32"/>
      <c r="C188" s="32"/>
      <c r="D188" s="32"/>
      <c r="E188" s="32"/>
      <c r="F188" s="216"/>
      <c r="G188" s="216"/>
      <c r="H188" s="216"/>
      <c r="I188" s="196"/>
      <c r="J188" s="196"/>
      <c r="K188" s="216"/>
      <c r="L188" s="216"/>
      <c r="M188" s="216"/>
      <c r="N188" s="216"/>
      <c r="O188" s="216"/>
      <c r="P188" s="216"/>
      <c r="Q188" s="216"/>
      <c r="R188" s="216"/>
    </row>
    <row r="189" spans="2:18" x14ac:dyDescent="0.2">
      <c r="B189" s="32"/>
      <c r="C189" s="32"/>
      <c r="D189" s="32"/>
      <c r="E189" s="32"/>
      <c r="F189" s="216"/>
      <c r="G189" s="216"/>
      <c r="H189" s="216"/>
      <c r="I189" s="196"/>
      <c r="J189" s="196"/>
      <c r="K189" s="216"/>
      <c r="L189" s="216"/>
      <c r="M189" s="216"/>
      <c r="N189" s="216"/>
      <c r="O189" s="216"/>
      <c r="P189" s="216"/>
      <c r="Q189" s="216"/>
      <c r="R189" s="216"/>
    </row>
    <row r="190" spans="2:18" x14ac:dyDescent="0.2">
      <c r="B190" s="32"/>
      <c r="C190" s="32"/>
      <c r="D190" s="32"/>
      <c r="E190" s="32"/>
      <c r="F190" s="216"/>
      <c r="G190" s="216"/>
      <c r="H190" s="216"/>
      <c r="I190" s="196"/>
      <c r="J190" s="196"/>
      <c r="K190" s="216"/>
      <c r="L190" s="216"/>
      <c r="M190" s="216"/>
      <c r="N190" s="216"/>
      <c r="O190" s="216"/>
      <c r="P190" s="216"/>
      <c r="Q190" s="216"/>
      <c r="R190" s="216"/>
    </row>
    <row r="191" spans="2:18" x14ac:dyDescent="0.2">
      <c r="B191" s="32"/>
      <c r="C191" s="32"/>
      <c r="D191" s="32"/>
      <c r="E191" s="32"/>
      <c r="F191" s="216"/>
      <c r="G191" s="216"/>
      <c r="H191" s="216"/>
      <c r="I191" s="196"/>
      <c r="J191" s="196"/>
      <c r="K191" s="216"/>
      <c r="L191" s="216"/>
      <c r="M191" s="216"/>
      <c r="N191" s="216"/>
      <c r="O191" s="216"/>
      <c r="P191" s="216"/>
      <c r="Q191" s="216"/>
      <c r="R191" s="216"/>
    </row>
    <row r="192" spans="2:18" x14ac:dyDescent="0.2">
      <c r="B192" s="32"/>
      <c r="C192" s="32"/>
      <c r="D192" s="32"/>
      <c r="E192" s="32"/>
      <c r="F192" s="216"/>
      <c r="G192" s="216"/>
      <c r="H192" s="216"/>
      <c r="I192" s="196"/>
      <c r="J192" s="196"/>
      <c r="K192" s="216"/>
      <c r="L192" s="216"/>
      <c r="M192" s="216"/>
      <c r="N192" s="216"/>
      <c r="O192" s="216"/>
      <c r="P192" s="216"/>
      <c r="Q192" s="216"/>
      <c r="R192" s="216"/>
    </row>
    <row r="193" spans="2:18" x14ac:dyDescent="0.2">
      <c r="B193" s="32"/>
      <c r="C193" s="32"/>
      <c r="D193" s="32"/>
      <c r="E193" s="32"/>
      <c r="F193" s="216"/>
      <c r="G193" s="216"/>
      <c r="H193" s="216"/>
      <c r="I193" s="196"/>
      <c r="J193" s="196"/>
      <c r="K193" s="216"/>
      <c r="L193" s="216"/>
      <c r="M193" s="216"/>
      <c r="N193" s="216"/>
      <c r="O193" s="216"/>
      <c r="P193" s="216"/>
      <c r="Q193" s="216"/>
      <c r="R193" s="216"/>
    </row>
    <row r="194" spans="2:18" x14ac:dyDescent="0.2">
      <c r="B194" s="32"/>
      <c r="C194" s="32"/>
      <c r="D194" s="32"/>
      <c r="E194" s="32"/>
      <c r="F194" s="216"/>
      <c r="G194" s="216"/>
      <c r="H194" s="216"/>
      <c r="I194" s="196"/>
      <c r="J194" s="196"/>
      <c r="K194" s="216"/>
      <c r="L194" s="216"/>
      <c r="M194" s="216"/>
      <c r="N194" s="216"/>
      <c r="O194" s="216"/>
      <c r="P194" s="216"/>
      <c r="Q194" s="216"/>
      <c r="R194" s="216"/>
    </row>
    <row r="195" spans="2:18" x14ac:dyDescent="0.2">
      <c r="B195" s="32"/>
      <c r="C195" s="32"/>
      <c r="D195" s="32"/>
      <c r="E195" s="32"/>
      <c r="F195" s="216"/>
      <c r="G195" s="216"/>
      <c r="H195" s="216"/>
      <c r="I195" s="196"/>
      <c r="J195" s="196"/>
      <c r="K195" s="216"/>
      <c r="L195" s="216"/>
      <c r="M195" s="216"/>
      <c r="N195" s="216"/>
      <c r="O195" s="216"/>
      <c r="P195" s="216"/>
      <c r="Q195" s="216"/>
      <c r="R195" s="216"/>
    </row>
    <row r="196" spans="2:18" x14ac:dyDescent="0.2">
      <c r="B196" s="32"/>
      <c r="C196" s="32"/>
      <c r="D196" s="32"/>
      <c r="E196" s="32"/>
      <c r="F196" s="216"/>
      <c r="G196" s="216"/>
      <c r="H196" s="216"/>
      <c r="I196" s="196"/>
      <c r="J196" s="196"/>
      <c r="K196" s="216"/>
      <c r="L196" s="216"/>
      <c r="M196" s="216"/>
      <c r="N196" s="216"/>
      <c r="O196" s="216"/>
      <c r="P196" s="216"/>
      <c r="Q196" s="216"/>
      <c r="R196" s="216"/>
    </row>
    <row r="197" spans="2:18" x14ac:dyDescent="0.2">
      <c r="B197" s="32"/>
      <c r="C197" s="32"/>
      <c r="D197" s="32"/>
      <c r="E197" s="32"/>
      <c r="F197" s="216"/>
      <c r="G197" s="216"/>
      <c r="H197" s="216"/>
      <c r="I197" s="196"/>
      <c r="J197" s="196"/>
      <c r="K197" s="216"/>
      <c r="L197" s="216"/>
      <c r="M197" s="216"/>
      <c r="N197" s="216"/>
      <c r="O197" s="216"/>
      <c r="P197" s="216"/>
      <c r="Q197" s="216"/>
      <c r="R197" s="216"/>
    </row>
    <row r="198" spans="2:18" x14ac:dyDescent="0.2">
      <c r="B198" s="32"/>
      <c r="C198" s="32"/>
      <c r="D198" s="32"/>
      <c r="E198" s="32"/>
      <c r="F198" s="216"/>
      <c r="G198" s="216"/>
      <c r="H198" s="216"/>
      <c r="I198" s="196"/>
      <c r="J198" s="196"/>
      <c r="K198" s="216"/>
      <c r="L198" s="216"/>
      <c r="M198" s="216"/>
      <c r="N198" s="216"/>
      <c r="O198" s="216"/>
      <c r="P198" s="216"/>
      <c r="Q198" s="216"/>
      <c r="R198" s="216"/>
    </row>
    <row r="199" spans="2:18" x14ac:dyDescent="0.2">
      <c r="B199" s="32"/>
      <c r="C199" s="32"/>
      <c r="D199" s="32"/>
      <c r="E199" s="32"/>
      <c r="F199" s="216"/>
      <c r="G199" s="216"/>
      <c r="H199" s="216"/>
      <c r="I199" s="196"/>
      <c r="J199" s="196"/>
      <c r="K199" s="216"/>
      <c r="L199" s="216"/>
      <c r="M199" s="216"/>
      <c r="N199" s="216"/>
      <c r="O199" s="216"/>
      <c r="P199" s="216"/>
      <c r="Q199" s="216"/>
      <c r="R199" s="216"/>
    </row>
    <row r="200" spans="2:18" x14ac:dyDescent="0.2">
      <c r="B200" s="32"/>
      <c r="C200" s="32"/>
      <c r="D200" s="32"/>
      <c r="E200" s="32"/>
      <c r="F200" s="216"/>
      <c r="G200" s="216"/>
      <c r="H200" s="216"/>
      <c r="I200" s="196"/>
      <c r="J200" s="196"/>
      <c r="K200" s="216"/>
      <c r="L200" s="216"/>
      <c r="M200" s="216"/>
      <c r="N200" s="216"/>
      <c r="O200" s="216"/>
      <c r="P200" s="216"/>
      <c r="Q200" s="216"/>
      <c r="R200" s="216"/>
    </row>
    <row r="201" spans="2:18" x14ac:dyDescent="0.2">
      <c r="B201" s="32"/>
      <c r="C201" s="32"/>
      <c r="D201" s="32"/>
      <c r="E201" s="32"/>
      <c r="F201" s="216"/>
      <c r="G201" s="216"/>
      <c r="H201" s="216"/>
      <c r="I201" s="196"/>
      <c r="J201" s="196"/>
      <c r="K201" s="216"/>
      <c r="L201" s="216"/>
      <c r="M201" s="216"/>
      <c r="N201" s="216"/>
      <c r="O201" s="216"/>
      <c r="P201" s="216"/>
      <c r="Q201" s="216"/>
      <c r="R201" s="216"/>
    </row>
    <row r="202" spans="2:18" x14ac:dyDescent="0.2">
      <c r="B202" s="32"/>
      <c r="C202" s="32"/>
      <c r="D202" s="32"/>
      <c r="E202" s="32"/>
      <c r="F202" s="216"/>
      <c r="G202" s="216"/>
      <c r="H202" s="216"/>
      <c r="I202" s="196"/>
      <c r="J202" s="196"/>
      <c r="K202" s="216"/>
      <c r="L202" s="216"/>
      <c r="M202" s="216"/>
      <c r="N202" s="216"/>
      <c r="O202" s="216"/>
      <c r="P202" s="216"/>
      <c r="Q202" s="216"/>
      <c r="R202" s="216"/>
    </row>
    <row r="203" spans="2:18" x14ac:dyDescent="0.2">
      <c r="B203" s="32"/>
      <c r="C203" s="32"/>
      <c r="D203" s="32"/>
      <c r="E203" s="32"/>
      <c r="F203" s="216"/>
      <c r="G203" s="216"/>
      <c r="H203" s="216"/>
      <c r="I203" s="196"/>
      <c r="J203" s="196"/>
      <c r="K203" s="216"/>
      <c r="L203" s="216"/>
      <c r="M203" s="216"/>
      <c r="N203" s="216"/>
      <c r="O203" s="216"/>
      <c r="P203" s="216"/>
      <c r="Q203" s="216"/>
      <c r="R203" s="216"/>
    </row>
    <row r="204" spans="2:18" x14ac:dyDescent="0.2">
      <c r="B204" s="32"/>
      <c r="C204" s="32"/>
      <c r="D204" s="32"/>
      <c r="E204" s="32"/>
      <c r="F204" s="216"/>
      <c r="G204" s="216"/>
      <c r="H204" s="216"/>
      <c r="I204" s="196"/>
      <c r="J204" s="196"/>
      <c r="K204" s="216"/>
      <c r="L204" s="216"/>
      <c r="M204" s="216"/>
      <c r="N204" s="216"/>
      <c r="O204" s="216"/>
      <c r="P204" s="216"/>
      <c r="Q204" s="216"/>
      <c r="R204" s="216"/>
    </row>
    <row r="205" spans="2:18" x14ac:dyDescent="0.2">
      <c r="B205" s="32"/>
      <c r="C205" s="32"/>
      <c r="D205" s="32"/>
      <c r="E205" s="32"/>
      <c r="F205" s="216"/>
      <c r="G205" s="216"/>
      <c r="H205" s="216"/>
      <c r="I205" s="196"/>
      <c r="J205" s="196"/>
      <c r="K205" s="216"/>
      <c r="L205" s="216"/>
      <c r="M205" s="216"/>
      <c r="N205" s="216"/>
      <c r="O205" s="216"/>
      <c r="P205" s="216"/>
      <c r="Q205" s="216"/>
      <c r="R205" s="216"/>
    </row>
    <row r="206" spans="2:18" x14ac:dyDescent="0.2">
      <c r="B206" s="32"/>
      <c r="C206" s="32"/>
      <c r="D206" s="32"/>
      <c r="E206" s="32"/>
      <c r="F206" s="216"/>
      <c r="G206" s="216"/>
      <c r="H206" s="216"/>
      <c r="I206" s="196"/>
      <c r="J206" s="196"/>
      <c r="K206" s="216"/>
      <c r="L206" s="216"/>
      <c r="M206" s="216"/>
      <c r="N206" s="216"/>
      <c r="O206" s="216"/>
      <c r="P206" s="216"/>
      <c r="Q206" s="216"/>
      <c r="R206" s="216"/>
    </row>
    <row r="207" spans="2:18" x14ac:dyDescent="0.2">
      <c r="B207" s="32"/>
      <c r="C207" s="32"/>
      <c r="D207" s="32"/>
      <c r="E207" s="32"/>
      <c r="F207" s="216"/>
      <c r="G207" s="216"/>
      <c r="H207" s="216"/>
      <c r="I207" s="196"/>
      <c r="J207" s="196"/>
      <c r="K207" s="216"/>
      <c r="L207" s="216"/>
      <c r="M207" s="216"/>
      <c r="N207" s="216"/>
      <c r="O207" s="216"/>
      <c r="P207" s="216"/>
      <c r="Q207" s="216"/>
      <c r="R207" s="216"/>
    </row>
    <row r="208" spans="2:18" x14ac:dyDescent="0.2">
      <c r="B208" s="32"/>
      <c r="C208" s="32"/>
      <c r="D208" s="32"/>
      <c r="E208" s="32"/>
      <c r="F208" s="216"/>
      <c r="G208" s="216"/>
      <c r="H208" s="216"/>
      <c r="I208" s="196"/>
      <c r="J208" s="196"/>
      <c r="K208" s="216"/>
      <c r="L208" s="216"/>
      <c r="M208" s="216"/>
      <c r="N208" s="216"/>
      <c r="O208" s="216"/>
      <c r="P208" s="216"/>
      <c r="Q208" s="216"/>
      <c r="R208" s="216"/>
    </row>
    <row r="209" spans="2:18" x14ac:dyDescent="0.2">
      <c r="B209" s="32"/>
      <c r="C209" s="32"/>
      <c r="D209" s="32"/>
      <c r="E209" s="32"/>
      <c r="F209" s="216"/>
      <c r="G209" s="216"/>
      <c r="H209" s="216"/>
      <c r="I209" s="196"/>
      <c r="J209" s="196"/>
      <c r="K209" s="216"/>
      <c r="L209" s="216"/>
      <c r="M209" s="216"/>
      <c r="N209" s="216"/>
      <c r="O209" s="216"/>
      <c r="P209" s="216"/>
      <c r="Q209" s="216"/>
      <c r="R209" s="216"/>
    </row>
    <row r="210" spans="2:18" x14ac:dyDescent="0.2">
      <c r="B210" s="32"/>
      <c r="C210" s="32"/>
      <c r="D210" s="32"/>
      <c r="E210" s="32"/>
      <c r="F210" s="216"/>
      <c r="G210" s="216"/>
      <c r="H210" s="216"/>
      <c r="I210" s="196"/>
      <c r="J210" s="196"/>
      <c r="K210" s="216"/>
      <c r="L210" s="216"/>
      <c r="M210" s="216"/>
      <c r="N210" s="216"/>
      <c r="O210" s="216"/>
      <c r="P210" s="216"/>
      <c r="Q210" s="216"/>
      <c r="R210" s="216"/>
    </row>
    <row r="211" spans="2:18" x14ac:dyDescent="0.2">
      <c r="B211" s="32"/>
      <c r="C211" s="32"/>
      <c r="D211" s="32"/>
      <c r="E211" s="32"/>
      <c r="F211" s="216"/>
      <c r="G211" s="216"/>
      <c r="H211" s="216"/>
      <c r="I211" s="196"/>
      <c r="J211" s="196"/>
      <c r="K211" s="216"/>
      <c r="L211" s="216"/>
      <c r="M211" s="216"/>
      <c r="N211" s="216"/>
      <c r="O211" s="216"/>
      <c r="P211" s="216"/>
      <c r="Q211" s="216"/>
      <c r="R211" s="216"/>
    </row>
    <row r="212" spans="2:18" x14ac:dyDescent="0.2">
      <c r="B212" s="32"/>
      <c r="C212" s="32"/>
      <c r="D212" s="32"/>
      <c r="E212" s="32"/>
      <c r="F212" s="216"/>
      <c r="G212" s="216"/>
      <c r="H212" s="216"/>
      <c r="I212" s="196"/>
      <c r="J212" s="196"/>
      <c r="K212" s="216"/>
      <c r="L212" s="216"/>
      <c r="M212" s="216"/>
      <c r="N212" s="216"/>
      <c r="O212" s="216"/>
      <c r="P212" s="216"/>
      <c r="Q212" s="216"/>
      <c r="R212" s="216"/>
    </row>
    <row r="213" spans="2:18" x14ac:dyDescent="0.2">
      <c r="B213" s="32"/>
      <c r="C213" s="32"/>
      <c r="D213" s="32"/>
      <c r="E213" s="32"/>
      <c r="F213" s="216"/>
      <c r="G213" s="216"/>
      <c r="H213" s="216"/>
      <c r="I213" s="196"/>
      <c r="J213" s="196"/>
      <c r="K213" s="216"/>
      <c r="L213" s="216"/>
      <c r="M213" s="216"/>
      <c r="N213" s="216"/>
      <c r="O213" s="216"/>
      <c r="P213" s="216"/>
      <c r="Q213" s="216"/>
      <c r="R213" s="216"/>
    </row>
    <row r="214" spans="2:18" x14ac:dyDescent="0.2">
      <c r="B214" s="32"/>
      <c r="C214" s="32"/>
      <c r="D214" s="32"/>
      <c r="E214" s="32"/>
      <c r="F214" s="216"/>
      <c r="G214" s="216"/>
      <c r="H214" s="216"/>
      <c r="I214" s="196"/>
      <c r="J214" s="196"/>
      <c r="K214" s="216"/>
      <c r="L214" s="216"/>
      <c r="M214" s="216"/>
      <c r="N214" s="216"/>
      <c r="O214" s="216"/>
      <c r="P214" s="216"/>
      <c r="Q214" s="216"/>
      <c r="R214" s="216"/>
    </row>
    <row r="215" spans="2:18" x14ac:dyDescent="0.2">
      <c r="B215" s="32"/>
      <c r="C215" s="32"/>
      <c r="D215" s="32"/>
      <c r="E215" s="32"/>
      <c r="F215" s="216"/>
      <c r="G215" s="216"/>
      <c r="H215" s="216"/>
      <c r="I215" s="196"/>
      <c r="J215" s="196"/>
      <c r="K215" s="216"/>
      <c r="L215" s="216"/>
      <c r="M215" s="216"/>
      <c r="N215" s="216"/>
      <c r="O215" s="216"/>
      <c r="P215" s="216"/>
      <c r="Q215" s="216"/>
      <c r="R215" s="216"/>
    </row>
    <row r="216" spans="2:18" x14ac:dyDescent="0.2">
      <c r="B216" s="32"/>
      <c r="C216" s="32"/>
      <c r="D216" s="32"/>
      <c r="E216" s="32"/>
      <c r="F216" s="216"/>
      <c r="G216" s="216"/>
      <c r="H216" s="216"/>
      <c r="I216" s="196"/>
      <c r="J216" s="196"/>
      <c r="K216" s="216"/>
      <c r="L216" s="216"/>
      <c r="M216" s="216"/>
      <c r="N216" s="216"/>
      <c r="O216" s="216"/>
      <c r="P216" s="216"/>
      <c r="Q216" s="216"/>
      <c r="R216" s="216"/>
    </row>
    <row r="217" spans="2:18" x14ac:dyDescent="0.2">
      <c r="B217" s="32"/>
      <c r="C217" s="32"/>
      <c r="D217" s="32"/>
      <c r="E217" s="32"/>
      <c r="F217" s="216"/>
      <c r="G217" s="216"/>
      <c r="H217" s="216"/>
      <c r="I217" s="196"/>
      <c r="J217" s="196"/>
      <c r="K217" s="216"/>
      <c r="L217" s="216"/>
      <c r="M217" s="216"/>
      <c r="N217" s="216"/>
      <c r="O217" s="216"/>
      <c r="P217" s="216"/>
      <c r="Q217" s="216"/>
      <c r="R217" s="21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26" bestFit="1" customWidth="1"/>
    <col min="2" max="2" width="10.5703125" style="226" bestFit="1" customWidth="1"/>
    <col min="3" max="3" width="11.42578125" style="226" bestFit="1" customWidth="1"/>
    <col min="4" max="4" width="6.28515625" style="226" bestFit="1" customWidth="1"/>
    <col min="5" max="5" width="7.5703125" style="226" hidden="1" customWidth="1"/>
    <col min="6" max="16384" width="9.140625" style="226"/>
  </cols>
  <sheetData>
    <row r="2" spans="1:20" ht="36.75" customHeight="1" x14ac:dyDescent="0.3">
      <c r="A2" s="275" t="s">
        <v>74</v>
      </c>
      <c r="B2" s="276"/>
      <c r="C2" s="276"/>
      <c r="D2" s="27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2">
      <c r="A3" s="221"/>
    </row>
    <row r="5" spans="1:20" s="7" customFormat="1" x14ac:dyDescent="0.2">
      <c r="D5" s="167"/>
    </row>
    <row r="6" spans="1:20" s="9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26" bestFit="1" customWidth="1"/>
    <col min="2" max="2" width="10.5703125" style="226" bestFit="1" customWidth="1"/>
    <col min="3" max="3" width="11.42578125" style="226" bestFit="1" customWidth="1"/>
    <col min="4" max="4" width="6.28515625" style="226" bestFit="1" customWidth="1"/>
    <col min="5" max="5" width="7.5703125" style="226" hidden="1" customWidth="1"/>
    <col min="6" max="16384" width="9.140625" style="226"/>
  </cols>
  <sheetData>
    <row r="2" spans="1:20" ht="35.25" customHeight="1" x14ac:dyDescent="0.3">
      <c r="A2" s="275" t="s">
        <v>83</v>
      </c>
      <c r="B2" s="276"/>
      <c r="C2" s="276"/>
      <c r="D2" s="27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2">
      <c r="A3" s="221"/>
    </row>
    <row r="5" spans="1:20" s="7" customFormat="1" x14ac:dyDescent="0.2">
      <c r="D5" s="167"/>
    </row>
    <row r="6" spans="1:20" s="9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226" bestFit="1" customWidth="1"/>
    <col min="2" max="7" width="8.7109375" style="226" bestFit="1" customWidth="1"/>
    <col min="8" max="8" width="7.5703125" style="226" hidden="1" customWidth="1"/>
    <col min="9" max="16384" width="9.140625" style="226"/>
  </cols>
  <sheetData>
    <row r="2" spans="1:20" ht="18.75" x14ac:dyDescent="0.3">
      <c r="A2" s="5" t="s">
        <v>202</v>
      </c>
      <c r="B2" s="276"/>
      <c r="C2" s="276"/>
      <c r="D2" s="276"/>
      <c r="E2" s="276"/>
      <c r="F2" s="276"/>
      <c r="G2" s="27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2">
      <c r="A3" s="221"/>
    </row>
    <row r="4" spans="1:20" s="7" customFormat="1" x14ac:dyDescent="0.2">
      <c r="G4" s="167" t="s">
        <v>195</v>
      </c>
    </row>
    <row r="5" spans="1:20" s="96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04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C4" sqref="C4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221</v>
      </c>
    </row>
    <row r="3" spans="1:7" x14ac:dyDescent="0.2">
      <c r="A3" t="s">
        <v>141</v>
      </c>
      <c r="B3" s="89">
        <v>43830</v>
      </c>
      <c r="C3" s="199" t="s">
        <v>1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20</v>
      </c>
      <c r="B5" t="s">
        <v>170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78</v>
      </c>
    </row>
    <row r="9" spans="1:7" x14ac:dyDescent="0.2">
      <c r="A9" t="s">
        <v>152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43" customFormat="1" x14ac:dyDescent="0.2"/>
    <row r="8" s="69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S180"/>
  <sheetViews>
    <sheetView workbookViewId="0">
      <selection activeCell="A35" sqref="A35"/>
    </sheetView>
  </sheetViews>
  <sheetFormatPr defaultRowHeight="11.25" outlineLevelRow="3" x14ac:dyDescent="0.2"/>
  <cols>
    <col min="1" max="1" width="52" style="24" customWidth="1"/>
    <col min="2" max="13" width="9.85546875" style="117" bestFit="1" customWidth="1"/>
    <col min="14" max="14" width="14.42578125" style="117" bestFit="1" customWidth="1"/>
    <col min="15" max="16384" width="9.140625" style="24"/>
  </cols>
  <sheetData>
    <row r="1" spans="1:19" s="226" customFormat="1" ht="12.75" x14ac:dyDescent="0.2"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9" s="226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51"/>
      <c r="P2" s="251"/>
      <c r="Q2" s="251"/>
      <c r="R2" s="251"/>
      <c r="S2" s="251"/>
    </row>
    <row r="3" spans="1:19" s="226" customFormat="1" ht="12.75" x14ac:dyDescent="0.2">
      <c r="A3" s="22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9" s="7" customFormat="1" ht="12.75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 t="str">
        <f>VALUSD</f>
        <v>млрд. дол. США</v>
      </c>
    </row>
    <row r="5" spans="1:19" s="53" customFormat="1" ht="12.75" x14ac:dyDescent="0.2">
      <c r="A5" s="152"/>
      <c r="B5" s="202">
        <v>43465</v>
      </c>
      <c r="C5" s="202">
        <v>43496</v>
      </c>
      <c r="D5" s="202">
        <v>43524</v>
      </c>
      <c r="E5" s="202">
        <v>43555</v>
      </c>
      <c r="F5" s="202">
        <v>43585</v>
      </c>
      <c r="G5" s="202">
        <v>43616</v>
      </c>
      <c r="H5" s="202">
        <v>43646</v>
      </c>
      <c r="I5" s="202">
        <v>43677</v>
      </c>
      <c r="J5" s="202">
        <v>43708</v>
      </c>
      <c r="K5" s="202">
        <v>43738</v>
      </c>
      <c r="L5" s="202">
        <v>43769</v>
      </c>
      <c r="M5" s="202">
        <v>43799</v>
      </c>
      <c r="N5" s="202">
        <v>43830</v>
      </c>
    </row>
    <row r="6" spans="1:19" s="210" customFormat="1" ht="31.5" x14ac:dyDescent="0.2">
      <c r="A6" s="214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0">
        <f t="shared" ref="B6:M6" si="0">B$7+B$78</f>
        <v>78.316490487460001</v>
      </c>
      <c r="C6" s="10">
        <f t="shared" si="0"/>
        <v>78.255045255829998</v>
      </c>
      <c r="D6" s="10">
        <f t="shared" si="0"/>
        <v>78.243479901269993</v>
      </c>
      <c r="E6" s="10">
        <f t="shared" si="0"/>
        <v>78.793350198820008</v>
      </c>
      <c r="F6" s="10">
        <f t="shared" si="0"/>
        <v>79.823587140390018</v>
      </c>
      <c r="G6" s="10">
        <f t="shared" si="0"/>
        <v>78.411102057500017</v>
      </c>
      <c r="H6" s="10">
        <f t="shared" si="0"/>
        <v>80.375392153720014</v>
      </c>
      <c r="I6" s="10">
        <f t="shared" si="0"/>
        <v>82.426394742840003</v>
      </c>
      <c r="J6" s="10">
        <f t="shared" si="0"/>
        <v>81.927350351720008</v>
      </c>
      <c r="K6" s="10">
        <f t="shared" si="0"/>
        <v>82.962561275420001</v>
      </c>
      <c r="L6" s="10">
        <f t="shared" si="0"/>
        <v>81.838793399400004</v>
      </c>
      <c r="M6" s="10">
        <f t="shared" si="0"/>
        <v>82.828047550429986</v>
      </c>
      <c r="N6" s="10">
        <v>84.364540828580004</v>
      </c>
    </row>
    <row r="7" spans="1:19" s="134" customFormat="1" ht="15" x14ac:dyDescent="0.2">
      <c r="A7" s="28" t="s">
        <v>70</v>
      </c>
      <c r="B7" s="126">
        <f t="shared" ref="B7:N7" si="1">B$8+B$47</f>
        <v>67.186989245060005</v>
      </c>
      <c r="C7" s="126">
        <f t="shared" si="1"/>
        <v>67.253180816010001</v>
      </c>
      <c r="D7" s="126">
        <f t="shared" si="1"/>
        <v>67.421655048719998</v>
      </c>
      <c r="E7" s="126">
        <f t="shared" si="1"/>
        <v>68.229288163500001</v>
      </c>
      <c r="F7" s="126">
        <f t="shared" si="1"/>
        <v>69.332709061360021</v>
      </c>
      <c r="G7" s="126">
        <f t="shared" si="1"/>
        <v>68.156329011960011</v>
      </c>
      <c r="H7" s="126">
        <f t="shared" si="1"/>
        <v>70.024855533360011</v>
      </c>
      <c r="I7" s="126">
        <f t="shared" si="1"/>
        <v>72.224173541260001</v>
      </c>
      <c r="J7" s="126">
        <f t="shared" si="1"/>
        <v>71.731597916230015</v>
      </c>
      <c r="K7" s="126">
        <f t="shared" si="1"/>
        <v>73.00783752772</v>
      </c>
      <c r="L7" s="126">
        <f t="shared" si="1"/>
        <v>71.81267362522</v>
      </c>
      <c r="M7" s="126">
        <f t="shared" si="1"/>
        <v>72.82391930803999</v>
      </c>
      <c r="N7" s="126">
        <f t="shared" si="1"/>
        <v>74.362672359849995</v>
      </c>
    </row>
    <row r="8" spans="1:19" s="13" customFormat="1" ht="15" outlineLevel="1" x14ac:dyDescent="0.2">
      <c r="A8" s="46" t="s">
        <v>50</v>
      </c>
      <c r="B8" s="162">
        <f t="shared" ref="B8:N8" si="2">B$9+B$45</f>
        <v>27.487826315950002</v>
      </c>
      <c r="C8" s="162">
        <f t="shared" si="2"/>
        <v>27.549708098469999</v>
      </c>
      <c r="D8" s="162">
        <f t="shared" si="2"/>
        <v>27.785161368370002</v>
      </c>
      <c r="E8" s="162">
        <f t="shared" si="2"/>
        <v>28.04873906932</v>
      </c>
      <c r="F8" s="162">
        <f t="shared" si="2"/>
        <v>29.19410859980001</v>
      </c>
      <c r="G8" s="162">
        <f t="shared" si="2"/>
        <v>29.290415457810013</v>
      </c>
      <c r="H8" s="162">
        <f t="shared" si="2"/>
        <v>29.901735166640002</v>
      </c>
      <c r="I8" s="162">
        <f t="shared" si="2"/>
        <v>32.291836208480007</v>
      </c>
      <c r="J8" s="162">
        <f t="shared" si="2"/>
        <v>31.912975051970008</v>
      </c>
      <c r="K8" s="162">
        <f t="shared" si="2"/>
        <v>34.332043978029994</v>
      </c>
      <c r="L8" s="162">
        <f t="shared" si="2"/>
        <v>32.733246928070002</v>
      </c>
      <c r="M8" s="162">
        <f t="shared" si="2"/>
        <v>33.876380389579985</v>
      </c>
      <c r="N8" s="162">
        <f t="shared" si="2"/>
        <v>35.020184952059999</v>
      </c>
    </row>
    <row r="9" spans="1:19" s="259" customFormat="1" ht="25.5" outlineLevel="2" collapsed="1" x14ac:dyDescent="0.2">
      <c r="A9" s="265" t="s">
        <v>198</v>
      </c>
      <c r="B9" s="212">
        <f t="shared" ref="B9:M9" si="3">SUM(B$10:B$44)</f>
        <v>27.406626104820003</v>
      </c>
      <c r="C9" s="212">
        <f t="shared" si="3"/>
        <v>27.46870466284</v>
      </c>
      <c r="D9" s="212">
        <f t="shared" si="3"/>
        <v>27.701868939230003</v>
      </c>
      <c r="E9" s="212">
        <f t="shared" si="3"/>
        <v>27.966229169049999</v>
      </c>
      <c r="F9" s="212">
        <f t="shared" si="3"/>
        <v>29.110889754000009</v>
      </c>
      <c r="G9" s="212">
        <f t="shared" si="3"/>
        <v>29.207980859830013</v>
      </c>
      <c r="H9" s="212">
        <f t="shared" si="3"/>
        <v>29.817075783770001</v>
      </c>
      <c r="I9" s="212">
        <f t="shared" si="3"/>
        <v>32.204847102040006</v>
      </c>
      <c r="J9" s="212">
        <f t="shared" si="3"/>
        <v>31.826491984320008</v>
      </c>
      <c r="K9" s="212">
        <f t="shared" si="3"/>
        <v>34.242805904069996</v>
      </c>
      <c r="L9" s="212">
        <f t="shared" si="3"/>
        <v>32.647267040359999</v>
      </c>
      <c r="M9" s="212">
        <f t="shared" si="3"/>
        <v>33.786966947599986</v>
      </c>
      <c r="N9" s="212">
        <v>34.930848529999999</v>
      </c>
    </row>
    <row r="10" spans="1:19" s="39" customFormat="1" ht="12.75" hidden="1" outlineLevel="3" x14ac:dyDescent="0.2">
      <c r="A10" s="49" t="s">
        <v>52</v>
      </c>
      <c r="B10" s="173">
        <v>0.423707</v>
      </c>
      <c r="C10" s="173">
        <v>0</v>
      </c>
      <c r="D10" s="173">
        <v>0.11294999999999999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</row>
    <row r="11" spans="1:19" ht="12.75" hidden="1" outlineLevel="3" x14ac:dyDescent="0.2">
      <c r="A11" s="43" t="s">
        <v>145</v>
      </c>
      <c r="B11" s="122">
        <v>2.2627073694200002</v>
      </c>
      <c r="C11" s="122">
        <v>2.25722406616</v>
      </c>
      <c r="D11" s="122">
        <v>2.3210086599399999</v>
      </c>
      <c r="E11" s="122">
        <v>2.2992028812699998</v>
      </c>
      <c r="F11" s="122">
        <v>2.4738730820099999</v>
      </c>
      <c r="G11" s="122">
        <v>2.52011279308</v>
      </c>
      <c r="H11" s="122">
        <v>2.5881268185900002</v>
      </c>
      <c r="I11" s="122">
        <v>2.6996420962699998</v>
      </c>
      <c r="J11" s="122">
        <v>2.6839375595799999</v>
      </c>
      <c r="K11" s="122">
        <v>2.81204385252</v>
      </c>
      <c r="L11" s="122">
        <v>2.7093728487600002</v>
      </c>
      <c r="M11" s="122">
        <v>3.0255949774299999</v>
      </c>
      <c r="N11" s="122">
        <v>3.0702229567899999</v>
      </c>
      <c r="O11" s="15"/>
      <c r="P11" s="15"/>
      <c r="Q11" s="15"/>
    </row>
    <row r="12" spans="1:19" ht="12.75" hidden="1" outlineLevel="3" x14ac:dyDescent="0.2">
      <c r="A12" s="43" t="s">
        <v>206</v>
      </c>
      <c r="B12" s="122">
        <v>0.68740315390999995</v>
      </c>
      <c r="C12" s="122">
        <v>0.68573734417999999</v>
      </c>
      <c r="D12" s="122">
        <v>0.70511489673000005</v>
      </c>
      <c r="E12" s="122">
        <v>0.69849037193999997</v>
      </c>
      <c r="F12" s="122">
        <v>0.71500678002999996</v>
      </c>
      <c r="G12" s="122">
        <v>0.70826861274999997</v>
      </c>
      <c r="H12" s="122">
        <v>0.72738370940999997</v>
      </c>
      <c r="I12" s="122">
        <v>0.75872467602000004</v>
      </c>
      <c r="J12" s="122">
        <v>0.75431097261000002</v>
      </c>
      <c r="K12" s="122">
        <v>0.79031478430000002</v>
      </c>
      <c r="L12" s="122">
        <v>0.76145946891000005</v>
      </c>
      <c r="M12" s="122">
        <v>0.79186788747000003</v>
      </c>
      <c r="N12" s="122">
        <v>0.80354805750000002</v>
      </c>
      <c r="O12" s="15"/>
      <c r="P12" s="15"/>
      <c r="Q12" s="15"/>
    </row>
    <row r="13" spans="1:19" ht="12.75" hidden="1" outlineLevel="3" x14ac:dyDescent="0.2">
      <c r="A13" s="43" t="s">
        <v>30</v>
      </c>
      <c r="B13" s="122">
        <v>0.69196167220000004</v>
      </c>
      <c r="C13" s="122">
        <v>0.64801398164000001</v>
      </c>
      <c r="D13" s="122">
        <v>0.87059826538999996</v>
      </c>
      <c r="E13" s="122">
        <v>1.0356979934099999</v>
      </c>
      <c r="F13" s="122">
        <v>1.24234127433</v>
      </c>
      <c r="G13" s="122">
        <v>1.52288894164</v>
      </c>
      <c r="H13" s="122">
        <v>0.97539866548999998</v>
      </c>
      <c r="I13" s="122">
        <v>1.5277908768899999</v>
      </c>
      <c r="J13" s="122">
        <v>1.5234757030699999</v>
      </c>
      <c r="K13" s="122">
        <v>1.5522841657399999</v>
      </c>
      <c r="L13" s="122">
        <v>1.52552379736</v>
      </c>
      <c r="M13" s="122">
        <v>1.36316422702</v>
      </c>
      <c r="N13" s="122">
        <v>1.59467773396</v>
      </c>
      <c r="O13" s="15"/>
      <c r="P13" s="15"/>
      <c r="Q13" s="15"/>
    </row>
    <row r="14" spans="1:19" ht="12.75" hidden="1" outlineLevel="3" x14ac:dyDescent="0.2">
      <c r="A14" s="43" t="s">
        <v>34</v>
      </c>
      <c r="B14" s="122">
        <v>1.3182480490299999</v>
      </c>
      <c r="C14" s="122">
        <v>1.3150534893500001</v>
      </c>
      <c r="D14" s="122">
        <v>1.3522142453099999</v>
      </c>
      <c r="E14" s="122">
        <v>1.33951024938</v>
      </c>
      <c r="F14" s="122">
        <v>1.37118412605</v>
      </c>
      <c r="G14" s="122">
        <v>1.3582621954</v>
      </c>
      <c r="H14" s="122">
        <v>1.3949196339400001</v>
      </c>
      <c r="I14" s="122">
        <v>1.45502289048</v>
      </c>
      <c r="J14" s="122">
        <v>1.4465586350099999</v>
      </c>
      <c r="K14" s="122">
        <v>1.5156039314400001</v>
      </c>
      <c r="L14" s="122">
        <v>1.4602674626000001</v>
      </c>
      <c r="M14" s="122">
        <v>1.5185823513600001</v>
      </c>
      <c r="N14" s="122">
        <v>1.54098166862</v>
      </c>
      <c r="O14" s="15"/>
      <c r="P14" s="15"/>
      <c r="Q14" s="15"/>
    </row>
    <row r="15" spans="1:19" ht="12.75" hidden="1" outlineLevel="3" x14ac:dyDescent="0.2">
      <c r="A15" s="43" t="s">
        <v>85</v>
      </c>
      <c r="B15" s="122">
        <v>1.0365402828900001</v>
      </c>
      <c r="C15" s="122">
        <v>1.0340283961600001</v>
      </c>
      <c r="D15" s="122">
        <v>1.0632479504800001</v>
      </c>
      <c r="E15" s="122">
        <v>1.05325878074</v>
      </c>
      <c r="F15" s="122">
        <v>1.0781639942200001</v>
      </c>
      <c r="G15" s="122">
        <v>1.0680034620900001</v>
      </c>
      <c r="H15" s="122">
        <v>1.09682725723</v>
      </c>
      <c r="I15" s="122">
        <v>1.14408653183</v>
      </c>
      <c r="J15" s="122">
        <v>1.1374310759299999</v>
      </c>
      <c r="K15" s="122">
        <v>1.1917214890000001</v>
      </c>
      <c r="L15" s="122">
        <v>1.14821034622</v>
      </c>
      <c r="M15" s="122">
        <v>1.1940634247299999</v>
      </c>
      <c r="N15" s="122">
        <v>1.2116760391900001</v>
      </c>
      <c r="O15" s="15"/>
      <c r="P15" s="15"/>
      <c r="Q15" s="15"/>
    </row>
    <row r="16" spans="1:19" ht="12.75" hidden="1" outlineLevel="3" x14ac:dyDescent="0.2">
      <c r="A16" s="43" t="s">
        <v>136</v>
      </c>
      <c r="B16" s="122">
        <v>1.69385845206</v>
      </c>
      <c r="C16" s="122">
        <v>1.68975366168</v>
      </c>
      <c r="D16" s="122">
        <v>1.7375026877999999</v>
      </c>
      <c r="E16" s="122">
        <v>1.7211789231900001</v>
      </c>
      <c r="F16" s="122">
        <v>1.76187768527</v>
      </c>
      <c r="G16" s="122">
        <v>1.7452738894299999</v>
      </c>
      <c r="H16" s="122">
        <v>1.7923761871699999</v>
      </c>
      <c r="I16" s="122">
        <v>1.8696047551699999</v>
      </c>
      <c r="J16" s="122">
        <v>1.8587287666400001</v>
      </c>
      <c r="K16" s="122">
        <v>1.9474472434300001</v>
      </c>
      <c r="L16" s="122">
        <v>1.8763436711199999</v>
      </c>
      <c r="M16" s="122">
        <v>1.95127430901</v>
      </c>
      <c r="N16" s="122">
        <v>1.98005589748</v>
      </c>
      <c r="O16" s="15"/>
      <c r="P16" s="15"/>
      <c r="Q16" s="15"/>
    </row>
    <row r="17" spans="1:17" ht="12.75" hidden="1" outlineLevel="3" x14ac:dyDescent="0.2">
      <c r="A17" s="43" t="s">
        <v>199</v>
      </c>
      <c r="B17" s="122">
        <v>3.3746665013200001</v>
      </c>
      <c r="C17" s="122">
        <v>3.3664885459899998</v>
      </c>
      <c r="D17" s="122">
        <v>3.4616187138600001</v>
      </c>
      <c r="E17" s="122">
        <v>3.4290969517700001</v>
      </c>
      <c r="F17" s="122">
        <v>3.5101809106599999</v>
      </c>
      <c r="G17" s="122">
        <v>3.47710124366</v>
      </c>
      <c r="H17" s="122">
        <v>3.5709429373999999</v>
      </c>
      <c r="I17" s="122">
        <v>3.7248050628099998</v>
      </c>
      <c r="J17" s="122">
        <v>3.7031368802200002</v>
      </c>
      <c r="K17" s="122">
        <v>3.8798902985599999</v>
      </c>
      <c r="L17" s="122">
        <v>3.73823097439</v>
      </c>
      <c r="M17" s="122">
        <v>3.8875149440099999</v>
      </c>
      <c r="N17" s="122">
        <v>3.9448563720599998</v>
      </c>
      <c r="O17" s="15"/>
      <c r="P17" s="15"/>
      <c r="Q17" s="15"/>
    </row>
    <row r="18" spans="1:17" ht="12.75" hidden="1" outlineLevel="3" x14ac:dyDescent="0.2">
      <c r="A18" s="43" t="s">
        <v>26</v>
      </c>
      <c r="B18" s="122">
        <v>0.43692677880000003</v>
      </c>
      <c r="C18" s="122">
        <v>0.43586795781999998</v>
      </c>
      <c r="D18" s="122">
        <v>0.4481847061</v>
      </c>
      <c r="E18" s="122">
        <v>0.44397402963999999</v>
      </c>
      <c r="F18" s="122">
        <v>0.45447217901999998</v>
      </c>
      <c r="G18" s="122">
        <v>0.45018926918000002</v>
      </c>
      <c r="H18" s="122">
        <v>0.46233919538000001</v>
      </c>
      <c r="I18" s="122">
        <v>0.48226012173999999</v>
      </c>
      <c r="J18" s="122">
        <v>0.47945468623999998</v>
      </c>
      <c r="K18" s="122">
        <v>0.50233940734000004</v>
      </c>
      <c r="L18" s="122">
        <v>0.48399840913999997</v>
      </c>
      <c r="M18" s="122">
        <v>0.50332658986000001</v>
      </c>
      <c r="N18" s="122">
        <v>0.51075073250000003</v>
      </c>
      <c r="O18" s="15"/>
      <c r="P18" s="15"/>
      <c r="Q18" s="15"/>
    </row>
    <row r="19" spans="1:17" ht="12.75" hidden="1" outlineLevel="3" x14ac:dyDescent="0.2">
      <c r="A19" s="43" t="s">
        <v>80</v>
      </c>
      <c r="B19" s="122">
        <v>0.43692677880000003</v>
      </c>
      <c r="C19" s="122">
        <v>0.43586795781999998</v>
      </c>
      <c r="D19" s="122">
        <v>0.4481847061</v>
      </c>
      <c r="E19" s="122">
        <v>0.44397402963999999</v>
      </c>
      <c r="F19" s="122">
        <v>0.45447217901999998</v>
      </c>
      <c r="G19" s="122">
        <v>0.45018926918000002</v>
      </c>
      <c r="H19" s="122">
        <v>0.46233919538000001</v>
      </c>
      <c r="I19" s="122">
        <v>0.48226012173999999</v>
      </c>
      <c r="J19" s="122">
        <v>0.47945468623999998</v>
      </c>
      <c r="K19" s="122">
        <v>0.50233940734000004</v>
      </c>
      <c r="L19" s="122">
        <v>0.48399840913999997</v>
      </c>
      <c r="M19" s="122">
        <v>0.50332658986000001</v>
      </c>
      <c r="N19" s="122">
        <v>0.51075073250000003</v>
      </c>
      <c r="O19" s="15"/>
      <c r="P19" s="15"/>
      <c r="Q19" s="15"/>
    </row>
    <row r="20" spans="1:17" ht="12.75" hidden="1" outlineLevel="3" x14ac:dyDescent="0.2">
      <c r="A20" s="43" t="s">
        <v>174</v>
      </c>
      <c r="B20" s="122">
        <v>1.3515315323999999</v>
      </c>
      <c r="C20" s="122">
        <v>1.35889222559</v>
      </c>
      <c r="D20" s="122">
        <v>1.36967972661</v>
      </c>
      <c r="E20" s="122">
        <v>1.3654501299499999</v>
      </c>
      <c r="F20" s="122">
        <v>1.1551671238700001</v>
      </c>
      <c r="G20" s="122">
        <v>1.15228257379</v>
      </c>
      <c r="H20" s="122">
        <v>1.0496412908699999</v>
      </c>
      <c r="I20" s="122">
        <v>1.04980947296</v>
      </c>
      <c r="J20" s="122">
        <v>1.0497857881099999</v>
      </c>
      <c r="K20" s="122">
        <v>1.2659374513899999</v>
      </c>
      <c r="L20" s="122">
        <v>1.26498898431</v>
      </c>
      <c r="M20" s="122">
        <v>1.2835272955699999</v>
      </c>
      <c r="N20" s="122">
        <v>1.3257462422599999</v>
      </c>
      <c r="O20" s="15"/>
      <c r="P20" s="15"/>
      <c r="Q20" s="15"/>
    </row>
    <row r="21" spans="1:17" ht="12.75" hidden="1" outlineLevel="3" x14ac:dyDescent="0.2">
      <c r="A21" s="43" t="s">
        <v>131</v>
      </c>
      <c r="B21" s="122">
        <v>0.43692677880000003</v>
      </c>
      <c r="C21" s="122">
        <v>0.43586795781999998</v>
      </c>
      <c r="D21" s="122">
        <v>0.4481847061</v>
      </c>
      <c r="E21" s="122">
        <v>0.44397402963999999</v>
      </c>
      <c r="F21" s="122">
        <v>0.45447217901999998</v>
      </c>
      <c r="G21" s="122">
        <v>0.45018926918000002</v>
      </c>
      <c r="H21" s="122">
        <v>0.46233919538000001</v>
      </c>
      <c r="I21" s="122">
        <v>0.48226012173999999</v>
      </c>
      <c r="J21" s="122">
        <v>0.47945468623999998</v>
      </c>
      <c r="K21" s="122">
        <v>0.50233940734000004</v>
      </c>
      <c r="L21" s="122">
        <v>0.48399840913999997</v>
      </c>
      <c r="M21" s="122">
        <v>0.50332658986000001</v>
      </c>
      <c r="N21" s="122">
        <v>0.51075073250000003</v>
      </c>
      <c r="O21" s="15"/>
      <c r="P21" s="15"/>
      <c r="Q21" s="15"/>
    </row>
    <row r="22" spans="1:17" ht="12.75" hidden="1" outlineLevel="3" x14ac:dyDescent="0.2">
      <c r="A22" s="43" t="s">
        <v>196</v>
      </c>
      <c r="B22" s="122">
        <v>0.43692677880000003</v>
      </c>
      <c r="C22" s="122">
        <v>0.43586795781999998</v>
      </c>
      <c r="D22" s="122">
        <v>0.4481847061</v>
      </c>
      <c r="E22" s="122">
        <v>0.44397402963999999</v>
      </c>
      <c r="F22" s="122">
        <v>0.45447217901999998</v>
      </c>
      <c r="G22" s="122">
        <v>0.45018926918000002</v>
      </c>
      <c r="H22" s="122">
        <v>0.46233919538000001</v>
      </c>
      <c r="I22" s="122">
        <v>0.48226012173999999</v>
      </c>
      <c r="J22" s="122">
        <v>0.47945468623999998</v>
      </c>
      <c r="K22" s="122">
        <v>0.50233940734000004</v>
      </c>
      <c r="L22" s="122">
        <v>0.48399840913999997</v>
      </c>
      <c r="M22" s="122">
        <v>0.50332658986000001</v>
      </c>
      <c r="N22" s="122">
        <v>0.51075073250000003</v>
      </c>
      <c r="O22" s="15"/>
      <c r="P22" s="15"/>
      <c r="Q22" s="15"/>
    </row>
    <row r="23" spans="1:17" ht="12.75" hidden="1" outlineLevel="3" x14ac:dyDescent="0.2">
      <c r="A23" s="43" t="s">
        <v>218</v>
      </c>
      <c r="B23" s="122">
        <v>0.69286224135999996</v>
      </c>
      <c r="C23" s="122">
        <v>0.79476530299000003</v>
      </c>
      <c r="D23" s="122">
        <v>0.88631020443999997</v>
      </c>
      <c r="E23" s="122">
        <v>0.89331864721999998</v>
      </c>
      <c r="F23" s="122">
        <v>1.1076797403800001</v>
      </c>
      <c r="G23" s="122">
        <v>1.12092332295</v>
      </c>
      <c r="H23" s="122">
        <v>1.3126080959499999</v>
      </c>
      <c r="I23" s="122">
        <v>1.9058424059300001</v>
      </c>
      <c r="J23" s="122">
        <v>1.95167667096</v>
      </c>
      <c r="K23" s="122">
        <v>2.2454125685799999</v>
      </c>
      <c r="L23" s="122">
        <v>2.2829471239000001</v>
      </c>
      <c r="M23" s="122">
        <v>1.8806763763300001</v>
      </c>
      <c r="N23" s="122">
        <v>1.9942664029399999</v>
      </c>
      <c r="O23" s="15"/>
      <c r="P23" s="15"/>
      <c r="Q23" s="15"/>
    </row>
    <row r="24" spans="1:17" ht="12.75" hidden="1" outlineLevel="3" x14ac:dyDescent="0.2">
      <c r="A24" s="43" t="s">
        <v>154</v>
      </c>
      <c r="B24" s="122">
        <v>0.43692677880000003</v>
      </c>
      <c r="C24" s="122">
        <v>0.43586795781999998</v>
      </c>
      <c r="D24" s="122">
        <v>0.4481847061</v>
      </c>
      <c r="E24" s="122">
        <v>0.44397402963999999</v>
      </c>
      <c r="F24" s="122">
        <v>0.45447217901999998</v>
      </c>
      <c r="G24" s="122">
        <v>0.45018926918000002</v>
      </c>
      <c r="H24" s="122">
        <v>0.46233919538000001</v>
      </c>
      <c r="I24" s="122">
        <v>0.48226012173999999</v>
      </c>
      <c r="J24" s="122">
        <v>0.47945468623999998</v>
      </c>
      <c r="K24" s="122">
        <v>0.50233940734000004</v>
      </c>
      <c r="L24" s="122">
        <v>0.48399840913999997</v>
      </c>
      <c r="M24" s="122">
        <v>0.50332658986000001</v>
      </c>
      <c r="N24" s="122">
        <v>0.51075073250000003</v>
      </c>
      <c r="O24" s="15"/>
      <c r="P24" s="15"/>
      <c r="Q24" s="15"/>
    </row>
    <row r="25" spans="1:17" ht="12.75" hidden="1" outlineLevel="3" x14ac:dyDescent="0.2">
      <c r="A25" s="43" t="s">
        <v>114</v>
      </c>
      <c r="B25" s="122">
        <v>0.43692677880000003</v>
      </c>
      <c r="C25" s="122">
        <v>0.43586795781999998</v>
      </c>
      <c r="D25" s="122">
        <v>0.4481847061</v>
      </c>
      <c r="E25" s="122">
        <v>0.44397402963999999</v>
      </c>
      <c r="F25" s="122">
        <v>0.45447217901999998</v>
      </c>
      <c r="G25" s="122">
        <v>0.45018926918000002</v>
      </c>
      <c r="H25" s="122">
        <v>0.46233919538000001</v>
      </c>
      <c r="I25" s="122">
        <v>0.48226012173999999</v>
      </c>
      <c r="J25" s="122">
        <v>0.47945468623999998</v>
      </c>
      <c r="K25" s="122">
        <v>0.50233940734000004</v>
      </c>
      <c r="L25" s="122">
        <v>0.48399840913999997</v>
      </c>
      <c r="M25" s="122">
        <v>0.50332658986000001</v>
      </c>
      <c r="N25" s="122">
        <v>0.51075073250000003</v>
      </c>
      <c r="O25" s="15"/>
      <c r="P25" s="15"/>
      <c r="Q25" s="15"/>
    </row>
    <row r="26" spans="1:17" ht="12.75" hidden="1" outlineLevel="3" x14ac:dyDescent="0.2">
      <c r="A26" s="43" t="s">
        <v>179</v>
      </c>
      <c r="B26" s="122">
        <v>0.43692677880000003</v>
      </c>
      <c r="C26" s="122">
        <v>0.43586795781999998</v>
      </c>
      <c r="D26" s="122">
        <v>0.4481847061</v>
      </c>
      <c r="E26" s="122">
        <v>0.44397402963999999</v>
      </c>
      <c r="F26" s="122">
        <v>0.45447217901999998</v>
      </c>
      <c r="G26" s="122">
        <v>0.45018926918000002</v>
      </c>
      <c r="H26" s="122">
        <v>0.46233919538000001</v>
      </c>
      <c r="I26" s="122">
        <v>0.48226012173999999</v>
      </c>
      <c r="J26" s="122">
        <v>0.47945468623999998</v>
      </c>
      <c r="K26" s="122">
        <v>0.50233940734000004</v>
      </c>
      <c r="L26" s="122">
        <v>0.48399840913999997</v>
      </c>
      <c r="M26" s="122">
        <v>0.50332658986000001</v>
      </c>
      <c r="N26" s="122">
        <v>0.51075073250000003</v>
      </c>
      <c r="O26" s="15"/>
      <c r="P26" s="15"/>
      <c r="Q26" s="15"/>
    </row>
    <row r="27" spans="1:17" ht="12.75" hidden="1" outlineLevel="3" x14ac:dyDescent="0.2">
      <c r="A27" s="43" t="s">
        <v>7</v>
      </c>
      <c r="B27" s="122">
        <v>0.43692677880000003</v>
      </c>
      <c r="C27" s="122">
        <v>0.43586795781999998</v>
      </c>
      <c r="D27" s="122">
        <v>0.4481847061</v>
      </c>
      <c r="E27" s="122">
        <v>0.44397402963999999</v>
      </c>
      <c r="F27" s="122">
        <v>0.45447217901999998</v>
      </c>
      <c r="G27" s="122">
        <v>0.45018926918000002</v>
      </c>
      <c r="H27" s="122">
        <v>0.46233919538000001</v>
      </c>
      <c r="I27" s="122">
        <v>0.48226012173999999</v>
      </c>
      <c r="J27" s="122">
        <v>0.47945468623999998</v>
      </c>
      <c r="K27" s="122">
        <v>0.50233940734000004</v>
      </c>
      <c r="L27" s="122">
        <v>0.48399840913999997</v>
      </c>
      <c r="M27" s="122">
        <v>0.50332658986000001</v>
      </c>
      <c r="N27" s="122">
        <v>0.51075073250000003</v>
      </c>
      <c r="O27" s="15"/>
      <c r="P27" s="15"/>
      <c r="Q27" s="15"/>
    </row>
    <row r="28" spans="1:17" ht="12.75" hidden="1" outlineLevel="3" x14ac:dyDescent="0.2">
      <c r="A28" s="43" t="s">
        <v>53</v>
      </c>
      <c r="B28" s="122">
        <v>0.43692677880000003</v>
      </c>
      <c r="C28" s="122">
        <v>0.43586795781999998</v>
      </c>
      <c r="D28" s="122">
        <v>0.4481847061</v>
      </c>
      <c r="E28" s="122">
        <v>0.44397402963999999</v>
      </c>
      <c r="F28" s="122">
        <v>0.45447217901999998</v>
      </c>
      <c r="G28" s="122">
        <v>0.45018926918000002</v>
      </c>
      <c r="H28" s="122">
        <v>0.46233919538000001</v>
      </c>
      <c r="I28" s="122">
        <v>0.48226012173999999</v>
      </c>
      <c r="J28" s="122">
        <v>0.47945468623999998</v>
      </c>
      <c r="K28" s="122">
        <v>0.50233940734000004</v>
      </c>
      <c r="L28" s="122">
        <v>0.48399840913999997</v>
      </c>
      <c r="M28" s="122">
        <v>0.50332658986000001</v>
      </c>
      <c r="N28" s="122">
        <v>0.51075073250000003</v>
      </c>
      <c r="O28" s="15"/>
      <c r="P28" s="15"/>
      <c r="Q28" s="15"/>
    </row>
    <row r="29" spans="1:17" ht="12.75" hidden="1" outlineLevel="3" x14ac:dyDescent="0.2">
      <c r="A29" s="43" t="s">
        <v>101</v>
      </c>
      <c r="B29" s="122">
        <v>0.43692677880000003</v>
      </c>
      <c r="C29" s="122">
        <v>0.43586795781999998</v>
      </c>
      <c r="D29" s="122">
        <v>0.4481847061</v>
      </c>
      <c r="E29" s="122">
        <v>0.44397402963999999</v>
      </c>
      <c r="F29" s="122">
        <v>0.45447217901999998</v>
      </c>
      <c r="G29" s="122">
        <v>0.45018926918000002</v>
      </c>
      <c r="H29" s="122">
        <v>0.46233919538000001</v>
      </c>
      <c r="I29" s="122">
        <v>0.48226012173999999</v>
      </c>
      <c r="J29" s="122">
        <v>0.47945468623999998</v>
      </c>
      <c r="K29" s="122">
        <v>0.50233940734000004</v>
      </c>
      <c r="L29" s="122">
        <v>0.48399840913999997</v>
      </c>
      <c r="M29" s="122">
        <v>0.50332658986000001</v>
      </c>
      <c r="N29" s="122">
        <v>0.51075073250000003</v>
      </c>
      <c r="O29" s="15"/>
      <c r="P29" s="15"/>
      <c r="Q29" s="15"/>
    </row>
    <row r="30" spans="1:17" ht="12.75" hidden="1" outlineLevel="3" x14ac:dyDescent="0.2">
      <c r="A30" s="43" t="s">
        <v>93</v>
      </c>
      <c r="B30" s="122">
        <v>0.43692677880000003</v>
      </c>
      <c r="C30" s="122">
        <v>0.43586795781999998</v>
      </c>
      <c r="D30" s="122">
        <v>0.4481847061</v>
      </c>
      <c r="E30" s="122">
        <v>0.44397402963999999</v>
      </c>
      <c r="F30" s="122">
        <v>0.45447217901999998</v>
      </c>
      <c r="G30" s="122">
        <v>0.45018926918000002</v>
      </c>
      <c r="H30" s="122">
        <v>0.46233919538000001</v>
      </c>
      <c r="I30" s="122">
        <v>0.48226012173999999</v>
      </c>
      <c r="J30" s="122">
        <v>0.47945468623999998</v>
      </c>
      <c r="K30" s="122">
        <v>0.50233940734000004</v>
      </c>
      <c r="L30" s="122">
        <v>0.48399840913999997</v>
      </c>
      <c r="M30" s="122">
        <v>0.50332658986000001</v>
      </c>
      <c r="N30" s="122">
        <v>0.51075073250000003</v>
      </c>
      <c r="O30" s="15"/>
      <c r="P30" s="15"/>
      <c r="Q30" s="15"/>
    </row>
    <row r="31" spans="1:17" ht="12.75" hidden="1" outlineLevel="3" x14ac:dyDescent="0.2">
      <c r="A31" s="43" t="s">
        <v>151</v>
      </c>
      <c r="B31" s="122">
        <v>0.43692677880000003</v>
      </c>
      <c r="C31" s="122">
        <v>0.43586795781999998</v>
      </c>
      <c r="D31" s="122">
        <v>0.4481847061</v>
      </c>
      <c r="E31" s="122">
        <v>0.44397402963999999</v>
      </c>
      <c r="F31" s="122">
        <v>0.45447217901999998</v>
      </c>
      <c r="G31" s="122">
        <v>0.45018926918000002</v>
      </c>
      <c r="H31" s="122">
        <v>0.46233919538000001</v>
      </c>
      <c r="I31" s="122">
        <v>0.48226012173999999</v>
      </c>
      <c r="J31" s="122">
        <v>0.47945468623999998</v>
      </c>
      <c r="K31" s="122">
        <v>0.50233940734000004</v>
      </c>
      <c r="L31" s="122">
        <v>0.48399840913999997</v>
      </c>
      <c r="M31" s="122">
        <v>0.50332658986000001</v>
      </c>
      <c r="N31" s="122">
        <v>0.51075073250000003</v>
      </c>
      <c r="O31" s="15"/>
      <c r="P31" s="15"/>
      <c r="Q31" s="15"/>
    </row>
    <row r="32" spans="1:17" ht="12.75" hidden="1" outlineLevel="3" x14ac:dyDescent="0.2">
      <c r="A32" s="43" t="s">
        <v>207</v>
      </c>
      <c r="B32" s="122">
        <v>0.43692677880000003</v>
      </c>
      <c r="C32" s="122">
        <v>0.43586795781999998</v>
      </c>
      <c r="D32" s="122">
        <v>0.4481847061</v>
      </c>
      <c r="E32" s="122">
        <v>0.44397402963999999</v>
      </c>
      <c r="F32" s="122">
        <v>0.45447217901999998</v>
      </c>
      <c r="G32" s="122">
        <v>0.45018926918000002</v>
      </c>
      <c r="H32" s="122">
        <v>0.46233919538000001</v>
      </c>
      <c r="I32" s="122">
        <v>0.48226012173999999</v>
      </c>
      <c r="J32" s="122">
        <v>0.47945468623999998</v>
      </c>
      <c r="K32" s="122">
        <v>0.50233940734000004</v>
      </c>
      <c r="L32" s="122">
        <v>0.48399840913999997</v>
      </c>
      <c r="M32" s="122">
        <v>0.50332658986000001</v>
      </c>
      <c r="N32" s="122">
        <v>0.51075073250000003</v>
      </c>
      <c r="O32" s="15"/>
      <c r="P32" s="15"/>
      <c r="Q32" s="15"/>
    </row>
    <row r="33" spans="1:17" ht="12.75" hidden="1" outlineLevel="3" x14ac:dyDescent="0.2">
      <c r="A33" s="43" t="s">
        <v>31</v>
      </c>
      <c r="B33" s="122">
        <v>0.43692677880000003</v>
      </c>
      <c r="C33" s="122">
        <v>0.43586795781999998</v>
      </c>
      <c r="D33" s="122">
        <v>0.4481847061</v>
      </c>
      <c r="E33" s="122">
        <v>0.44397402963999999</v>
      </c>
      <c r="F33" s="122">
        <v>0.45447217901999998</v>
      </c>
      <c r="G33" s="122">
        <v>0.45018926918000002</v>
      </c>
      <c r="H33" s="122">
        <v>0.46233919538000001</v>
      </c>
      <c r="I33" s="122">
        <v>0.48226012173999999</v>
      </c>
      <c r="J33" s="122">
        <v>0.47945468623999998</v>
      </c>
      <c r="K33" s="122">
        <v>0.50233940734000004</v>
      </c>
      <c r="L33" s="122">
        <v>0.48399840913999997</v>
      </c>
      <c r="M33" s="122">
        <v>0.50332658986000001</v>
      </c>
      <c r="N33" s="122">
        <v>0.51075073250000003</v>
      </c>
      <c r="O33" s="15"/>
      <c r="P33" s="15"/>
      <c r="Q33" s="15"/>
    </row>
    <row r="34" spans="1:17" ht="12.75" hidden="1" outlineLevel="3" x14ac:dyDescent="0.2">
      <c r="A34" s="43" t="s">
        <v>59</v>
      </c>
      <c r="B34" s="122">
        <v>0.23983854674999999</v>
      </c>
      <c r="C34" s="122">
        <v>1.0909385326100001</v>
      </c>
      <c r="D34" s="122">
        <v>0.73894904753000001</v>
      </c>
      <c r="E34" s="122">
        <v>0.89205254284000002</v>
      </c>
      <c r="F34" s="122">
        <v>0.66821085792000001</v>
      </c>
      <c r="G34" s="122">
        <v>0.42248075760999998</v>
      </c>
      <c r="H34" s="122">
        <v>0.17724330401999999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5"/>
      <c r="P34" s="15"/>
      <c r="Q34" s="15"/>
    </row>
    <row r="35" spans="1:17" ht="12.75" hidden="1" outlineLevel="3" x14ac:dyDescent="0.2">
      <c r="A35" s="43" t="s">
        <v>47</v>
      </c>
      <c r="B35" s="122">
        <v>2.2713122724199999</v>
      </c>
      <c r="C35" s="122">
        <v>2.2830080330500002</v>
      </c>
      <c r="D35" s="122">
        <v>2.3329311261300001</v>
      </c>
      <c r="E35" s="122">
        <v>2.5747921437299999</v>
      </c>
      <c r="F35" s="122">
        <v>2.55002585591</v>
      </c>
      <c r="G35" s="122">
        <v>2.5910429813600002</v>
      </c>
      <c r="H35" s="122">
        <v>2.8288875184900002</v>
      </c>
      <c r="I35" s="122">
        <v>2.70730540446</v>
      </c>
      <c r="J35" s="122">
        <v>2.7702351754699999</v>
      </c>
      <c r="K35" s="122">
        <v>3.1197757080900002</v>
      </c>
      <c r="L35" s="122">
        <v>2.6560577483799999</v>
      </c>
      <c r="M35" s="122">
        <v>3.0960203712999999</v>
      </c>
      <c r="N35" s="122">
        <v>3.3713226771100002</v>
      </c>
      <c r="O35" s="15"/>
      <c r="P35" s="15"/>
      <c r="Q35" s="15"/>
    </row>
    <row r="36" spans="1:17" ht="12.75" hidden="1" outlineLevel="3" x14ac:dyDescent="0.2">
      <c r="A36" s="43" t="s">
        <v>46</v>
      </c>
      <c r="B36" s="122">
        <v>0.43692703161000002</v>
      </c>
      <c r="C36" s="122">
        <v>0.43586821001999998</v>
      </c>
      <c r="D36" s="122">
        <v>0.44818496543000003</v>
      </c>
      <c r="E36" s="122">
        <v>0.44397428653999998</v>
      </c>
      <c r="F36" s="122">
        <v>0.45447244197999997</v>
      </c>
      <c r="G36" s="122">
        <v>0.45018952966999998</v>
      </c>
      <c r="H36" s="122">
        <v>0.4623394629</v>
      </c>
      <c r="I36" s="122">
        <v>0.48226040077999999</v>
      </c>
      <c r="J36" s="122">
        <v>0.47945496366000001</v>
      </c>
      <c r="K36" s="122">
        <v>0.502339698</v>
      </c>
      <c r="L36" s="122">
        <v>0.4839986892</v>
      </c>
      <c r="M36" s="122">
        <v>0.50332688109000001</v>
      </c>
      <c r="N36" s="122">
        <v>0.51075102803000005</v>
      </c>
      <c r="O36" s="15"/>
      <c r="P36" s="15"/>
      <c r="Q36" s="15"/>
    </row>
    <row r="37" spans="1:17" ht="12.75" hidden="1" outlineLevel="3" x14ac:dyDescent="0.2">
      <c r="A37" s="43" t="s">
        <v>94</v>
      </c>
      <c r="B37" s="122">
        <v>1.08349155E-3</v>
      </c>
      <c r="C37" s="122">
        <v>1.08086588E-3</v>
      </c>
      <c r="D37" s="122">
        <v>1.11140897E-3</v>
      </c>
      <c r="E37" s="122">
        <v>1.10096733E-3</v>
      </c>
      <c r="F37" s="122">
        <v>1.12700065E-3</v>
      </c>
      <c r="G37" s="122">
        <v>1.1163798899999999E-3</v>
      </c>
      <c r="H37" s="122">
        <v>1.1465092899999999E-3</v>
      </c>
      <c r="I37" s="122">
        <v>1.1959092299999999E-3</v>
      </c>
      <c r="J37" s="122">
        <v>1.1889522999999999E-3</v>
      </c>
      <c r="K37" s="122">
        <v>1.2457018599999999E-3</v>
      </c>
      <c r="L37" s="122">
        <v>1.2002198299999999E-3</v>
      </c>
      <c r="M37" s="122">
        <v>1.24814988E-3</v>
      </c>
      <c r="N37" s="122">
        <v>0.29679729124999998</v>
      </c>
      <c r="O37" s="15"/>
      <c r="P37" s="15"/>
      <c r="Q37" s="15"/>
    </row>
    <row r="38" spans="1:17" ht="12.75" hidden="1" outlineLevel="3" x14ac:dyDescent="0.2">
      <c r="A38" s="43" t="s">
        <v>157</v>
      </c>
      <c r="B38" s="122">
        <v>1.4219136382299999</v>
      </c>
      <c r="C38" s="122">
        <v>1.0943104264700001</v>
      </c>
      <c r="D38" s="122">
        <v>1.0958153637100001</v>
      </c>
      <c r="E38" s="122">
        <v>1.0855202245</v>
      </c>
      <c r="F38" s="122">
        <v>1.02963260755</v>
      </c>
      <c r="G38" s="122">
        <v>1.08528651501</v>
      </c>
      <c r="H38" s="122">
        <v>1.1859479120900001</v>
      </c>
      <c r="I38" s="122">
        <v>1.4817773053000001</v>
      </c>
      <c r="J38" s="122">
        <v>1.46937333774</v>
      </c>
      <c r="K38" s="122">
        <v>1.5389872501999999</v>
      </c>
      <c r="L38" s="122">
        <v>1.6428263400400001</v>
      </c>
      <c r="M38" s="122">
        <v>1.8124440958900001</v>
      </c>
      <c r="N38" s="122">
        <v>1.9655999696199999</v>
      </c>
      <c r="O38" s="15"/>
      <c r="P38" s="15"/>
      <c r="Q38" s="15"/>
    </row>
    <row r="39" spans="1:17" ht="12.75" hidden="1" outlineLevel="3" x14ac:dyDescent="0.2">
      <c r="A39" s="43" t="s">
        <v>162</v>
      </c>
      <c r="B39" s="122">
        <v>0.32409117412999999</v>
      </c>
      <c r="C39" s="122">
        <v>0.25464024426999998</v>
      </c>
      <c r="D39" s="122">
        <v>0.30906163781000001</v>
      </c>
      <c r="E39" s="122">
        <v>0.19246453426999999</v>
      </c>
      <c r="F39" s="122">
        <v>0.83358361412000004</v>
      </c>
      <c r="G39" s="122">
        <v>0.85738709448999995</v>
      </c>
      <c r="H39" s="122">
        <v>0.91236982367999997</v>
      </c>
      <c r="I39" s="122">
        <v>0.89807277634000005</v>
      </c>
      <c r="J39" s="122">
        <v>0.43642804804000002</v>
      </c>
      <c r="K39" s="122">
        <v>0.45725907640000002</v>
      </c>
      <c r="L39" s="122">
        <v>6.3404453159999999E-2</v>
      </c>
      <c r="M39" s="122">
        <v>0</v>
      </c>
      <c r="N39" s="122">
        <v>0</v>
      </c>
      <c r="O39" s="15"/>
      <c r="P39" s="15"/>
      <c r="Q39" s="15"/>
    </row>
    <row r="40" spans="1:17" ht="12.75" hidden="1" outlineLevel="3" x14ac:dyDescent="0.2">
      <c r="A40" s="43" t="s">
        <v>211</v>
      </c>
      <c r="B40" s="122">
        <v>0.20947864409</v>
      </c>
      <c r="C40" s="122">
        <v>0.20897100666999999</v>
      </c>
      <c r="D40" s="122">
        <v>0.21487610532000001</v>
      </c>
      <c r="E40" s="122">
        <v>0.21285735335</v>
      </c>
      <c r="F40" s="122">
        <v>0.21789054930000001</v>
      </c>
      <c r="G40" s="122">
        <v>0.21583716603</v>
      </c>
      <c r="H40" s="122">
        <v>0.50735745584000003</v>
      </c>
      <c r="I40" s="122">
        <v>1.0424378354499999</v>
      </c>
      <c r="J40" s="122">
        <v>1.0854174643400001</v>
      </c>
      <c r="K40" s="122">
        <v>1.6470361078</v>
      </c>
      <c r="L40" s="122">
        <v>1.58690089677</v>
      </c>
      <c r="M40" s="122">
        <v>1.6502728143500001</v>
      </c>
      <c r="N40" s="122">
        <v>1.6746145857300001</v>
      </c>
      <c r="O40" s="15"/>
      <c r="P40" s="15"/>
      <c r="Q40" s="15"/>
    </row>
    <row r="41" spans="1:17" ht="12.75" hidden="1" outlineLevel="3" x14ac:dyDescent="0.2">
      <c r="A41" s="43" t="s">
        <v>39</v>
      </c>
      <c r="B41" s="122">
        <v>0.64552002972</v>
      </c>
      <c r="C41" s="122">
        <v>0.64395571687999997</v>
      </c>
      <c r="D41" s="122">
        <v>0.66842310030999996</v>
      </c>
      <c r="E41" s="122">
        <v>0.68152663063999996</v>
      </c>
      <c r="F41" s="122">
        <v>0.69764191642999995</v>
      </c>
      <c r="G41" s="122">
        <v>0.65015021078000002</v>
      </c>
      <c r="H41" s="122">
        <v>0.66769677978999997</v>
      </c>
      <c r="I41" s="122">
        <v>0.81605692308</v>
      </c>
      <c r="J41" s="122">
        <v>0.88427293131999996</v>
      </c>
      <c r="K41" s="122">
        <v>0.92647992185000005</v>
      </c>
      <c r="L41" s="122">
        <v>0.91375328305000003</v>
      </c>
      <c r="M41" s="122">
        <v>0.96128680090999996</v>
      </c>
      <c r="N41" s="122">
        <v>0.99645835970999996</v>
      </c>
      <c r="O41" s="15"/>
      <c r="P41" s="15"/>
      <c r="Q41" s="15"/>
    </row>
    <row r="42" spans="1:17" ht="12.75" hidden="1" outlineLevel="3" x14ac:dyDescent="0.2">
      <c r="A42" s="43" t="s">
        <v>89</v>
      </c>
      <c r="B42" s="122">
        <v>0.63203673581999997</v>
      </c>
      <c r="C42" s="122">
        <v>0.63050509759999995</v>
      </c>
      <c r="D42" s="122">
        <v>0.64832189841999999</v>
      </c>
      <c r="E42" s="122">
        <v>0.64223094145000004</v>
      </c>
      <c r="F42" s="122">
        <v>0.65741704672000001</v>
      </c>
      <c r="G42" s="122">
        <v>0.65122160054</v>
      </c>
      <c r="H42" s="122">
        <v>0.66879708475999999</v>
      </c>
      <c r="I42" s="122">
        <v>0.69761371462999999</v>
      </c>
      <c r="J42" s="122">
        <v>0.69355550992000004</v>
      </c>
      <c r="K42" s="122">
        <v>0.72665941914999999</v>
      </c>
      <c r="L42" s="122">
        <v>0.70012823552000003</v>
      </c>
      <c r="M42" s="122">
        <v>0.72808742873999999</v>
      </c>
      <c r="N42" s="122">
        <v>0.73882682741000005</v>
      </c>
      <c r="O42" s="15"/>
      <c r="P42" s="15"/>
      <c r="Q42" s="15"/>
    </row>
    <row r="43" spans="1:17" ht="12.75" hidden="1" outlineLevel="3" x14ac:dyDescent="0.2">
      <c r="A43" s="43" t="s">
        <v>197</v>
      </c>
      <c r="B43" s="122">
        <v>0.87330551556000002</v>
      </c>
      <c r="C43" s="122">
        <v>0.87435816939</v>
      </c>
      <c r="D43" s="122">
        <v>0.42251766840999999</v>
      </c>
      <c r="E43" s="122">
        <v>0.52828780364000005</v>
      </c>
      <c r="F43" s="122">
        <v>0.54660224940000002</v>
      </c>
      <c r="G43" s="122">
        <v>0.63767388915000001</v>
      </c>
      <c r="H43" s="122">
        <v>0.73641102864999997</v>
      </c>
      <c r="I43" s="122">
        <v>0.47361082500000001</v>
      </c>
      <c r="J43" s="122">
        <v>0.4717865604</v>
      </c>
      <c r="K43" s="122">
        <v>0.34219441615000001</v>
      </c>
      <c r="L43" s="122">
        <v>0.33554286950000001</v>
      </c>
      <c r="M43" s="122">
        <v>0.34255242777</v>
      </c>
      <c r="N43" s="122">
        <v>0</v>
      </c>
      <c r="O43" s="15"/>
      <c r="P43" s="15"/>
      <c r="Q43" s="15"/>
    </row>
    <row r="44" spans="1:17" ht="12.75" hidden="1" outlineLevel="3" x14ac:dyDescent="0.2">
      <c r="A44" s="43" t="s">
        <v>146</v>
      </c>
      <c r="B44" s="122">
        <v>0.70065786715</v>
      </c>
      <c r="C44" s="122">
        <v>0.69895993678000001</v>
      </c>
      <c r="D44" s="122">
        <v>0.66684538123000003</v>
      </c>
      <c r="E44" s="122">
        <v>0.66058039693000004</v>
      </c>
      <c r="F44" s="122">
        <v>0.67620039091999995</v>
      </c>
      <c r="G44" s="122">
        <v>0.66982793199000001</v>
      </c>
      <c r="H44" s="122">
        <v>0.68790557288999998</v>
      </c>
      <c r="I44" s="122">
        <v>0.71754553504999996</v>
      </c>
      <c r="J44" s="122">
        <v>0.71337138164000002</v>
      </c>
      <c r="K44" s="122">
        <v>0.74742111685000001</v>
      </c>
      <c r="L44" s="122">
        <v>0.72013189938</v>
      </c>
      <c r="M44" s="122">
        <v>0.74888992669999999</v>
      </c>
      <c r="N44" s="122">
        <v>0.75993616533999997</v>
      </c>
      <c r="O44" s="15"/>
      <c r="P44" s="15"/>
      <c r="Q44" s="15"/>
    </row>
    <row r="45" spans="1:17" ht="25.5" outlineLevel="2" collapsed="1" x14ac:dyDescent="0.2">
      <c r="A45" s="265" t="s">
        <v>118</v>
      </c>
      <c r="B45" s="120">
        <f t="shared" ref="B45:M45" si="4">SUM(B$46:B$46)</f>
        <v>8.1200211130000005E-2</v>
      </c>
      <c r="C45" s="120">
        <f t="shared" si="4"/>
        <v>8.1003435629999995E-2</v>
      </c>
      <c r="D45" s="120">
        <f t="shared" si="4"/>
        <v>8.3292429139999999E-2</v>
      </c>
      <c r="E45" s="120">
        <f t="shared" si="4"/>
        <v>8.2509900270000006E-2</v>
      </c>
      <c r="F45" s="120">
        <f t="shared" si="4"/>
        <v>8.3218845799999996E-2</v>
      </c>
      <c r="G45" s="120">
        <f t="shared" si="4"/>
        <v>8.2434597979999996E-2</v>
      </c>
      <c r="H45" s="120">
        <f t="shared" si="4"/>
        <v>8.4659382869999994E-2</v>
      </c>
      <c r="I45" s="120">
        <f t="shared" si="4"/>
        <v>8.6989106440000005E-2</v>
      </c>
      <c r="J45" s="120">
        <f t="shared" si="4"/>
        <v>8.6483067649999995E-2</v>
      </c>
      <c r="K45" s="120">
        <f t="shared" si="4"/>
        <v>8.9238073959999997E-2</v>
      </c>
      <c r="L45" s="120">
        <f t="shared" si="4"/>
        <v>8.5979887709999994E-2</v>
      </c>
      <c r="M45" s="120">
        <f t="shared" si="4"/>
        <v>8.9413441979999994E-2</v>
      </c>
      <c r="N45" s="120">
        <v>8.9336422060000004E-2</v>
      </c>
      <c r="O45" s="15"/>
      <c r="P45" s="15"/>
      <c r="Q45" s="15"/>
    </row>
    <row r="46" spans="1:17" ht="12.75" hidden="1" outlineLevel="3" x14ac:dyDescent="0.2">
      <c r="A46" s="43" t="s">
        <v>28</v>
      </c>
      <c r="B46" s="122">
        <v>8.1200211130000005E-2</v>
      </c>
      <c r="C46" s="122">
        <v>8.1003435629999995E-2</v>
      </c>
      <c r="D46" s="122">
        <v>8.3292429139999999E-2</v>
      </c>
      <c r="E46" s="122">
        <v>8.2509900270000006E-2</v>
      </c>
      <c r="F46" s="122">
        <v>8.3218845799999996E-2</v>
      </c>
      <c r="G46" s="122">
        <v>8.2434597979999996E-2</v>
      </c>
      <c r="H46" s="122">
        <v>8.4659382869999994E-2</v>
      </c>
      <c r="I46" s="122">
        <v>8.6989106440000005E-2</v>
      </c>
      <c r="J46" s="122">
        <v>8.6483067649999995E-2</v>
      </c>
      <c r="K46" s="122">
        <v>8.9238073959999997E-2</v>
      </c>
      <c r="L46" s="122">
        <v>8.5979887709999994E-2</v>
      </c>
      <c r="M46" s="122">
        <v>8.9413441979999994E-2</v>
      </c>
      <c r="N46" s="122">
        <v>8.9336422060000004E-2</v>
      </c>
      <c r="O46" s="15"/>
      <c r="P46" s="15"/>
      <c r="Q46" s="15"/>
    </row>
    <row r="47" spans="1:17" ht="15" outlineLevel="1" x14ac:dyDescent="0.25">
      <c r="A47" s="200" t="s">
        <v>64</v>
      </c>
      <c r="B47" s="205">
        <f t="shared" ref="B47:N47" si="5">B$48+B$55+B$63+B$68+B$76</f>
        <v>39.699162929109995</v>
      </c>
      <c r="C47" s="205">
        <f t="shared" si="5"/>
        <v>39.703472717539995</v>
      </c>
      <c r="D47" s="205">
        <f t="shared" si="5"/>
        <v>39.63649368035</v>
      </c>
      <c r="E47" s="205">
        <f t="shared" si="5"/>
        <v>40.180549094180002</v>
      </c>
      <c r="F47" s="205">
        <f t="shared" si="5"/>
        <v>40.138600461560003</v>
      </c>
      <c r="G47" s="205">
        <f t="shared" si="5"/>
        <v>38.865913554149998</v>
      </c>
      <c r="H47" s="205">
        <f t="shared" si="5"/>
        <v>40.123120366720002</v>
      </c>
      <c r="I47" s="205">
        <f t="shared" si="5"/>
        <v>39.932337332780001</v>
      </c>
      <c r="J47" s="205">
        <f t="shared" si="5"/>
        <v>39.81862286426</v>
      </c>
      <c r="K47" s="205">
        <f t="shared" si="5"/>
        <v>38.675793549689999</v>
      </c>
      <c r="L47" s="205">
        <f t="shared" si="5"/>
        <v>39.079426697149998</v>
      </c>
      <c r="M47" s="205">
        <f t="shared" si="5"/>
        <v>38.947538918459998</v>
      </c>
      <c r="N47" s="205">
        <f t="shared" si="5"/>
        <v>39.342487407790003</v>
      </c>
      <c r="O47" s="15"/>
      <c r="P47" s="15"/>
      <c r="Q47" s="15"/>
    </row>
    <row r="48" spans="1:17" ht="25.5" outlineLevel="2" collapsed="1" x14ac:dyDescent="0.2">
      <c r="A48" s="265" t="s">
        <v>181</v>
      </c>
      <c r="B48" s="120">
        <f t="shared" ref="B48:M48" si="6">SUM(B$49:B$54)</f>
        <v>13.39273211223</v>
      </c>
      <c r="C48" s="120">
        <f t="shared" si="6"/>
        <v>13.372701678329999</v>
      </c>
      <c r="D48" s="120">
        <f t="shared" si="6"/>
        <v>13.315327805699999</v>
      </c>
      <c r="E48" s="120">
        <f t="shared" si="6"/>
        <v>12.879437350790001</v>
      </c>
      <c r="F48" s="120">
        <f t="shared" si="6"/>
        <v>12.837787198369998</v>
      </c>
      <c r="G48" s="120">
        <f t="shared" si="6"/>
        <v>12.561363474709999</v>
      </c>
      <c r="H48" s="120">
        <f t="shared" si="6"/>
        <v>12.614117660710001</v>
      </c>
      <c r="I48" s="120">
        <f t="shared" si="6"/>
        <v>12.478192439839999</v>
      </c>
      <c r="J48" s="120">
        <f t="shared" si="6"/>
        <v>12.41357415187</v>
      </c>
      <c r="K48" s="120">
        <f t="shared" si="6"/>
        <v>12.12846026585</v>
      </c>
      <c r="L48" s="120">
        <f t="shared" si="6"/>
        <v>12.199824071669999</v>
      </c>
      <c r="M48" s="120">
        <f t="shared" si="6"/>
        <v>12.105630730209999</v>
      </c>
      <c r="N48" s="120">
        <v>12.3361726986</v>
      </c>
      <c r="O48" s="15"/>
      <c r="P48" s="15"/>
      <c r="Q48" s="15"/>
    </row>
    <row r="49" spans="1:17" ht="12.75" hidden="1" outlineLevel="3" x14ac:dyDescent="0.2">
      <c r="A49" s="43" t="s">
        <v>18</v>
      </c>
      <c r="B49" s="122">
        <v>3.7912740495400001</v>
      </c>
      <c r="C49" s="122">
        <v>3.78299905693</v>
      </c>
      <c r="D49" s="122">
        <v>3.7687659889099998</v>
      </c>
      <c r="E49" s="122">
        <v>3.7131580513700002</v>
      </c>
      <c r="F49" s="122">
        <v>3.6817130578900001</v>
      </c>
      <c r="G49" s="122">
        <v>3.6853540273099998</v>
      </c>
      <c r="H49" s="122">
        <v>3.7608219711099999</v>
      </c>
      <c r="I49" s="122">
        <v>3.6919740598500002</v>
      </c>
      <c r="J49" s="122">
        <v>3.6648319405900001</v>
      </c>
      <c r="K49" s="122">
        <v>3.6194850492700001</v>
      </c>
      <c r="L49" s="122">
        <v>3.6760860579200001</v>
      </c>
      <c r="M49" s="122">
        <v>3.6426549603999998</v>
      </c>
      <c r="N49" s="122">
        <v>3.6923111347500002</v>
      </c>
      <c r="O49" s="15"/>
      <c r="P49" s="15"/>
      <c r="Q49" s="15"/>
    </row>
    <row r="50" spans="1:17" ht="12.75" hidden="1" outlineLevel="3" x14ac:dyDescent="0.2">
      <c r="A50" s="43" t="s">
        <v>54</v>
      </c>
      <c r="B50" s="122">
        <v>0.57780990312000002</v>
      </c>
      <c r="C50" s="122">
        <v>0.57990106028999999</v>
      </c>
      <c r="D50" s="122">
        <v>0.56895194897000001</v>
      </c>
      <c r="E50" s="122">
        <v>0.56291076891000003</v>
      </c>
      <c r="F50" s="122">
        <v>0.55401115640999998</v>
      </c>
      <c r="G50" s="122">
        <v>0.52130416238999999</v>
      </c>
      <c r="H50" s="122">
        <v>0.53334032066000003</v>
      </c>
      <c r="I50" s="122">
        <v>0.52626568470000001</v>
      </c>
      <c r="J50" s="122">
        <v>0.51725518580999996</v>
      </c>
      <c r="K50" s="122">
        <v>0.51777352284</v>
      </c>
      <c r="L50" s="122">
        <v>0.51811993658</v>
      </c>
      <c r="M50" s="122">
        <v>0.48043385791999998</v>
      </c>
      <c r="N50" s="122">
        <v>0.50583383254000003</v>
      </c>
      <c r="O50" s="15"/>
      <c r="P50" s="15"/>
      <c r="Q50" s="15"/>
    </row>
    <row r="51" spans="1:17" ht="12.75" hidden="1" outlineLevel="3" x14ac:dyDescent="0.2">
      <c r="A51" s="43" t="s">
        <v>96</v>
      </c>
      <c r="B51" s="122">
        <v>0.68077226917</v>
      </c>
      <c r="C51" s="122">
        <v>0.67928638727000001</v>
      </c>
      <c r="D51" s="122">
        <v>0.66608237387000002</v>
      </c>
      <c r="E51" s="122">
        <v>0.65625436459999997</v>
      </c>
      <c r="F51" s="122">
        <v>0.68629045483999995</v>
      </c>
      <c r="G51" s="122">
        <v>0.68092296803999997</v>
      </c>
      <c r="H51" s="122">
        <v>0.69446098690000002</v>
      </c>
      <c r="I51" s="122">
        <v>0.68174775856000003</v>
      </c>
      <c r="J51" s="122">
        <v>0.66638115780999996</v>
      </c>
      <c r="K51" s="122">
        <v>0.74310062474000005</v>
      </c>
      <c r="L51" s="122">
        <v>0.75453602996000002</v>
      </c>
      <c r="M51" s="122">
        <v>0.74169799062999997</v>
      </c>
      <c r="N51" s="122">
        <v>0.78487537830999998</v>
      </c>
      <c r="O51" s="15"/>
      <c r="P51" s="15"/>
      <c r="Q51" s="15"/>
    </row>
    <row r="52" spans="1:17" ht="12.75" hidden="1" outlineLevel="3" x14ac:dyDescent="0.2">
      <c r="A52" s="43" t="s">
        <v>134</v>
      </c>
      <c r="B52" s="122">
        <v>4.8777570288099996</v>
      </c>
      <c r="C52" s="122">
        <v>4.8400781628400003</v>
      </c>
      <c r="D52" s="122">
        <v>4.8278437074599996</v>
      </c>
      <c r="E52" s="122">
        <v>4.8242103460200001</v>
      </c>
      <c r="F52" s="122">
        <v>4.79844582596</v>
      </c>
      <c r="G52" s="122">
        <v>4.7961852925299997</v>
      </c>
      <c r="H52" s="122">
        <v>4.8319334971499996</v>
      </c>
      <c r="I52" s="122">
        <v>4.8141691458400002</v>
      </c>
      <c r="J52" s="122">
        <v>4.81519944274</v>
      </c>
      <c r="K52" s="122">
        <v>4.8365582787300001</v>
      </c>
      <c r="L52" s="122">
        <v>4.8111714651000002</v>
      </c>
      <c r="M52" s="122">
        <v>4.8116661859200001</v>
      </c>
      <c r="N52" s="122">
        <v>4.90298972188</v>
      </c>
      <c r="O52" s="15"/>
      <c r="P52" s="15"/>
      <c r="Q52" s="15"/>
    </row>
    <row r="53" spans="1:17" ht="12.75" hidden="1" outlineLevel="3" x14ac:dyDescent="0.2">
      <c r="A53" s="43" t="s">
        <v>149</v>
      </c>
      <c r="B53" s="122">
        <v>3.4507485817300001</v>
      </c>
      <c r="C53" s="122">
        <v>3.47532673114</v>
      </c>
      <c r="D53" s="122">
        <v>3.4685735066299999</v>
      </c>
      <c r="E53" s="122">
        <v>3.1077935400299999</v>
      </c>
      <c r="F53" s="122">
        <v>3.1022164234099998</v>
      </c>
      <c r="G53" s="122">
        <v>2.8618523098300002</v>
      </c>
      <c r="H53" s="122">
        <v>2.7750568469400001</v>
      </c>
      <c r="I53" s="122">
        <v>2.7455257529399999</v>
      </c>
      <c r="J53" s="122">
        <v>2.7313963869700002</v>
      </c>
      <c r="K53" s="122">
        <v>2.3930327523199999</v>
      </c>
      <c r="L53" s="122">
        <v>2.4212655441600002</v>
      </c>
      <c r="M53" s="122">
        <v>2.4098736973900001</v>
      </c>
      <c r="N53" s="122">
        <v>2.4272968759200002</v>
      </c>
      <c r="O53" s="15"/>
      <c r="P53" s="15"/>
      <c r="Q53" s="15"/>
    </row>
    <row r="54" spans="1:17" ht="12.75" hidden="1" outlineLevel="3" x14ac:dyDescent="0.2">
      <c r="A54" s="43" t="s">
        <v>144</v>
      </c>
      <c r="B54" s="122">
        <v>1.437027986E-2</v>
      </c>
      <c r="C54" s="122">
        <v>1.5110279860000001E-2</v>
      </c>
      <c r="D54" s="122">
        <v>1.5110279860000001E-2</v>
      </c>
      <c r="E54" s="122">
        <v>1.5110279860000001E-2</v>
      </c>
      <c r="F54" s="122">
        <v>1.5110279860000001E-2</v>
      </c>
      <c r="G54" s="122">
        <v>1.5744714609999998E-2</v>
      </c>
      <c r="H54" s="122">
        <v>1.850403795E-2</v>
      </c>
      <c r="I54" s="122">
        <v>1.8510037949999999E-2</v>
      </c>
      <c r="J54" s="122">
        <v>1.8510037949999999E-2</v>
      </c>
      <c r="K54" s="122">
        <v>1.8510037949999999E-2</v>
      </c>
      <c r="L54" s="122">
        <v>1.8645037949999999E-2</v>
      </c>
      <c r="M54" s="122">
        <v>1.9304037949999998E-2</v>
      </c>
      <c r="N54" s="122">
        <v>2.2865755200000001E-2</v>
      </c>
      <c r="O54" s="15"/>
      <c r="P54" s="15"/>
      <c r="Q54" s="15"/>
    </row>
    <row r="55" spans="1:17" ht="25.5" outlineLevel="2" collapsed="1" x14ac:dyDescent="0.2">
      <c r="A55" s="265" t="s">
        <v>44</v>
      </c>
      <c r="B55" s="120">
        <f t="shared" ref="B55:M55" si="7">SUM(B$56:B$62)</f>
        <v>1.7311024130200001</v>
      </c>
      <c r="C55" s="120">
        <f t="shared" si="7"/>
        <v>1.7441514921700001</v>
      </c>
      <c r="D55" s="120">
        <f t="shared" si="7"/>
        <v>1.7393910058000002</v>
      </c>
      <c r="E55" s="120">
        <f t="shared" si="7"/>
        <v>1.7340646021599999</v>
      </c>
      <c r="F55" s="120">
        <f t="shared" si="7"/>
        <v>1.7283534271900001</v>
      </c>
      <c r="G55" s="120">
        <f t="shared" si="7"/>
        <v>1.74004713843</v>
      </c>
      <c r="H55" s="120">
        <f t="shared" si="7"/>
        <v>1.7653238265400002</v>
      </c>
      <c r="I55" s="120">
        <f t="shared" si="7"/>
        <v>1.7621611745700001</v>
      </c>
      <c r="J55" s="120">
        <f t="shared" si="7"/>
        <v>1.7710591014200001</v>
      </c>
      <c r="K55" s="120">
        <f t="shared" si="7"/>
        <v>1.61074253015</v>
      </c>
      <c r="L55" s="120">
        <f t="shared" si="7"/>
        <v>1.61266910591</v>
      </c>
      <c r="M55" s="120">
        <f t="shared" si="7"/>
        <v>1.6049259622800001</v>
      </c>
      <c r="N55" s="120">
        <v>1.6291030925100001</v>
      </c>
      <c r="O55" s="15"/>
      <c r="P55" s="15"/>
      <c r="Q55" s="15"/>
    </row>
    <row r="56" spans="1:17" ht="12.75" hidden="1" outlineLevel="3" x14ac:dyDescent="0.2">
      <c r="A56" s="43" t="s">
        <v>27</v>
      </c>
      <c r="B56" s="122">
        <v>0.29365465454</v>
      </c>
      <c r="C56" s="122">
        <v>0.30253457643999998</v>
      </c>
      <c r="D56" s="122">
        <v>0.30439780084000001</v>
      </c>
      <c r="E56" s="122">
        <v>0.29783619183999999</v>
      </c>
      <c r="F56" s="122">
        <v>0.29615922686000001</v>
      </c>
      <c r="G56" s="122">
        <v>0.29633375264</v>
      </c>
      <c r="H56" s="122">
        <v>0.30406101998000001</v>
      </c>
      <c r="I56" s="122">
        <v>0.30369614084000002</v>
      </c>
      <c r="J56" s="122">
        <v>0.30129940993999998</v>
      </c>
      <c r="K56" s="122">
        <v>0.15090043690999999</v>
      </c>
      <c r="L56" s="122">
        <v>0.15282784795000001</v>
      </c>
      <c r="M56" s="122">
        <v>0.15049572977</v>
      </c>
      <c r="N56" s="122">
        <v>0.15284089470000001</v>
      </c>
      <c r="O56" s="15"/>
      <c r="P56" s="15"/>
      <c r="Q56" s="15"/>
    </row>
    <row r="57" spans="1:17" ht="12.75" hidden="1" outlineLevel="3" x14ac:dyDescent="0.2">
      <c r="A57" s="43" t="s">
        <v>51</v>
      </c>
      <c r="B57" s="122">
        <v>0.25954321514000001</v>
      </c>
      <c r="C57" s="122">
        <v>0.25897672530999999</v>
      </c>
      <c r="D57" s="122">
        <v>0.25800235727999998</v>
      </c>
      <c r="E57" s="122">
        <v>0.25419554649999998</v>
      </c>
      <c r="F57" s="122">
        <v>0.25204288367</v>
      </c>
      <c r="G57" s="122">
        <v>0.25229213733</v>
      </c>
      <c r="H57" s="122">
        <v>0.25732899853000002</v>
      </c>
      <c r="I57" s="122">
        <v>0.25261817621999999</v>
      </c>
      <c r="J57" s="122">
        <v>0.25170461923999998</v>
      </c>
      <c r="K57" s="122">
        <v>0.25676832587999998</v>
      </c>
      <c r="L57" s="122">
        <v>0.26078363358000001</v>
      </c>
      <c r="M57" s="122">
        <v>0.25841201254000001</v>
      </c>
      <c r="N57" s="122">
        <v>0.27155235158000002</v>
      </c>
      <c r="O57" s="15"/>
      <c r="P57" s="15"/>
      <c r="Q57" s="15"/>
    </row>
    <row r="58" spans="1:17" ht="12.75" hidden="1" outlineLevel="3" x14ac:dyDescent="0.2">
      <c r="A58" s="43" t="s">
        <v>113</v>
      </c>
      <c r="B58" s="122">
        <v>0</v>
      </c>
      <c r="C58" s="122">
        <v>0</v>
      </c>
      <c r="D58" s="122">
        <v>0</v>
      </c>
      <c r="E58" s="122">
        <v>0</v>
      </c>
      <c r="F58" s="122">
        <v>0</v>
      </c>
      <c r="G58" s="122">
        <v>0</v>
      </c>
      <c r="H58" s="122">
        <v>0</v>
      </c>
      <c r="I58" s="122">
        <v>6.1011584299999998E-3</v>
      </c>
      <c r="J58" s="122">
        <v>6.4426195699999996E-3</v>
      </c>
      <c r="K58" s="122">
        <v>6.3629016499999998E-3</v>
      </c>
      <c r="L58" s="122">
        <v>6.4624038300000004E-3</v>
      </c>
      <c r="M58" s="122">
        <v>6.40363337E-3</v>
      </c>
      <c r="N58" s="122">
        <v>6.4909268300000003E-3</v>
      </c>
      <c r="O58" s="15"/>
      <c r="P58" s="15"/>
      <c r="Q58" s="15"/>
    </row>
    <row r="59" spans="1:17" ht="12.75" hidden="1" outlineLevel="3" x14ac:dyDescent="0.2">
      <c r="A59" s="43" t="s">
        <v>124</v>
      </c>
      <c r="B59" s="122">
        <v>0.60585586000000002</v>
      </c>
      <c r="C59" s="122">
        <v>0.60585586000000002</v>
      </c>
      <c r="D59" s="122">
        <v>0.60585586000000002</v>
      </c>
      <c r="E59" s="122">
        <v>0.60585586000000002</v>
      </c>
      <c r="F59" s="122">
        <v>0.60585586000000002</v>
      </c>
      <c r="G59" s="122">
        <v>0.60585586000000002</v>
      </c>
      <c r="H59" s="122">
        <v>0.60585586000000002</v>
      </c>
      <c r="I59" s="122">
        <v>0.60585586000000002</v>
      </c>
      <c r="J59" s="122">
        <v>0.60585586000000002</v>
      </c>
      <c r="K59" s="122">
        <v>0.60585586000000002</v>
      </c>
      <c r="L59" s="122">
        <v>0.60585586000000002</v>
      </c>
      <c r="M59" s="122">
        <v>0.60585586000000002</v>
      </c>
      <c r="N59" s="122">
        <v>0.60585586000000002</v>
      </c>
      <c r="O59" s="15"/>
      <c r="P59" s="15"/>
      <c r="Q59" s="15"/>
    </row>
    <row r="60" spans="1:17" ht="12.75" hidden="1" outlineLevel="3" x14ac:dyDescent="0.2">
      <c r="A60" s="43" t="s">
        <v>138</v>
      </c>
      <c r="B60" s="122">
        <v>4.7472759500000001E-3</v>
      </c>
      <c r="C60" s="122">
        <v>4.7472759500000001E-3</v>
      </c>
      <c r="D60" s="122">
        <v>4.7472759500000001E-3</v>
      </c>
      <c r="E60" s="122">
        <v>4.7472759500000001E-3</v>
      </c>
      <c r="F60" s="122">
        <v>4.7472759500000001E-3</v>
      </c>
      <c r="G60" s="122">
        <v>4.7472759500000001E-3</v>
      </c>
      <c r="H60" s="122">
        <v>4.7472759500000001E-3</v>
      </c>
      <c r="I60" s="122">
        <v>4.7472759500000001E-3</v>
      </c>
      <c r="J60" s="122">
        <v>4.7472759500000001E-3</v>
      </c>
      <c r="K60" s="122">
        <v>4.7472759500000001E-3</v>
      </c>
      <c r="L60" s="122">
        <v>4.7472759500000001E-3</v>
      </c>
      <c r="M60" s="122">
        <v>4.7472759500000001E-3</v>
      </c>
      <c r="N60" s="122">
        <v>3.3223687899999999E-3</v>
      </c>
      <c r="O60" s="15"/>
      <c r="P60" s="15"/>
      <c r="Q60" s="15"/>
    </row>
    <row r="61" spans="1:17" ht="12.75" hidden="1" outlineLevel="3" x14ac:dyDescent="0.2">
      <c r="A61" s="43" t="s">
        <v>216</v>
      </c>
      <c r="B61" s="122">
        <v>0</v>
      </c>
      <c r="C61" s="122">
        <v>0</v>
      </c>
      <c r="D61" s="122">
        <v>0</v>
      </c>
      <c r="E61" s="122">
        <v>9.7401464199999999E-3</v>
      </c>
      <c r="F61" s="122">
        <v>1.379943872E-2</v>
      </c>
      <c r="G61" s="122">
        <v>1.381308545E-2</v>
      </c>
      <c r="H61" s="122">
        <v>1.600497758E-2</v>
      </c>
      <c r="I61" s="122">
        <v>1.5711980649999999E-2</v>
      </c>
      <c r="J61" s="122">
        <v>1.5596471589999999E-2</v>
      </c>
      <c r="K61" s="122">
        <v>1.4838230020000001E-2</v>
      </c>
      <c r="L61" s="122">
        <v>1.507026821E-2</v>
      </c>
      <c r="M61" s="122">
        <v>1.493321603E-2</v>
      </c>
      <c r="N61" s="122">
        <v>2.4816354990000001E-2</v>
      </c>
      <c r="O61" s="15"/>
      <c r="P61" s="15"/>
      <c r="Q61" s="15"/>
    </row>
    <row r="62" spans="1:17" ht="12.75" hidden="1" outlineLevel="3" x14ac:dyDescent="0.2">
      <c r="A62" s="43" t="s">
        <v>25</v>
      </c>
      <c r="B62" s="122">
        <v>0.56730140739000001</v>
      </c>
      <c r="C62" s="122">
        <v>0.57203705446999997</v>
      </c>
      <c r="D62" s="122">
        <v>0.56638771173000002</v>
      </c>
      <c r="E62" s="122">
        <v>0.56168958145000003</v>
      </c>
      <c r="F62" s="122">
        <v>0.55574874199000002</v>
      </c>
      <c r="G62" s="122">
        <v>0.56700502706</v>
      </c>
      <c r="H62" s="122">
        <v>0.57732569450000004</v>
      </c>
      <c r="I62" s="122">
        <v>0.57343058248000001</v>
      </c>
      <c r="J62" s="122">
        <v>0.58541284513000003</v>
      </c>
      <c r="K62" s="122">
        <v>0.57126949973999996</v>
      </c>
      <c r="L62" s="122">
        <v>0.56692181639000006</v>
      </c>
      <c r="M62" s="122">
        <v>0.56407823461999995</v>
      </c>
      <c r="N62" s="122">
        <v>0.56422433561999996</v>
      </c>
      <c r="O62" s="15"/>
      <c r="P62" s="15"/>
      <c r="Q62" s="15"/>
    </row>
    <row r="63" spans="1:17" ht="38.25" outlineLevel="2" collapsed="1" x14ac:dyDescent="0.2">
      <c r="A63" s="265" t="s">
        <v>219</v>
      </c>
      <c r="B63" s="120">
        <f t="shared" ref="B63:M63" si="8">SUM(B$64:B$67)</f>
        <v>0.40016336295999999</v>
      </c>
      <c r="C63" s="120">
        <f t="shared" si="8"/>
        <v>0.39928994973000004</v>
      </c>
      <c r="D63" s="120">
        <f t="shared" si="8"/>
        <v>0.39778767047999997</v>
      </c>
      <c r="E63" s="120">
        <f t="shared" si="8"/>
        <v>1.0450022854800001</v>
      </c>
      <c r="F63" s="120">
        <f t="shared" si="8"/>
        <v>1.05347429269</v>
      </c>
      <c r="G63" s="120">
        <f t="shared" si="8"/>
        <v>1.0555135870900001</v>
      </c>
      <c r="H63" s="120">
        <f t="shared" si="8"/>
        <v>1.0830261272399999</v>
      </c>
      <c r="I63" s="120">
        <f t="shared" si="8"/>
        <v>1.0702980936499999</v>
      </c>
      <c r="J63" s="120">
        <f t="shared" si="8"/>
        <v>1.0291962289400001</v>
      </c>
      <c r="K63" s="120">
        <f t="shared" si="8"/>
        <v>1.01301586915</v>
      </c>
      <c r="L63" s="120">
        <f t="shared" si="8"/>
        <v>1.3065072761500001</v>
      </c>
      <c r="M63" s="120">
        <f t="shared" si="8"/>
        <v>1.2946256249900001</v>
      </c>
      <c r="N63" s="120">
        <v>1.4076640828</v>
      </c>
      <c r="O63" s="15"/>
      <c r="P63" s="15"/>
      <c r="Q63" s="15"/>
    </row>
    <row r="64" spans="1:17" ht="12.75" hidden="1" outlineLevel="3" x14ac:dyDescent="0.2">
      <c r="A64" s="43" t="s">
        <v>65</v>
      </c>
      <c r="B64" s="122">
        <v>0</v>
      </c>
      <c r="C64" s="122">
        <v>0</v>
      </c>
      <c r="D64" s="122">
        <v>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0.27765000436999998</v>
      </c>
      <c r="M64" s="122">
        <v>0.27512499700999998</v>
      </c>
      <c r="N64" s="122">
        <v>0.27887546335000002</v>
      </c>
      <c r="O64" s="15"/>
      <c r="P64" s="15"/>
      <c r="Q64" s="15"/>
    </row>
    <row r="65" spans="1:17" ht="12.75" hidden="1" outlineLevel="3" x14ac:dyDescent="0.2">
      <c r="A65" s="43" t="s">
        <v>193</v>
      </c>
      <c r="B65" s="122">
        <v>5.8563390000000002E-5</v>
      </c>
      <c r="C65" s="122">
        <v>5.8435559999999997E-5</v>
      </c>
      <c r="D65" s="122">
        <v>5.821571E-5</v>
      </c>
      <c r="E65" s="122">
        <v>5.7356740000000002E-5</v>
      </c>
      <c r="F65" s="122">
        <v>5.6871009999999999E-5</v>
      </c>
      <c r="G65" s="122">
        <v>5.6927250000000003E-5</v>
      </c>
      <c r="H65" s="122">
        <v>5.8093000000000001E-5</v>
      </c>
      <c r="I65" s="122">
        <v>5.7029510000000001E-5</v>
      </c>
      <c r="J65" s="122">
        <v>5.6610249999999999E-5</v>
      </c>
      <c r="K65" s="122">
        <v>5.5909780000000003E-5</v>
      </c>
      <c r="L65" s="122">
        <v>5.6784090000000003E-5</v>
      </c>
      <c r="M65" s="122">
        <v>5.6267680000000002E-5</v>
      </c>
      <c r="N65" s="122">
        <v>5.7034719999999999E-5</v>
      </c>
      <c r="O65" s="15"/>
      <c r="P65" s="15"/>
      <c r="Q65" s="15"/>
    </row>
    <row r="66" spans="1:17" ht="12.75" hidden="1" outlineLevel="3" x14ac:dyDescent="0.2">
      <c r="A66" s="43" t="s">
        <v>180</v>
      </c>
      <c r="B66" s="122">
        <v>0</v>
      </c>
      <c r="C66" s="122">
        <v>0</v>
      </c>
      <c r="D66" s="122">
        <v>0</v>
      </c>
      <c r="E66" s="122">
        <v>5.9460447100000001E-2</v>
      </c>
      <c r="F66" s="122">
        <v>7.6278545759999997E-2</v>
      </c>
      <c r="G66" s="122">
        <v>7.7351458540000001E-2</v>
      </c>
      <c r="H66" s="122">
        <v>8.4833389970000006E-2</v>
      </c>
      <c r="I66" s="122">
        <v>9.0378884219999997E-2</v>
      </c>
      <c r="J66" s="122">
        <v>8.9714449850000003E-2</v>
      </c>
      <c r="K66" s="122">
        <v>8.5158791770000006E-2</v>
      </c>
      <c r="L66" s="122">
        <v>8.6490493230000007E-2</v>
      </c>
      <c r="M66" s="122">
        <v>8.5703930540000001E-2</v>
      </c>
      <c r="N66" s="122">
        <v>0.18226253311000001</v>
      </c>
      <c r="O66" s="15"/>
      <c r="P66" s="15"/>
      <c r="Q66" s="15"/>
    </row>
    <row r="67" spans="1:17" ht="12.75" hidden="1" outlineLevel="3" x14ac:dyDescent="0.2">
      <c r="A67" s="43" t="s">
        <v>213</v>
      </c>
      <c r="B67" s="122">
        <v>0.40010479957</v>
      </c>
      <c r="C67" s="122">
        <v>0.39923151417000002</v>
      </c>
      <c r="D67" s="122">
        <v>0.39772945476999999</v>
      </c>
      <c r="E67" s="122">
        <v>0.98548448164000002</v>
      </c>
      <c r="F67" s="122">
        <v>0.97713887592000004</v>
      </c>
      <c r="G67" s="122">
        <v>0.9781052013</v>
      </c>
      <c r="H67" s="122">
        <v>0.99813464426999998</v>
      </c>
      <c r="I67" s="122">
        <v>0.97986217992000002</v>
      </c>
      <c r="J67" s="122">
        <v>0.93942516884000005</v>
      </c>
      <c r="K67" s="122">
        <v>0.92780116759999998</v>
      </c>
      <c r="L67" s="122">
        <v>0.94230999445999997</v>
      </c>
      <c r="M67" s="122">
        <v>0.93374042976000005</v>
      </c>
      <c r="N67" s="122">
        <v>0.94646905161999995</v>
      </c>
      <c r="O67" s="15"/>
      <c r="P67" s="15"/>
      <c r="Q67" s="15"/>
    </row>
    <row r="68" spans="1:17" ht="25.5" outlineLevel="2" collapsed="1" x14ac:dyDescent="0.2">
      <c r="A68" s="265" t="s">
        <v>56</v>
      </c>
      <c r="B68" s="120">
        <f t="shared" ref="B68:M68" si="9">SUM(B$69:B$75)</f>
        <v>22.467272999999999</v>
      </c>
      <c r="C68" s="120">
        <f t="shared" si="9"/>
        <v>22.467272999999999</v>
      </c>
      <c r="D68" s="120">
        <f t="shared" si="9"/>
        <v>22.467272999999999</v>
      </c>
      <c r="E68" s="120">
        <f t="shared" si="9"/>
        <v>22.817273</v>
      </c>
      <c r="F68" s="120">
        <f t="shared" si="9"/>
        <v>22.817273</v>
      </c>
      <c r="G68" s="120">
        <f t="shared" si="9"/>
        <v>21.817273</v>
      </c>
      <c r="H68" s="120">
        <f t="shared" si="9"/>
        <v>22.953472991270001</v>
      </c>
      <c r="I68" s="120">
        <f t="shared" si="9"/>
        <v>22.932673018079999</v>
      </c>
      <c r="J68" s="120">
        <f t="shared" si="9"/>
        <v>22.924472982049998</v>
      </c>
      <c r="K68" s="120">
        <f t="shared" si="9"/>
        <v>22.24943501489</v>
      </c>
      <c r="L68" s="120">
        <f t="shared" si="9"/>
        <v>22.266535017500001</v>
      </c>
      <c r="M68" s="120">
        <f t="shared" si="9"/>
        <v>22.256434988039999</v>
      </c>
      <c r="N68" s="120">
        <v>22.271436853400001</v>
      </c>
      <c r="O68" s="15"/>
      <c r="P68" s="15"/>
      <c r="Q68" s="15"/>
    </row>
    <row r="69" spans="1:17" ht="12.75" hidden="1" outlineLevel="3" x14ac:dyDescent="0.2">
      <c r="A69" s="43" t="s">
        <v>120</v>
      </c>
      <c r="B69" s="122">
        <v>3</v>
      </c>
      <c r="C69" s="122">
        <v>3</v>
      </c>
      <c r="D69" s="122">
        <v>3</v>
      </c>
      <c r="E69" s="122">
        <v>3</v>
      </c>
      <c r="F69" s="122">
        <v>3</v>
      </c>
      <c r="G69" s="122">
        <v>3</v>
      </c>
      <c r="H69" s="122">
        <v>3</v>
      </c>
      <c r="I69" s="122">
        <v>3</v>
      </c>
      <c r="J69" s="122">
        <v>3</v>
      </c>
      <c r="K69" s="122">
        <v>3</v>
      </c>
      <c r="L69" s="122">
        <v>3</v>
      </c>
      <c r="M69" s="122">
        <v>3</v>
      </c>
      <c r="N69" s="122">
        <v>3</v>
      </c>
      <c r="O69" s="15"/>
      <c r="P69" s="15"/>
      <c r="Q69" s="15"/>
    </row>
    <row r="70" spans="1:17" ht="12.75" hidden="1" outlineLevel="3" x14ac:dyDescent="0.2">
      <c r="A70" s="43" t="s">
        <v>169</v>
      </c>
      <c r="B70" s="122">
        <v>1</v>
      </c>
      <c r="C70" s="122">
        <v>1</v>
      </c>
      <c r="D70" s="122">
        <v>1</v>
      </c>
      <c r="E70" s="122">
        <v>1</v>
      </c>
      <c r="F70" s="122">
        <v>1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5"/>
      <c r="P70" s="15"/>
      <c r="Q70" s="15"/>
    </row>
    <row r="71" spans="1:17" ht="12.75" hidden="1" outlineLevel="3" x14ac:dyDescent="0.2">
      <c r="A71" s="43" t="s">
        <v>205</v>
      </c>
      <c r="B71" s="122">
        <v>12.467273</v>
      </c>
      <c r="C71" s="122">
        <v>12.467273</v>
      </c>
      <c r="D71" s="122">
        <v>12.467273</v>
      </c>
      <c r="E71" s="122">
        <v>12.467273</v>
      </c>
      <c r="F71" s="122">
        <v>12.467273</v>
      </c>
      <c r="G71" s="122">
        <v>12.467273</v>
      </c>
      <c r="H71" s="122">
        <v>12.467273</v>
      </c>
      <c r="I71" s="122">
        <v>12.467273</v>
      </c>
      <c r="J71" s="122">
        <v>12.467273</v>
      </c>
      <c r="K71" s="122">
        <v>11.805935</v>
      </c>
      <c r="L71" s="122">
        <v>11.805935</v>
      </c>
      <c r="M71" s="122">
        <v>11.805935</v>
      </c>
      <c r="N71" s="122">
        <v>11.805935</v>
      </c>
      <c r="O71" s="15"/>
      <c r="P71" s="15"/>
      <c r="Q71" s="15"/>
    </row>
    <row r="72" spans="1:17" ht="12.75" hidden="1" outlineLevel="3" x14ac:dyDescent="0.2">
      <c r="A72" s="43" t="s">
        <v>182</v>
      </c>
      <c r="B72" s="122">
        <v>1</v>
      </c>
      <c r="C72" s="122">
        <v>1</v>
      </c>
      <c r="D72" s="122">
        <v>1</v>
      </c>
      <c r="E72" s="122">
        <v>1</v>
      </c>
      <c r="F72" s="122">
        <v>1</v>
      </c>
      <c r="G72" s="122">
        <v>1</v>
      </c>
      <c r="H72" s="122">
        <v>1</v>
      </c>
      <c r="I72" s="122">
        <v>1</v>
      </c>
      <c r="J72" s="122">
        <v>1</v>
      </c>
      <c r="K72" s="122">
        <v>1</v>
      </c>
      <c r="L72" s="122">
        <v>1</v>
      </c>
      <c r="M72" s="122">
        <v>1</v>
      </c>
      <c r="N72" s="122">
        <v>1</v>
      </c>
      <c r="O72" s="15"/>
      <c r="P72" s="15"/>
      <c r="Q72" s="15"/>
    </row>
    <row r="73" spans="1:17" ht="12.75" hidden="1" outlineLevel="3" x14ac:dyDescent="0.2">
      <c r="A73" s="43" t="s">
        <v>220</v>
      </c>
      <c r="B73" s="122">
        <v>3</v>
      </c>
      <c r="C73" s="122">
        <v>3</v>
      </c>
      <c r="D73" s="122">
        <v>3</v>
      </c>
      <c r="E73" s="122">
        <v>3</v>
      </c>
      <c r="F73" s="122">
        <v>3</v>
      </c>
      <c r="G73" s="122">
        <v>3</v>
      </c>
      <c r="H73" s="122">
        <v>3</v>
      </c>
      <c r="I73" s="122">
        <v>3</v>
      </c>
      <c r="J73" s="122">
        <v>3</v>
      </c>
      <c r="K73" s="122">
        <v>3</v>
      </c>
      <c r="L73" s="122">
        <v>3</v>
      </c>
      <c r="M73" s="122">
        <v>3</v>
      </c>
      <c r="N73" s="122">
        <v>3</v>
      </c>
      <c r="O73" s="15"/>
      <c r="P73" s="15"/>
      <c r="Q73" s="15"/>
    </row>
    <row r="74" spans="1:17" ht="12.75" hidden="1" outlineLevel="3" x14ac:dyDescent="0.2">
      <c r="A74" s="43" t="s">
        <v>23</v>
      </c>
      <c r="B74" s="122">
        <v>2</v>
      </c>
      <c r="C74" s="122">
        <v>2</v>
      </c>
      <c r="D74" s="122">
        <v>2</v>
      </c>
      <c r="E74" s="122">
        <v>2.35</v>
      </c>
      <c r="F74" s="122">
        <v>2.35</v>
      </c>
      <c r="G74" s="122">
        <v>2.35</v>
      </c>
      <c r="H74" s="122">
        <v>2.35</v>
      </c>
      <c r="I74" s="122">
        <v>2.35</v>
      </c>
      <c r="J74" s="122">
        <v>2.35</v>
      </c>
      <c r="K74" s="122">
        <v>2.35</v>
      </c>
      <c r="L74" s="122">
        <v>2.35</v>
      </c>
      <c r="M74" s="122">
        <v>2.35</v>
      </c>
      <c r="N74" s="122">
        <v>2.35</v>
      </c>
      <c r="O74" s="15"/>
      <c r="P74" s="15"/>
      <c r="Q74" s="15"/>
    </row>
    <row r="75" spans="1:17" ht="12.75" hidden="1" outlineLevel="3" x14ac:dyDescent="0.2">
      <c r="A75" s="43" t="s">
        <v>63</v>
      </c>
      <c r="B75" s="122">
        <v>0</v>
      </c>
      <c r="C75" s="122">
        <v>0</v>
      </c>
      <c r="D75" s="122">
        <v>0</v>
      </c>
      <c r="E75" s="122">
        <v>0</v>
      </c>
      <c r="F75" s="122">
        <v>0</v>
      </c>
      <c r="G75" s="122">
        <v>0</v>
      </c>
      <c r="H75" s="122">
        <v>1.13619999127</v>
      </c>
      <c r="I75" s="122">
        <v>1.1154000180800001</v>
      </c>
      <c r="J75" s="122">
        <v>1.10719998205</v>
      </c>
      <c r="K75" s="122">
        <v>1.09350001489</v>
      </c>
      <c r="L75" s="122">
        <v>1.1106000174999999</v>
      </c>
      <c r="M75" s="122">
        <v>1.1004999880399999</v>
      </c>
      <c r="N75" s="122">
        <v>1.1155018534000001</v>
      </c>
      <c r="O75" s="15"/>
      <c r="P75" s="15"/>
      <c r="Q75" s="15"/>
    </row>
    <row r="76" spans="1:17" ht="12.75" outlineLevel="2" collapsed="1" x14ac:dyDescent="0.2">
      <c r="A76" s="75" t="s">
        <v>184</v>
      </c>
      <c r="B76" s="120">
        <f t="shared" ref="B76:M76" si="10">SUM(B$77:B$77)</f>
        <v>1.7078920409</v>
      </c>
      <c r="C76" s="120">
        <f t="shared" si="10"/>
        <v>1.7200565973099999</v>
      </c>
      <c r="D76" s="120">
        <f t="shared" si="10"/>
        <v>1.7167141983700001</v>
      </c>
      <c r="E76" s="120">
        <f t="shared" si="10"/>
        <v>1.70477185575</v>
      </c>
      <c r="F76" s="120">
        <f t="shared" si="10"/>
        <v>1.70171254331</v>
      </c>
      <c r="G76" s="120">
        <f t="shared" si="10"/>
        <v>1.69171635392</v>
      </c>
      <c r="H76" s="120">
        <f t="shared" si="10"/>
        <v>1.7071797609599999</v>
      </c>
      <c r="I76" s="120">
        <f t="shared" si="10"/>
        <v>1.68901260664</v>
      </c>
      <c r="J76" s="120">
        <f t="shared" si="10"/>
        <v>1.68032039998</v>
      </c>
      <c r="K76" s="120">
        <f t="shared" si="10"/>
        <v>1.6741398696500001</v>
      </c>
      <c r="L76" s="120">
        <f t="shared" si="10"/>
        <v>1.6938912259200001</v>
      </c>
      <c r="M76" s="120">
        <f t="shared" si="10"/>
        <v>1.6859216129400001</v>
      </c>
      <c r="N76" s="120">
        <v>1.6981106804799999</v>
      </c>
      <c r="O76" s="15"/>
      <c r="P76" s="15"/>
      <c r="Q76" s="15"/>
    </row>
    <row r="77" spans="1:17" ht="12.75" hidden="1" outlineLevel="3" x14ac:dyDescent="0.2">
      <c r="A77" s="43" t="s">
        <v>149</v>
      </c>
      <c r="B77" s="122">
        <v>1.7078920409</v>
      </c>
      <c r="C77" s="122">
        <v>1.7200565973099999</v>
      </c>
      <c r="D77" s="122">
        <v>1.7167141983700001</v>
      </c>
      <c r="E77" s="122">
        <v>1.70477185575</v>
      </c>
      <c r="F77" s="122">
        <v>1.70171254331</v>
      </c>
      <c r="G77" s="122">
        <v>1.69171635392</v>
      </c>
      <c r="H77" s="122">
        <v>1.7071797609599999</v>
      </c>
      <c r="I77" s="122">
        <v>1.68901260664</v>
      </c>
      <c r="J77" s="122">
        <v>1.68032039998</v>
      </c>
      <c r="K77" s="122">
        <v>1.6741398696500001</v>
      </c>
      <c r="L77" s="122">
        <v>1.6938912259200001</v>
      </c>
      <c r="M77" s="122">
        <v>1.6859216129400001</v>
      </c>
      <c r="N77" s="122">
        <v>1.6981106804799999</v>
      </c>
      <c r="O77" s="15"/>
      <c r="P77" s="15"/>
      <c r="Q77" s="15"/>
    </row>
    <row r="78" spans="1:17" ht="15" x14ac:dyDescent="0.25">
      <c r="A78" s="137" t="s">
        <v>14</v>
      </c>
      <c r="B78" s="112">
        <f t="shared" ref="B78:N78" si="11">B$79+B$91</f>
        <v>11.129501242400002</v>
      </c>
      <c r="C78" s="112">
        <f t="shared" si="11"/>
        <v>11.00186443982</v>
      </c>
      <c r="D78" s="112">
        <f t="shared" si="11"/>
        <v>10.821824852549998</v>
      </c>
      <c r="E78" s="112">
        <f t="shared" si="11"/>
        <v>10.564062035319999</v>
      </c>
      <c r="F78" s="112">
        <f t="shared" si="11"/>
        <v>10.490878079029999</v>
      </c>
      <c r="G78" s="112">
        <f t="shared" si="11"/>
        <v>10.254773045539999</v>
      </c>
      <c r="H78" s="112">
        <f t="shared" si="11"/>
        <v>10.35053662036</v>
      </c>
      <c r="I78" s="112">
        <f t="shared" si="11"/>
        <v>10.20222120158</v>
      </c>
      <c r="J78" s="112">
        <f t="shared" si="11"/>
        <v>10.195752435489998</v>
      </c>
      <c r="K78" s="112">
        <f t="shared" si="11"/>
        <v>9.954723747700001</v>
      </c>
      <c r="L78" s="112">
        <f t="shared" si="11"/>
        <v>10.02611977418</v>
      </c>
      <c r="M78" s="112">
        <f t="shared" si="11"/>
        <v>10.004128242389999</v>
      </c>
      <c r="N78" s="112">
        <f t="shared" si="11"/>
        <v>10.001868468729999</v>
      </c>
      <c r="O78" s="15"/>
      <c r="P78" s="15"/>
      <c r="Q78" s="15"/>
    </row>
    <row r="79" spans="1:17" ht="15" outlineLevel="1" x14ac:dyDescent="0.25">
      <c r="A79" s="200" t="s">
        <v>50</v>
      </c>
      <c r="B79" s="205">
        <f t="shared" ref="B79:N79" si="12">B$80+B$85+B$89</f>
        <v>0.37367631143999996</v>
      </c>
      <c r="C79" s="205">
        <f t="shared" si="12"/>
        <v>0.36723644762999996</v>
      </c>
      <c r="D79" s="205">
        <f t="shared" si="12"/>
        <v>0.38315449305999999</v>
      </c>
      <c r="E79" s="205">
        <f t="shared" si="12"/>
        <v>0.37567571067</v>
      </c>
      <c r="F79" s="205">
        <f t="shared" si="12"/>
        <v>0.38911387317999996</v>
      </c>
      <c r="G79" s="205">
        <f t="shared" si="12"/>
        <v>0.39179964914999998</v>
      </c>
      <c r="H79" s="205">
        <f t="shared" si="12"/>
        <v>0.40722816270999995</v>
      </c>
      <c r="I79" s="205">
        <f t="shared" si="12"/>
        <v>0.43387643185999997</v>
      </c>
      <c r="J79" s="205">
        <f t="shared" si="12"/>
        <v>0.43666444670999999</v>
      </c>
      <c r="K79" s="205">
        <f t="shared" si="12"/>
        <v>0.46079525420999995</v>
      </c>
      <c r="L79" s="205">
        <f t="shared" si="12"/>
        <v>0.44789680145999999</v>
      </c>
      <c r="M79" s="205">
        <f t="shared" si="12"/>
        <v>0.47100240254999998</v>
      </c>
      <c r="N79" s="205">
        <f t="shared" si="12"/>
        <v>0.40355422531000001</v>
      </c>
      <c r="O79" s="15"/>
      <c r="P79" s="15"/>
      <c r="Q79" s="15"/>
    </row>
    <row r="80" spans="1:17" ht="25.5" outlineLevel="2" collapsed="1" x14ac:dyDescent="0.2">
      <c r="A80" s="265" t="s">
        <v>198</v>
      </c>
      <c r="B80" s="120">
        <f t="shared" ref="B80:M80" si="13">SUM(B$81:B$84)</f>
        <v>0.21669872839999998</v>
      </c>
      <c r="C80" s="120">
        <f t="shared" si="13"/>
        <v>0.21617359424999999</v>
      </c>
      <c r="D80" s="120">
        <f t="shared" si="13"/>
        <v>0.22228222347000001</v>
      </c>
      <c r="E80" s="120">
        <f t="shared" si="13"/>
        <v>0.22019389135</v>
      </c>
      <c r="F80" s="120">
        <f t="shared" si="13"/>
        <v>0.22540056609999998</v>
      </c>
      <c r="G80" s="120">
        <f t="shared" si="13"/>
        <v>0.22327640900999998</v>
      </c>
      <c r="H80" s="120">
        <f t="shared" si="13"/>
        <v>0.22930230093999998</v>
      </c>
      <c r="I80" s="120">
        <f t="shared" si="13"/>
        <v>0.23918230745000002</v>
      </c>
      <c r="J80" s="120">
        <f t="shared" si="13"/>
        <v>0.23779092029999999</v>
      </c>
      <c r="K80" s="120">
        <f t="shared" si="13"/>
        <v>0.24914085395000002</v>
      </c>
      <c r="L80" s="120">
        <f t="shared" si="13"/>
        <v>0.24004443052999999</v>
      </c>
      <c r="M80" s="120">
        <f t="shared" si="13"/>
        <v>0.24963045819999999</v>
      </c>
      <c r="N80" s="120">
        <v>0.17731892831000001</v>
      </c>
      <c r="O80" s="15"/>
      <c r="P80" s="15"/>
      <c r="Q80" s="15"/>
    </row>
    <row r="81" spans="1:17" ht="12.75" hidden="1" outlineLevel="3" x14ac:dyDescent="0.2">
      <c r="A81" s="43" t="s">
        <v>112</v>
      </c>
      <c r="B81" s="122">
        <v>4.1894999999999998E-7</v>
      </c>
      <c r="C81" s="122">
        <v>4.1792999999999998E-7</v>
      </c>
      <c r="D81" s="122">
        <v>4.2973999999999998E-7</v>
      </c>
      <c r="E81" s="122">
        <v>4.2571000000000002E-7</v>
      </c>
      <c r="F81" s="122">
        <v>4.3576999999999999E-7</v>
      </c>
      <c r="G81" s="122">
        <v>4.3167E-7</v>
      </c>
      <c r="H81" s="122">
        <v>4.4331999999999998E-7</v>
      </c>
      <c r="I81" s="122">
        <v>4.6241999999999998E-7</v>
      </c>
      <c r="J81" s="122">
        <v>4.5973E-7</v>
      </c>
      <c r="K81" s="122">
        <v>4.8167E-7</v>
      </c>
      <c r="L81" s="122">
        <v>4.6409000000000002E-7</v>
      </c>
      <c r="M81" s="122">
        <v>4.8261999999999996E-7</v>
      </c>
      <c r="N81" s="122">
        <v>4.8973999999999999E-7</v>
      </c>
      <c r="O81" s="15"/>
      <c r="P81" s="15"/>
      <c r="Q81" s="15"/>
    </row>
    <row r="82" spans="1:17" ht="12.75" hidden="1" outlineLevel="3" x14ac:dyDescent="0.2">
      <c r="A82" s="43" t="s">
        <v>77</v>
      </c>
      <c r="B82" s="122">
        <v>3.611638491E-2</v>
      </c>
      <c r="C82" s="122">
        <v>3.6028862719999999E-2</v>
      </c>
      <c r="D82" s="122">
        <v>3.7046965619999997E-2</v>
      </c>
      <c r="E82" s="122">
        <v>3.6698910940000003E-2</v>
      </c>
      <c r="F82" s="122">
        <v>3.7566688389999998E-2</v>
      </c>
      <c r="G82" s="122">
        <v>3.7212662889999998E-2</v>
      </c>
      <c r="H82" s="122">
        <v>3.8216976270000001E-2</v>
      </c>
      <c r="I82" s="122">
        <v>3.9863640839999999E-2</v>
      </c>
      <c r="J82" s="122">
        <v>3.9631743429999998E-2</v>
      </c>
      <c r="K82" s="122">
        <v>4.1523395380000001E-2</v>
      </c>
      <c r="L82" s="122">
        <v>4.0007327740000001E-2</v>
      </c>
      <c r="M82" s="122">
        <v>4.1604995929999999E-2</v>
      </c>
      <c r="N82" s="122">
        <v>9.2881086870000004E-2</v>
      </c>
      <c r="O82" s="15"/>
      <c r="P82" s="15"/>
      <c r="Q82" s="15"/>
    </row>
    <row r="83" spans="1:17" ht="12.75" hidden="1" outlineLevel="3" x14ac:dyDescent="0.2">
      <c r="A83" s="43" t="s">
        <v>2</v>
      </c>
      <c r="B83" s="122">
        <v>0.10834915472999999</v>
      </c>
      <c r="C83" s="122">
        <v>0.10808658816</v>
      </c>
      <c r="D83" s="122">
        <v>0.11114089686</v>
      </c>
      <c r="E83" s="122">
        <v>0.11009673282</v>
      </c>
      <c r="F83" s="122">
        <v>0.11270006517</v>
      </c>
      <c r="G83" s="122">
        <v>0.11163798866999999</v>
      </c>
      <c r="H83" s="122">
        <v>0.11465092881</v>
      </c>
      <c r="I83" s="122">
        <v>0.11959092252</v>
      </c>
      <c r="J83" s="122">
        <v>0.11889523029</v>
      </c>
      <c r="K83" s="122">
        <v>0.12457018614</v>
      </c>
      <c r="L83" s="122">
        <v>0.12002198322</v>
      </c>
      <c r="M83" s="122">
        <v>0.12481498779</v>
      </c>
      <c r="N83" s="122">
        <v>8.4437351699999996E-2</v>
      </c>
      <c r="O83" s="15"/>
      <c r="P83" s="15"/>
      <c r="Q83" s="15"/>
    </row>
    <row r="84" spans="1:17" ht="12.75" hidden="1" outlineLevel="3" x14ac:dyDescent="0.2">
      <c r="A84" s="43" t="s">
        <v>0</v>
      </c>
      <c r="B84" s="122">
        <v>7.223276981E-2</v>
      </c>
      <c r="C84" s="122">
        <v>7.2057725439999998E-2</v>
      </c>
      <c r="D84" s="122">
        <v>7.4093931249999995E-2</v>
      </c>
      <c r="E84" s="122">
        <v>7.3397821880000005E-2</v>
      </c>
      <c r="F84" s="122">
        <v>7.5133376769999996E-2</v>
      </c>
      <c r="G84" s="122">
        <v>7.4425325779999996E-2</v>
      </c>
      <c r="H84" s="122">
        <v>7.6433952540000002E-2</v>
      </c>
      <c r="I84" s="122">
        <v>7.9727281669999997E-2</v>
      </c>
      <c r="J84" s="122">
        <v>7.9263486849999995E-2</v>
      </c>
      <c r="K84" s="122">
        <v>8.3046790760000003E-2</v>
      </c>
      <c r="L84" s="122">
        <v>8.0014655480000002E-2</v>
      </c>
      <c r="M84" s="122">
        <v>8.3209991859999999E-2</v>
      </c>
      <c r="N84" s="122">
        <v>0</v>
      </c>
      <c r="O84" s="15"/>
      <c r="P84" s="15"/>
      <c r="Q84" s="15"/>
    </row>
    <row r="85" spans="1:17" ht="25.5" outlineLevel="2" collapsed="1" x14ac:dyDescent="0.2">
      <c r="A85" s="265" t="s">
        <v>118</v>
      </c>
      <c r="B85" s="120">
        <f t="shared" ref="B85:M85" si="14">SUM(B$86:B$88)</f>
        <v>0.15694310452999999</v>
      </c>
      <c r="C85" s="120">
        <f t="shared" si="14"/>
        <v>0.15102845842999998</v>
      </c>
      <c r="D85" s="120">
        <f t="shared" si="14"/>
        <v>0.16083690270000001</v>
      </c>
      <c r="E85" s="120">
        <f t="shared" si="14"/>
        <v>0.15544678470000001</v>
      </c>
      <c r="F85" s="120">
        <f t="shared" si="14"/>
        <v>0.16367744403999998</v>
      </c>
      <c r="G85" s="120">
        <f t="shared" si="14"/>
        <v>0.16848771507000002</v>
      </c>
      <c r="H85" s="120">
        <f t="shared" si="14"/>
        <v>0.17788937793000001</v>
      </c>
      <c r="I85" s="120">
        <f t="shared" si="14"/>
        <v>0.19465606858999998</v>
      </c>
      <c r="J85" s="120">
        <f t="shared" si="14"/>
        <v>0.19883569196999998</v>
      </c>
      <c r="K85" s="120">
        <f t="shared" si="14"/>
        <v>0.21161475994999998</v>
      </c>
      <c r="L85" s="120">
        <f t="shared" si="14"/>
        <v>0.20781417792999998</v>
      </c>
      <c r="M85" s="120">
        <f t="shared" si="14"/>
        <v>0.22133222614</v>
      </c>
      <c r="N85" s="120">
        <v>0.22619499294000001</v>
      </c>
      <c r="O85" s="15"/>
      <c r="P85" s="15"/>
      <c r="Q85" s="15"/>
    </row>
    <row r="86" spans="1:17" ht="12.75" hidden="1" outlineLevel="3" x14ac:dyDescent="0.2">
      <c r="A86" s="43" t="s">
        <v>49</v>
      </c>
      <c r="B86" s="122">
        <v>3.5871199889999997E-2</v>
      </c>
      <c r="C86" s="122">
        <v>3.1931413399999997E-2</v>
      </c>
      <c r="D86" s="122">
        <v>3.5572997689999997E-2</v>
      </c>
      <c r="E86" s="122">
        <v>3.7698967520000001E-2</v>
      </c>
      <c r="F86" s="122">
        <v>4.2905811070000001E-2</v>
      </c>
      <c r="G86" s="122">
        <v>4.8260815390000003E-2</v>
      </c>
      <c r="H86" s="122">
        <v>5.3739582530000003E-2</v>
      </c>
      <c r="I86" s="122">
        <v>6.4731866190000001E-2</v>
      </c>
      <c r="J86" s="122">
        <v>6.8505434810000002E-2</v>
      </c>
      <c r="K86" s="122">
        <v>7.4108173799999996E-2</v>
      </c>
      <c r="L86" s="122">
        <v>7.5429838779999994E-2</v>
      </c>
      <c r="M86" s="122">
        <v>8.3032125309999996E-2</v>
      </c>
      <c r="N86" s="122">
        <v>8.2135469799999999E-2</v>
      </c>
      <c r="O86" s="15"/>
      <c r="P86" s="15"/>
      <c r="Q86" s="15"/>
    </row>
    <row r="87" spans="1:17" ht="12.75" hidden="1" outlineLevel="3" x14ac:dyDescent="0.2">
      <c r="A87" s="43" t="s">
        <v>125</v>
      </c>
      <c r="B87" s="122">
        <v>0.11839534242999999</v>
      </c>
      <c r="C87" s="122">
        <v>0.11656507721999999</v>
      </c>
      <c r="D87" s="122">
        <v>0.1226603889</v>
      </c>
      <c r="E87" s="122">
        <v>0.11516876099999999</v>
      </c>
      <c r="F87" s="122">
        <v>0.11827559587</v>
      </c>
      <c r="G87" s="122">
        <v>0.11775438503000001</v>
      </c>
      <c r="H87" s="122">
        <v>0.12161055132</v>
      </c>
      <c r="I87" s="122">
        <v>0.12742835718000001</v>
      </c>
      <c r="J87" s="122">
        <v>0.12784893093999999</v>
      </c>
      <c r="K87" s="122">
        <v>0.13490682441999999</v>
      </c>
      <c r="L87" s="122">
        <v>0.13003285646000001</v>
      </c>
      <c r="M87" s="122">
        <v>0.13585471311</v>
      </c>
      <c r="N87" s="122">
        <v>0.14157806559</v>
      </c>
      <c r="O87" s="15"/>
      <c r="P87" s="15"/>
      <c r="Q87" s="15"/>
    </row>
    <row r="88" spans="1:17" ht="12.75" hidden="1" outlineLevel="3" x14ac:dyDescent="0.2">
      <c r="A88" s="43" t="s">
        <v>95</v>
      </c>
      <c r="B88" s="122">
        <v>2.67656221E-3</v>
      </c>
      <c r="C88" s="122">
        <v>2.5319678099999998E-3</v>
      </c>
      <c r="D88" s="122">
        <v>2.6035161100000002E-3</v>
      </c>
      <c r="E88" s="122">
        <v>2.5790561799999999E-3</v>
      </c>
      <c r="F88" s="122">
        <v>2.4960371E-3</v>
      </c>
      <c r="G88" s="122">
        <v>2.4725146499999999E-3</v>
      </c>
      <c r="H88" s="122">
        <v>2.5392440800000001E-3</v>
      </c>
      <c r="I88" s="122">
        <v>2.49584522E-3</v>
      </c>
      <c r="J88" s="122">
        <v>2.4813262199999998E-3</v>
      </c>
      <c r="K88" s="122">
        <v>2.59976173E-3</v>
      </c>
      <c r="L88" s="122">
        <v>2.3514826900000001E-3</v>
      </c>
      <c r="M88" s="122">
        <v>2.44538772E-3</v>
      </c>
      <c r="N88" s="122">
        <v>2.4814575499999998E-3</v>
      </c>
      <c r="O88" s="15"/>
      <c r="P88" s="15"/>
      <c r="Q88" s="15"/>
    </row>
    <row r="89" spans="1:17" ht="12.75" outlineLevel="2" collapsed="1" x14ac:dyDescent="0.2">
      <c r="A89" s="75" t="s">
        <v>139</v>
      </c>
      <c r="B89" s="120">
        <f t="shared" ref="B89:M89" si="15">SUM(B$90:B$90)</f>
        <v>3.4478509999999999E-5</v>
      </c>
      <c r="C89" s="120">
        <f t="shared" si="15"/>
        <v>3.4394950000000002E-5</v>
      </c>
      <c r="D89" s="120">
        <f t="shared" si="15"/>
        <v>3.5366890000000001E-5</v>
      </c>
      <c r="E89" s="120">
        <f t="shared" si="15"/>
        <v>3.503462E-5</v>
      </c>
      <c r="F89" s="120">
        <f t="shared" si="15"/>
        <v>3.5863040000000001E-5</v>
      </c>
      <c r="G89" s="120">
        <f t="shared" si="15"/>
        <v>3.5525070000000001E-5</v>
      </c>
      <c r="H89" s="120">
        <f t="shared" si="15"/>
        <v>3.6483840000000001E-5</v>
      </c>
      <c r="I89" s="120">
        <f t="shared" si="15"/>
        <v>3.8055819999999997E-5</v>
      </c>
      <c r="J89" s="120">
        <f t="shared" si="15"/>
        <v>3.7834440000000001E-5</v>
      </c>
      <c r="K89" s="120">
        <f t="shared" si="15"/>
        <v>3.9640310000000001E-5</v>
      </c>
      <c r="L89" s="120">
        <f t="shared" si="15"/>
        <v>3.8192999999999998E-5</v>
      </c>
      <c r="M89" s="120">
        <f t="shared" si="15"/>
        <v>3.9718210000000003E-5</v>
      </c>
      <c r="N89" s="120">
        <v>4.0304060000000003E-5</v>
      </c>
      <c r="O89" s="15"/>
      <c r="P89" s="15"/>
      <c r="Q89" s="15"/>
    </row>
    <row r="90" spans="1:17" ht="12.75" hidden="1" outlineLevel="3" x14ac:dyDescent="0.2">
      <c r="A90" s="43" t="s">
        <v>71</v>
      </c>
      <c r="B90" s="122">
        <v>3.4478509999999999E-5</v>
      </c>
      <c r="C90" s="122">
        <v>3.4394950000000002E-5</v>
      </c>
      <c r="D90" s="122">
        <v>3.5366890000000001E-5</v>
      </c>
      <c r="E90" s="122">
        <v>3.503462E-5</v>
      </c>
      <c r="F90" s="122">
        <v>3.5863040000000001E-5</v>
      </c>
      <c r="G90" s="122">
        <v>3.5525070000000001E-5</v>
      </c>
      <c r="H90" s="122">
        <v>3.6483840000000001E-5</v>
      </c>
      <c r="I90" s="122">
        <v>3.8055819999999997E-5</v>
      </c>
      <c r="J90" s="122">
        <v>3.7834440000000001E-5</v>
      </c>
      <c r="K90" s="122">
        <v>3.9640310000000001E-5</v>
      </c>
      <c r="L90" s="122">
        <v>3.8192999999999998E-5</v>
      </c>
      <c r="M90" s="122">
        <v>3.9718210000000003E-5</v>
      </c>
      <c r="N90" s="122">
        <v>4.0304060000000003E-5</v>
      </c>
      <c r="O90" s="15"/>
      <c r="P90" s="15"/>
      <c r="Q90" s="15"/>
    </row>
    <row r="91" spans="1:17" ht="15" outlineLevel="1" x14ac:dyDescent="0.25">
      <c r="A91" s="200" t="s">
        <v>64</v>
      </c>
      <c r="B91" s="205">
        <f t="shared" ref="B91:N91" si="16">B$92+B$98+B$100+B$108+B$109</f>
        <v>10.755824930960001</v>
      </c>
      <c r="C91" s="205">
        <f t="shared" si="16"/>
        <v>10.63462799219</v>
      </c>
      <c r="D91" s="205">
        <f t="shared" si="16"/>
        <v>10.438670359489999</v>
      </c>
      <c r="E91" s="205">
        <f t="shared" si="16"/>
        <v>10.188386324649999</v>
      </c>
      <c r="F91" s="205">
        <f t="shared" si="16"/>
        <v>10.101764205849999</v>
      </c>
      <c r="G91" s="205">
        <f t="shared" si="16"/>
        <v>9.8629733963899984</v>
      </c>
      <c r="H91" s="205">
        <f t="shared" si="16"/>
        <v>9.9433084576499997</v>
      </c>
      <c r="I91" s="205">
        <f t="shared" si="16"/>
        <v>9.7683447697200005</v>
      </c>
      <c r="J91" s="205">
        <f t="shared" si="16"/>
        <v>9.7590879887799993</v>
      </c>
      <c r="K91" s="205">
        <f t="shared" si="16"/>
        <v>9.4939284934900012</v>
      </c>
      <c r="L91" s="205">
        <f t="shared" si="16"/>
        <v>9.578222972719999</v>
      </c>
      <c r="M91" s="205">
        <f t="shared" si="16"/>
        <v>9.5331258398399985</v>
      </c>
      <c r="N91" s="205">
        <f t="shared" si="16"/>
        <v>9.5983142434199991</v>
      </c>
      <c r="O91" s="15"/>
      <c r="P91" s="15"/>
      <c r="Q91" s="15"/>
    </row>
    <row r="92" spans="1:17" ht="25.5" outlineLevel="2" collapsed="1" x14ac:dyDescent="0.2">
      <c r="A92" s="265" t="s">
        <v>181</v>
      </c>
      <c r="B92" s="120">
        <f t="shared" ref="B92:M92" si="17">SUM(B$93:B$97)</f>
        <v>8.5593320389300001</v>
      </c>
      <c r="C92" s="120">
        <f t="shared" si="17"/>
        <v>8.62842410841</v>
      </c>
      <c r="D92" s="120">
        <f t="shared" si="17"/>
        <v>8.4875370658700007</v>
      </c>
      <c r="E92" s="120">
        <f t="shared" si="17"/>
        <v>8.3942738444299998</v>
      </c>
      <c r="F92" s="120">
        <f t="shared" si="17"/>
        <v>8.3787812683999991</v>
      </c>
      <c r="G92" s="120">
        <f t="shared" si="17"/>
        <v>8.2199387005699993</v>
      </c>
      <c r="H92" s="120">
        <f t="shared" si="17"/>
        <v>8.2843102913000006</v>
      </c>
      <c r="I92" s="120">
        <f t="shared" si="17"/>
        <v>8.2108113799000009</v>
      </c>
      <c r="J92" s="120">
        <f t="shared" si="17"/>
        <v>8.1953205112200003</v>
      </c>
      <c r="K92" s="120">
        <f t="shared" si="17"/>
        <v>7.9394565105600003</v>
      </c>
      <c r="L92" s="120">
        <f t="shared" si="17"/>
        <v>8.0221647111099994</v>
      </c>
      <c r="M92" s="120">
        <f t="shared" si="17"/>
        <v>7.9938023808800001</v>
      </c>
      <c r="N92" s="120">
        <v>8.0575646315699991</v>
      </c>
      <c r="O92" s="15"/>
      <c r="P92" s="15"/>
      <c r="Q92" s="15"/>
    </row>
    <row r="93" spans="1:17" ht="12.75" hidden="1" outlineLevel="3" x14ac:dyDescent="0.2">
      <c r="A93" s="43" t="s">
        <v>66</v>
      </c>
      <c r="B93" s="122">
        <v>0.1145400015</v>
      </c>
      <c r="C93" s="122">
        <v>0.11429000172000001</v>
      </c>
      <c r="D93" s="122">
        <v>0.11385999967</v>
      </c>
      <c r="E93" s="122">
        <v>0.11218000155000001</v>
      </c>
      <c r="F93" s="122">
        <v>0.11123000175</v>
      </c>
      <c r="G93" s="122">
        <v>0.11134000082999999</v>
      </c>
      <c r="H93" s="122">
        <v>0.11361999913</v>
      </c>
      <c r="I93" s="122">
        <v>0.11154000181</v>
      </c>
      <c r="J93" s="122">
        <v>0.11071999821</v>
      </c>
      <c r="K93" s="122">
        <v>0.10935000149</v>
      </c>
      <c r="L93" s="122">
        <v>0.11106000175</v>
      </c>
      <c r="M93" s="122">
        <v>0.11004999880000001</v>
      </c>
      <c r="N93" s="122">
        <v>0.11155018534</v>
      </c>
      <c r="O93" s="15"/>
      <c r="P93" s="15"/>
      <c r="Q93" s="15"/>
    </row>
    <row r="94" spans="1:17" ht="12.75" hidden="1" outlineLevel="3" x14ac:dyDescent="0.2">
      <c r="A94" s="43" t="s">
        <v>54</v>
      </c>
      <c r="B94" s="122">
        <v>0.20628031303</v>
      </c>
      <c r="C94" s="122">
        <v>0.21044569602999999</v>
      </c>
      <c r="D94" s="122">
        <v>0.21952372399</v>
      </c>
      <c r="E94" s="122">
        <v>0.22777751983</v>
      </c>
      <c r="F94" s="122">
        <v>0.23642206758000001</v>
      </c>
      <c r="G94" s="122">
        <v>0.25053335689</v>
      </c>
      <c r="H94" s="122">
        <v>0.27960352448999998</v>
      </c>
      <c r="I94" s="122">
        <v>0.2876799853</v>
      </c>
      <c r="J94" s="122">
        <v>0.31094831780999999</v>
      </c>
      <c r="K94" s="122">
        <v>0.31209933152000002</v>
      </c>
      <c r="L94" s="122">
        <v>0.31903038523999999</v>
      </c>
      <c r="M94" s="122">
        <v>0.32862785185999999</v>
      </c>
      <c r="N94" s="122">
        <v>0.33752435519000001</v>
      </c>
      <c r="O94" s="15"/>
      <c r="P94" s="15"/>
      <c r="Q94" s="15"/>
    </row>
    <row r="95" spans="1:17" ht="12.75" hidden="1" outlineLevel="3" x14ac:dyDescent="0.2">
      <c r="A95" s="43" t="s">
        <v>96</v>
      </c>
      <c r="B95" s="122">
        <v>5.6124600730000002E-2</v>
      </c>
      <c r="C95" s="122">
        <v>5.6002100839999999E-2</v>
      </c>
      <c r="D95" s="122">
        <v>5.5791399839999999E-2</v>
      </c>
      <c r="E95" s="122">
        <v>5.4968200760000002E-2</v>
      </c>
      <c r="F95" s="122">
        <v>5.4502700860000003E-2</v>
      </c>
      <c r="G95" s="122">
        <v>6.097535145E-2</v>
      </c>
      <c r="H95" s="122">
        <v>6.222399252E-2</v>
      </c>
      <c r="I95" s="122">
        <v>6.1084881989999999E-2</v>
      </c>
      <c r="J95" s="122">
        <v>6.0635807020000002E-2</v>
      </c>
      <c r="K95" s="122">
        <v>5.9885528319999999E-2</v>
      </c>
      <c r="L95" s="122">
        <v>6.0822009959999999E-2</v>
      </c>
      <c r="M95" s="122">
        <v>6.0268881840000003E-2</v>
      </c>
      <c r="N95" s="122">
        <v>6.1090459E-2</v>
      </c>
      <c r="O95" s="15"/>
      <c r="P95" s="15"/>
      <c r="Q95" s="15"/>
    </row>
    <row r="96" spans="1:17" ht="12.75" hidden="1" outlineLevel="3" x14ac:dyDescent="0.2">
      <c r="A96" s="43" t="s">
        <v>134</v>
      </c>
      <c r="B96" s="122">
        <v>0.45706674655000001</v>
      </c>
      <c r="C96" s="122">
        <v>0.46734190704</v>
      </c>
      <c r="D96" s="122">
        <v>0.46734190704</v>
      </c>
      <c r="E96" s="122">
        <v>0.46734190704</v>
      </c>
      <c r="F96" s="122">
        <v>0.45813690705999999</v>
      </c>
      <c r="G96" s="122">
        <v>0.45501690704999997</v>
      </c>
      <c r="H96" s="122">
        <v>0.46567169465000002</v>
      </c>
      <c r="I96" s="122">
        <v>0.46567169465000002</v>
      </c>
      <c r="J96" s="122">
        <v>0.46567169465000002</v>
      </c>
      <c r="K96" s="122">
        <v>0.46784582728000002</v>
      </c>
      <c r="L96" s="122">
        <v>0.4585058273</v>
      </c>
      <c r="M96" s="122">
        <v>0.45538582728999999</v>
      </c>
      <c r="N96" s="122">
        <v>0.45703505259999999</v>
      </c>
      <c r="O96" s="15"/>
      <c r="P96" s="15"/>
      <c r="Q96" s="15"/>
    </row>
    <row r="97" spans="1:17" ht="12.75" hidden="1" outlineLevel="3" x14ac:dyDescent="0.2">
      <c r="A97" s="43" t="s">
        <v>149</v>
      </c>
      <c r="B97" s="122">
        <v>7.7253203771200001</v>
      </c>
      <c r="C97" s="122">
        <v>7.7803444027799999</v>
      </c>
      <c r="D97" s="122">
        <v>7.6310200353299997</v>
      </c>
      <c r="E97" s="122">
        <v>7.53200621525</v>
      </c>
      <c r="F97" s="122">
        <v>7.5184895911499998</v>
      </c>
      <c r="G97" s="122">
        <v>7.3420730843499999</v>
      </c>
      <c r="H97" s="122">
        <v>7.36319108051</v>
      </c>
      <c r="I97" s="122">
        <v>7.2848348161500001</v>
      </c>
      <c r="J97" s="122">
        <v>7.2473446935299997</v>
      </c>
      <c r="K97" s="122">
        <v>6.9902758219500001</v>
      </c>
      <c r="L97" s="122">
        <v>7.0727464868599998</v>
      </c>
      <c r="M97" s="122">
        <v>7.03946982109</v>
      </c>
      <c r="N97" s="122">
        <v>7.0903645794400001</v>
      </c>
      <c r="O97" s="15"/>
      <c r="P97" s="15"/>
      <c r="Q97" s="15"/>
    </row>
    <row r="98" spans="1:17" ht="25.5" outlineLevel="2" collapsed="1" x14ac:dyDescent="0.2">
      <c r="A98" s="265" t="s">
        <v>44</v>
      </c>
      <c r="B98" s="120">
        <f t="shared" ref="B98:M98" si="18">SUM(B$99:B$99)</f>
        <v>4.8738926600000003E-2</v>
      </c>
      <c r="C98" s="120">
        <f t="shared" si="18"/>
        <v>2.4369463260000002E-2</v>
      </c>
      <c r="D98" s="120">
        <f t="shared" si="18"/>
        <v>2.4369463260000002E-2</v>
      </c>
      <c r="E98" s="120">
        <f t="shared" si="18"/>
        <v>2.4369463260000002E-2</v>
      </c>
      <c r="F98" s="120">
        <f t="shared" si="18"/>
        <v>2.4369463260000002E-2</v>
      </c>
      <c r="G98" s="120">
        <f t="shared" si="18"/>
        <v>2.4369463260000002E-2</v>
      </c>
      <c r="H98" s="120">
        <f t="shared" si="18"/>
        <v>2.4369463260000002E-2</v>
      </c>
      <c r="I98" s="120">
        <f t="shared" si="18"/>
        <v>0</v>
      </c>
      <c r="J98" s="120">
        <f t="shared" si="18"/>
        <v>0</v>
      </c>
      <c r="K98" s="120">
        <f t="shared" si="18"/>
        <v>0</v>
      </c>
      <c r="L98" s="120">
        <f t="shared" si="18"/>
        <v>0</v>
      </c>
      <c r="M98" s="120">
        <f t="shared" si="18"/>
        <v>0</v>
      </c>
      <c r="N98" s="120">
        <v>0</v>
      </c>
      <c r="O98" s="15"/>
      <c r="P98" s="15"/>
      <c r="Q98" s="15"/>
    </row>
    <row r="99" spans="1:17" ht="12.75" hidden="1" outlineLevel="3" x14ac:dyDescent="0.2">
      <c r="A99" s="43" t="s">
        <v>27</v>
      </c>
      <c r="B99" s="122">
        <v>4.8738926600000003E-2</v>
      </c>
      <c r="C99" s="122">
        <v>2.4369463260000002E-2</v>
      </c>
      <c r="D99" s="122">
        <v>2.4369463260000002E-2</v>
      </c>
      <c r="E99" s="122">
        <v>2.4369463260000002E-2</v>
      </c>
      <c r="F99" s="122">
        <v>2.4369463260000002E-2</v>
      </c>
      <c r="G99" s="122">
        <v>2.4369463260000002E-2</v>
      </c>
      <c r="H99" s="122">
        <v>2.4369463260000002E-2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5"/>
      <c r="P99" s="15"/>
      <c r="Q99" s="15"/>
    </row>
    <row r="100" spans="1:17" ht="38.25" outlineLevel="2" collapsed="1" x14ac:dyDescent="0.2">
      <c r="A100" s="265" t="s">
        <v>219</v>
      </c>
      <c r="B100" s="120">
        <f t="shared" ref="B100:M100" si="19">SUM(B$101:B$107)</f>
        <v>2.0344831620099999</v>
      </c>
      <c r="C100" s="120">
        <f t="shared" si="19"/>
        <v>1.8677568394799999</v>
      </c>
      <c r="D100" s="120">
        <f t="shared" si="19"/>
        <v>1.8129079238799999</v>
      </c>
      <c r="E100" s="120">
        <f t="shared" si="19"/>
        <v>1.65667915044</v>
      </c>
      <c r="F100" s="120">
        <f t="shared" si="19"/>
        <v>1.5857525073599998</v>
      </c>
      <c r="G100" s="120">
        <f t="shared" si="19"/>
        <v>1.50646723293</v>
      </c>
      <c r="H100" s="120">
        <f t="shared" si="19"/>
        <v>1.5214051394999999</v>
      </c>
      <c r="I100" s="120">
        <f t="shared" si="19"/>
        <v>1.4455147080999999</v>
      </c>
      <c r="J100" s="120">
        <f t="shared" si="19"/>
        <v>1.45232528031</v>
      </c>
      <c r="K100" s="120">
        <f t="shared" si="19"/>
        <v>1.44343969077</v>
      </c>
      <c r="L100" s="120">
        <f t="shared" si="19"/>
        <v>1.4437160201399999</v>
      </c>
      <c r="M100" s="120">
        <f t="shared" si="19"/>
        <v>1.4275097780999999</v>
      </c>
      <c r="N100" s="120">
        <v>1.4281275277400001</v>
      </c>
      <c r="O100" s="15"/>
      <c r="P100" s="15"/>
      <c r="Q100" s="15"/>
    </row>
    <row r="101" spans="1:17" ht="12.75" hidden="1" outlineLevel="3" x14ac:dyDescent="0.2">
      <c r="A101" s="43" t="s">
        <v>76</v>
      </c>
      <c r="B101" s="122">
        <v>7.991643658E-2</v>
      </c>
      <c r="C101" s="122">
        <v>7.991643658E-2</v>
      </c>
      <c r="D101" s="122">
        <v>0.10245663875</v>
      </c>
      <c r="E101" s="122">
        <v>0.11216478933</v>
      </c>
      <c r="F101" s="122">
        <v>0.11216478933</v>
      </c>
      <c r="G101" s="122">
        <v>0.11216478933</v>
      </c>
      <c r="H101" s="122">
        <v>0.12197713671</v>
      </c>
      <c r="I101" s="122">
        <v>0.12197713671</v>
      </c>
      <c r="J101" s="122">
        <v>0.12913874637</v>
      </c>
      <c r="K101" s="122">
        <v>0.12913874637</v>
      </c>
      <c r="L101" s="122">
        <v>0.13527281757000001</v>
      </c>
      <c r="M101" s="122">
        <v>0.13527281757000001</v>
      </c>
      <c r="N101" s="122">
        <v>0.13527281757000001</v>
      </c>
      <c r="O101" s="15"/>
      <c r="P101" s="15"/>
      <c r="Q101" s="15"/>
    </row>
    <row r="102" spans="1:17" ht="12.75" hidden="1" outlineLevel="3" x14ac:dyDescent="0.2">
      <c r="A102" s="43" t="s">
        <v>177</v>
      </c>
      <c r="B102" s="122">
        <v>0.45260618235</v>
      </c>
      <c r="C102" s="122">
        <v>0.36099641953</v>
      </c>
      <c r="D102" s="122">
        <v>0.28380778558999997</v>
      </c>
      <c r="E102" s="122">
        <v>0.12711425026000001</v>
      </c>
      <c r="F102" s="122">
        <v>6.3018889679999995E-2</v>
      </c>
      <c r="G102" s="122">
        <v>0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5"/>
      <c r="P102" s="15"/>
      <c r="Q102" s="15"/>
    </row>
    <row r="103" spans="1:17" ht="12.75" hidden="1" outlineLevel="3" x14ac:dyDescent="0.2">
      <c r="A103" s="43" t="s">
        <v>213</v>
      </c>
      <c r="B103" s="122">
        <v>3.3931242969999997E-2</v>
      </c>
      <c r="C103" s="122">
        <v>3.3857183229999997E-2</v>
      </c>
      <c r="D103" s="122">
        <v>3.3729799739999997E-2</v>
      </c>
      <c r="E103" s="122">
        <v>2.9539660780000001E-2</v>
      </c>
      <c r="F103" s="122">
        <v>2.9289503250000001E-2</v>
      </c>
      <c r="G103" s="122">
        <v>2.931846862E-2</v>
      </c>
      <c r="H103" s="122">
        <v>3.4153328029999999E-2</v>
      </c>
      <c r="I103" s="122">
        <v>3.3528096280000003E-2</v>
      </c>
      <c r="J103" s="122">
        <v>3.328160929E-2</v>
      </c>
      <c r="K103" s="122">
        <v>2.9218069369999999E-2</v>
      </c>
      <c r="L103" s="122">
        <v>2.967497752E-2</v>
      </c>
      <c r="M103" s="122">
        <v>2.986396073E-2</v>
      </c>
      <c r="N103" s="122">
        <v>3.0354194519999999E-2</v>
      </c>
      <c r="O103" s="15"/>
      <c r="P103" s="15"/>
      <c r="Q103" s="15"/>
    </row>
    <row r="104" spans="1:17" ht="12.75" hidden="1" outlineLevel="3" x14ac:dyDescent="0.2">
      <c r="A104" s="43" t="s">
        <v>130</v>
      </c>
      <c r="B104" s="122">
        <v>1.947180011E-2</v>
      </c>
      <c r="C104" s="122">
        <v>1.9429300140000001E-2</v>
      </c>
      <c r="D104" s="122">
        <v>1.9356199800000001E-2</v>
      </c>
      <c r="E104" s="122">
        <v>1.4302950070000001E-2</v>
      </c>
      <c r="F104" s="122">
        <v>1.41818251E-2</v>
      </c>
      <c r="G104" s="122">
        <v>1.419584998E-2</v>
      </c>
      <c r="H104" s="122">
        <v>1.448654976E-2</v>
      </c>
      <c r="I104" s="122">
        <v>1.4221350109999999E-2</v>
      </c>
      <c r="J104" s="122">
        <v>1.4116799649999999E-2</v>
      </c>
      <c r="K104" s="122">
        <v>9.2947500299999999E-3</v>
      </c>
      <c r="L104" s="122">
        <v>9.4401000500000005E-3</v>
      </c>
      <c r="M104" s="122">
        <v>9.3542498000000005E-3</v>
      </c>
      <c r="N104" s="122">
        <v>9.4817656499999996E-3</v>
      </c>
      <c r="O104" s="15"/>
      <c r="P104" s="15"/>
      <c r="Q104" s="15"/>
    </row>
    <row r="105" spans="1:17" ht="12.75" hidden="1" outlineLevel="3" x14ac:dyDescent="0.2">
      <c r="A105" s="43" t="s">
        <v>153</v>
      </c>
      <c r="B105" s="122">
        <v>3.3320000000000002E-2</v>
      </c>
      <c r="C105" s="122">
        <v>3.3320000000000002E-2</v>
      </c>
      <c r="D105" s="122">
        <v>3.3320000000000002E-2</v>
      </c>
      <c r="E105" s="122">
        <v>3.3320000000000002E-2</v>
      </c>
      <c r="F105" s="122">
        <v>2.6859999999999998E-2</v>
      </c>
      <c r="G105" s="122">
        <v>2.6859999999999998E-2</v>
      </c>
      <c r="H105" s="122">
        <v>2.6859999999999998E-2</v>
      </c>
      <c r="I105" s="122">
        <v>2.6859999999999998E-2</v>
      </c>
      <c r="J105" s="122">
        <v>2.6859999999999998E-2</v>
      </c>
      <c r="K105" s="122">
        <v>2.6859999999999998E-2</v>
      </c>
      <c r="L105" s="122">
        <v>2.0400000000000001E-2</v>
      </c>
      <c r="M105" s="122">
        <v>2.0400000000000001E-2</v>
      </c>
      <c r="N105" s="122">
        <v>2.0400000000000001E-2</v>
      </c>
      <c r="O105" s="15"/>
      <c r="P105" s="15"/>
      <c r="Q105" s="15"/>
    </row>
    <row r="106" spans="1:17" ht="12.75" hidden="1" outlineLevel="3" x14ac:dyDescent="0.2">
      <c r="A106" s="43" t="s">
        <v>123</v>
      </c>
      <c r="B106" s="122">
        <v>1.35</v>
      </c>
      <c r="C106" s="122">
        <v>1.2749999999999999</v>
      </c>
      <c r="D106" s="122">
        <v>1.2749999999999999</v>
      </c>
      <c r="E106" s="122">
        <v>1.2749999999999999</v>
      </c>
      <c r="F106" s="122">
        <v>1.2749999999999999</v>
      </c>
      <c r="G106" s="122">
        <v>1.2749999999999999</v>
      </c>
      <c r="H106" s="122">
        <v>1.2749999999999999</v>
      </c>
      <c r="I106" s="122">
        <v>1.2</v>
      </c>
      <c r="J106" s="122">
        <v>1.2</v>
      </c>
      <c r="K106" s="122">
        <v>1.2</v>
      </c>
      <c r="L106" s="122">
        <v>1.2</v>
      </c>
      <c r="M106" s="122">
        <v>1.2</v>
      </c>
      <c r="N106" s="122">
        <v>1.2</v>
      </c>
      <c r="O106" s="15"/>
      <c r="P106" s="15"/>
      <c r="Q106" s="15"/>
    </row>
    <row r="107" spans="1:17" ht="12.75" hidden="1" outlineLevel="3" x14ac:dyDescent="0.2">
      <c r="A107" s="43" t="s">
        <v>104</v>
      </c>
      <c r="B107" s="122">
        <v>6.5237500000000004E-2</v>
      </c>
      <c r="C107" s="122">
        <v>6.5237500000000004E-2</v>
      </c>
      <c r="D107" s="122">
        <v>6.5237500000000004E-2</v>
      </c>
      <c r="E107" s="122">
        <v>6.5237500000000004E-2</v>
      </c>
      <c r="F107" s="122">
        <v>6.5237500000000004E-2</v>
      </c>
      <c r="G107" s="122">
        <v>4.8928125000000003E-2</v>
      </c>
      <c r="H107" s="122">
        <v>4.8928125000000003E-2</v>
      </c>
      <c r="I107" s="122">
        <v>4.8928125000000003E-2</v>
      </c>
      <c r="J107" s="122">
        <v>4.8928125000000003E-2</v>
      </c>
      <c r="K107" s="122">
        <v>4.8928125000000003E-2</v>
      </c>
      <c r="L107" s="122">
        <v>4.8928125000000003E-2</v>
      </c>
      <c r="M107" s="122">
        <v>3.2618750000000002E-2</v>
      </c>
      <c r="N107" s="122">
        <v>3.2618750000000002E-2</v>
      </c>
      <c r="O107" s="15"/>
      <c r="P107" s="15"/>
      <c r="Q107" s="15"/>
    </row>
    <row r="108" spans="1:17" ht="25.5" outlineLevel="2" x14ac:dyDescent="0.2">
      <c r="A108" s="265" t="s">
        <v>56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5"/>
      <c r="P108" s="15"/>
      <c r="Q108" s="15"/>
    </row>
    <row r="109" spans="1:17" ht="12.75" outlineLevel="2" collapsed="1" x14ac:dyDescent="0.2">
      <c r="A109" s="75" t="s">
        <v>184</v>
      </c>
      <c r="B109" s="120">
        <f t="shared" ref="B109:M109" si="20">SUM(B$110:B$110)</f>
        <v>0.11327080342</v>
      </c>
      <c r="C109" s="120">
        <f t="shared" si="20"/>
        <v>0.11407758104</v>
      </c>
      <c r="D109" s="120">
        <f t="shared" si="20"/>
        <v>0.11385590648</v>
      </c>
      <c r="E109" s="120">
        <f t="shared" si="20"/>
        <v>0.11306386652</v>
      </c>
      <c r="F109" s="120">
        <f t="shared" si="20"/>
        <v>0.11286096683000001</v>
      </c>
      <c r="G109" s="120">
        <f t="shared" si="20"/>
        <v>0.11219799963</v>
      </c>
      <c r="H109" s="120">
        <f t="shared" si="20"/>
        <v>0.11322356359000001</v>
      </c>
      <c r="I109" s="120">
        <f t="shared" si="20"/>
        <v>0.11201868172</v>
      </c>
      <c r="J109" s="120">
        <f t="shared" si="20"/>
        <v>0.11144219725</v>
      </c>
      <c r="K109" s="120">
        <f t="shared" si="20"/>
        <v>0.11103229216</v>
      </c>
      <c r="L109" s="120">
        <f t="shared" si="20"/>
        <v>0.11234224147000001</v>
      </c>
      <c r="M109" s="120">
        <f t="shared" si="20"/>
        <v>0.11181368086</v>
      </c>
      <c r="N109" s="120">
        <v>0.11262208411000001</v>
      </c>
      <c r="O109" s="15"/>
      <c r="P109" s="15"/>
      <c r="Q109" s="15"/>
    </row>
    <row r="110" spans="1:17" ht="12.75" hidden="1" outlineLevel="3" x14ac:dyDescent="0.2">
      <c r="A110" s="43" t="s">
        <v>149</v>
      </c>
      <c r="B110" s="122">
        <v>0.11327080342</v>
      </c>
      <c r="C110" s="122">
        <v>0.11407758104</v>
      </c>
      <c r="D110" s="122">
        <v>0.11385590648</v>
      </c>
      <c r="E110" s="122">
        <v>0.11306386652</v>
      </c>
      <c r="F110" s="122">
        <v>0.11286096683000001</v>
      </c>
      <c r="G110" s="122">
        <v>0.11219799963</v>
      </c>
      <c r="H110" s="122">
        <v>0.11322356359000001</v>
      </c>
      <c r="I110" s="122">
        <v>0.11201868172</v>
      </c>
      <c r="J110" s="122">
        <v>0.11144219725</v>
      </c>
      <c r="K110" s="122">
        <v>0.11103229216</v>
      </c>
      <c r="L110" s="122">
        <v>0.11234224147000001</v>
      </c>
      <c r="M110" s="122">
        <v>0.11181368086</v>
      </c>
      <c r="N110" s="122">
        <v>0.11262208411000001</v>
      </c>
      <c r="O110" s="15"/>
      <c r="P110" s="15"/>
      <c r="Q110" s="15"/>
    </row>
    <row r="111" spans="1:17" x14ac:dyDescent="0.2"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5"/>
      <c r="P111" s="15"/>
      <c r="Q111" s="15"/>
    </row>
    <row r="112" spans="1:17" x14ac:dyDescent="0.2"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5"/>
      <c r="P112" s="15"/>
      <c r="Q112" s="15"/>
    </row>
    <row r="113" spans="2:17" x14ac:dyDescent="0.2"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5"/>
      <c r="P113" s="15"/>
      <c r="Q113" s="15"/>
    </row>
    <row r="114" spans="2:17" x14ac:dyDescent="0.2"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5"/>
      <c r="P114" s="15"/>
      <c r="Q114" s="15"/>
    </row>
    <row r="115" spans="2:17" x14ac:dyDescent="0.2"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5"/>
      <c r="P115" s="15"/>
      <c r="Q115" s="15"/>
    </row>
    <row r="116" spans="2:17" x14ac:dyDescent="0.2"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5"/>
      <c r="P116" s="15"/>
      <c r="Q116" s="15"/>
    </row>
    <row r="117" spans="2:17" x14ac:dyDescent="0.2"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5"/>
      <c r="P117" s="15"/>
      <c r="Q117" s="15"/>
    </row>
    <row r="118" spans="2:17" x14ac:dyDescent="0.2"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5"/>
      <c r="P118" s="15"/>
      <c r="Q118" s="15"/>
    </row>
    <row r="119" spans="2:17" x14ac:dyDescent="0.2"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5"/>
      <c r="P119" s="15"/>
      <c r="Q119" s="15"/>
    </row>
    <row r="120" spans="2:17" x14ac:dyDescent="0.2"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5"/>
      <c r="P120" s="15"/>
      <c r="Q120" s="15"/>
    </row>
    <row r="121" spans="2:17" x14ac:dyDescent="0.2"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5"/>
      <c r="P121" s="15"/>
      <c r="Q121" s="15"/>
    </row>
    <row r="122" spans="2:17" x14ac:dyDescent="0.2"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5"/>
      <c r="P122" s="15"/>
      <c r="Q122" s="15"/>
    </row>
    <row r="123" spans="2:17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5"/>
      <c r="P123" s="15"/>
      <c r="Q123" s="15"/>
    </row>
    <row r="124" spans="2:17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5"/>
      <c r="P124" s="15"/>
      <c r="Q124" s="15"/>
    </row>
    <row r="125" spans="2:17" x14ac:dyDescent="0.2"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5"/>
      <c r="P125" s="15"/>
      <c r="Q125" s="15"/>
    </row>
    <row r="126" spans="2:17" x14ac:dyDescent="0.2"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5"/>
      <c r="P126" s="15"/>
      <c r="Q126" s="15"/>
    </row>
    <row r="127" spans="2:17" x14ac:dyDescent="0.2"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5"/>
      <c r="P127" s="15"/>
      <c r="Q127" s="15"/>
    </row>
    <row r="128" spans="2:17" x14ac:dyDescent="0.2"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5"/>
      <c r="P128" s="15"/>
      <c r="Q128" s="15"/>
    </row>
    <row r="129" spans="2:17" x14ac:dyDescent="0.2"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5"/>
      <c r="P129" s="15"/>
      <c r="Q129" s="15"/>
    </row>
    <row r="130" spans="2:17" x14ac:dyDescent="0.2"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5"/>
      <c r="P130" s="15"/>
      <c r="Q130" s="15"/>
    </row>
    <row r="131" spans="2:17" x14ac:dyDescent="0.2"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5"/>
      <c r="P131" s="15"/>
      <c r="Q131" s="15"/>
    </row>
    <row r="132" spans="2:17" x14ac:dyDescent="0.2"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5"/>
      <c r="P132" s="15"/>
      <c r="Q132" s="15"/>
    </row>
    <row r="133" spans="2:17" x14ac:dyDescent="0.2"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5"/>
      <c r="P133" s="15"/>
      <c r="Q133" s="15"/>
    </row>
    <row r="134" spans="2:17" x14ac:dyDescent="0.2"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5"/>
      <c r="P134" s="15"/>
      <c r="Q134" s="15"/>
    </row>
    <row r="135" spans="2:17" x14ac:dyDescent="0.2"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5"/>
      <c r="P135" s="15"/>
      <c r="Q135" s="15"/>
    </row>
    <row r="136" spans="2:17" x14ac:dyDescent="0.2"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5"/>
      <c r="P136" s="15"/>
      <c r="Q136" s="15"/>
    </row>
    <row r="137" spans="2:17" x14ac:dyDescent="0.2"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5"/>
      <c r="P137" s="15"/>
      <c r="Q137" s="15"/>
    </row>
    <row r="138" spans="2:17" x14ac:dyDescent="0.2"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5"/>
      <c r="P138" s="15"/>
      <c r="Q138" s="15"/>
    </row>
    <row r="139" spans="2:17" x14ac:dyDescent="0.2"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5"/>
      <c r="P139" s="15"/>
      <c r="Q139" s="15"/>
    </row>
    <row r="140" spans="2:17" x14ac:dyDescent="0.2"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5"/>
      <c r="P140" s="15"/>
      <c r="Q140" s="15"/>
    </row>
    <row r="141" spans="2:17" x14ac:dyDescent="0.2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5"/>
      <c r="P141" s="15"/>
      <c r="Q141" s="15"/>
    </row>
    <row r="142" spans="2:17" x14ac:dyDescent="0.2"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5"/>
      <c r="P142" s="15"/>
      <c r="Q142" s="15"/>
    </row>
    <row r="143" spans="2:17" x14ac:dyDescent="0.2"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5"/>
      <c r="P143" s="15"/>
      <c r="Q143" s="15"/>
    </row>
    <row r="144" spans="2:17" x14ac:dyDescent="0.2"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5"/>
      <c r="P144" s="15"/>
      <c r="Q144" s="15"/>
    </row>
    <row r="145" spans="2:17" x14ac:dyDescent="0.2"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5"/>
      <c r="P145" s="15"/>
      <c r="Q145" s="15"/>
    </row>
    <row r="146" spans="2:17" x14ac:dyDescent="0.2"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5"/>
      <c r="P146" s="15"/>
      <c r="Q146" s="15"/>
    </row>
    <row r="147" spans="2:17" x14ac:dyDescent="0.2"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5"/>
      <c r="P147" s="15"/>
      <c r="Q147" s="15"/>
    </row>
    <row r="148" spans="2:17" x14ac:dyDescent="0.2"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5"/>
      <c r="P148" s="15"/>
      <c r="Q148" s="15"/>
    </row>
    <row r="149" spans="2:17" x14ac:dyDescent="0.2"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5"/>
      <c r="P149" s="15"/>
      <c r="Q149" s="15"/>
    </row>
    <row r="150" spans="2:17" x14ac:dyDescent="0.2"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5"/>
      <c r="P150" s="15"/>
      <c r="Q150" s="15"/>
    </row>
    <row r="151" spans="2:17" x14ac:dyDescent="0.2"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5"/>
      <c r="P151" s="15"/>
      <c r="Q151" s="15"/>
    </row>
    <row r="152" spans="2:17" x14ac:dyDescent="0.2"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5"/>
      <c r="P152" s="15"/>
      <c r="Q152" s="15"/>
    </row>
    <row r="153" spans="2:17" x14ac:dyDescent="0.2"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5"/>
      <c r="P153" s="15"/>
      <c r="Q153" s="15"/>
    </row>
    <row r="154" spans="2:17" x14ac:dyDescent="0.2"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5"/>
      <c r="P154" s="15"/>
      <c r="Q154" s="15"/>
    </row>
    <row r="155" spans="2:17" x14ac:dyDescent="0.2"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5"/>
      <c r="P155" s="15"/>
      <c r="Q155" s="15"/>
    </row>
    <row r="156" spans="2:17" x14ac:dyDescent="0.2"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5"/>
      <c r="P156" s="15"/>
      <c r="Q156" s="15"/>
    </row>
    <row r="157" spans="2:17" x14ac:dyDescent="0.2"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5"/>
      <c r="P157" s="15"/>
      <c r="Q157" s="15"/>
    </row>
    <row r="158" spans="2:17" x14ac:dyDescent="0.2"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5"/>
      <c r="P158" s="15"/>
      <c r="Q158" s="15"/>
    </row>
    <row r="159" spans="2:17" x14ac:dyDescent="0.2"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5"/>
      <c r="P159" s="15"/>
      <c r="Q159" s="15"/>
    </row>
    <row r="160" spans="2:17" x14ac:dyDescent="0.2"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5"/>
      <c r="P160" s="15"/>
      <c r="Q160" s="15"/>
    </row>
    <row r="161" spans="2:17" x14ac:dyDescent="0.2"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5"/>
      <c r="P161" s="15"/>
      <c r="Q161" s="15"/>
    </row>
    <row r="162" spans="2:17" x14ac:dyDescent="0.2"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5"/>
      <c r="P162" s="15"/>
      <c r="Q162" s="15"/>
    </row>
    <row r="163" spans="2:17" x14ac:dyDescent="0.2"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5"/>
      <c r="P163" s="15"/>
      <c r="Q163" s="15"/>
    </row>
    <row r="164" spans="2:17" x14ac:dyDescent="0.2"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5"/>
      <c r="P164" s="15"/>
      <c r="Q164" s="15"/>
    </row>
    <row r="165" spans="2:17" x14ac:dyDescent="0.2"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5"/>
      <c r="P165" s="15"/>
      <c r="Q165" s="15"/>
    </row>
    <row r="166" spans="2:17" x14ac:dyDescent="0.2"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5"/>
      <c r="P166" s="15"/>
      <c r="Q166" s="15"/>
    </row>
    <row r="167" spans="2:17" x14ac:dyDescent="0.2"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5"/>
      <c r="P167" s="15"/>
      <c r="Q167" s="15"/>
    </row>
    <row r="168" spans="2:17" x14ac:dyDescent="0.2"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5"/>
      <c r="P168" s="15"/>
      <c r="Q168" s="15"/>
    </row>
    <row r="169" spans="2:17" x14ac:dyDescent="0.2"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5"/>
      <c r="P169" s="15"/>
      <c r="Q169" s="15"/>
    </row>
    <row r="170" spans="2:17" x14ac:dyDescent="0.2"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5"/>
      <c r="P170" s="15"/>
      <c r="Q170" s="15"/>
    </row>
    <row r="171" spans="2:17" x14ac:dyDescent="0.2"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5"/>
      <c r="P171" s="15"/>
      <c r="Q171" s="15"/>
    </row>
    <row r="172" spans="2:17" x14ac:dyDescent="0.2"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5"/>
      <c r="P172" s="15"/>
      <c r="Q172" s="15"/>
    </row>
    <row r="173" spans="2:17" x14ac:dyDescent="0.2"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5"/>
      <c r="P173" s="15"/>
      <c r="Q173" s="15"/>
    </row>
    <row r="174" spans="2:17" x14ac:dyDescent="0.2"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5"/>
      <c r="P174" s="15"/>
      <c r="Q174" s="15"/>
    </row>
    <row r="175" spans="2:17" x14ac:dyDescent="0.2"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5"/>
      <c r="P175" s="15"/>
      <c r="Q175" s="15"/>
    </row>
    <row r="176" spans="2:17" x14ac:dyDescent="0.2"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5"/>
      <c r="P176" s="15"/>
      <c r="Q176" s="15"/>
    </row>
    <row r="177" spans="2:17" x14ac:dyDescent="0.2"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5"/>
      <c r="P177" s="15"/>
      <c r="Q177" s="15"/>
    </row>
    <row r="178" spans="2:17" x14ac:dyDescent="0.2"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5"/>
      <c r="P178" s="15"/>
      <c r="Q178" s="15"/>
    </row>
    <row r="179" spans="2:17" x14ac:dyDescent="0.2"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5"/>
      <c r="P179" s="15"/>
      <c r="Q179" s="15"/>
    </row>
    <row r="180" spans="2:17" x14ac:dyDescent="0.2"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5"/>
      <c r="P180" s="15"/>
      <c r="Q180" s="15"/>
    </row>
  </sheetData>
  <mergeCells count="1">
    <mergeCell ref="A2:N2"/>
  </mergeCells>
  <printOptions horizontalCentered="1" verticalCentered="1"/>
  <pageMargins left="0.23622047244094491" right="0.15748031496062992" top="0.15748031496062992" bottom="0.27559055118110237" header="0.15748031496062992" footer="0.23622047244094491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Q247"/>
  <sheetViews>
    <sheetView workbookViewId="0">
      <selection activeCell="B25" sqref="B25"/>
    </sheetView>
  </sheetViews>
  <sheetFormatPr defaultRowHeight="12.75" x14ac:dyDescent="0.2"/>
  <cols>
    <col min="1" max="1" width="52.7109375" style="226" bestFit="1" customWidth="1"/>
    <col min="2" max="14" width="15.140625" style="226" customWidth="1"/>
    <col min="15" max="16384" width="9.140625" style="226"/>
  </cols>
  <sheetData>
    <row r="2" spans="1:17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16"/>
      <c r="P2" s="216"/>
      <c r="Q2" s="216"/>
    </row>
    <row r="3" spans="1:17" x14ac:dyDescent="0.2">
      <c r="A3" s="221"/>
    </row>
    <row r="4" spans="1:17" s="7" customFormat="1" x14ac:dyDescent="0.2">
      <c r="A4" s="190" t="str">
        <f>$A$2 &amp; " (" &amp;N4 &amp; ")"</f>
        <v>Державний та гарантований державою борг України за поточний рік (млрд. грн)</v>
      </c>
      <c r="N4" s="7" t="str">
        <f>VALUAH</f>
        <v>млрд. грн</v>
      </c>
    </row>
    <row r="5" spans="1:17" s="53" customFormat="1" x14ac:dyDescent="0.2">
      <c r="A5" s="152"/>
      <c r="B5" s="202">
        <v>43465</v>
      </c>
      <c r="C5" s="202">
        <v>43496</v>
      </c>
      <c r="D5" s="202">
        <v>43524</v>
      </c>
      <c r="E5" s="202">
        <v>43555</v>
      </c>
      <c r="F5" s="202">
        <v>43585</v>
      </c>
      <c r="G5" s="202">
        <v>43616</v>
      </c>
      <c r="H5" s="202">
        <v>43646</v>
      </c>
      <c r="I5" s="202">
        <v>43677</v>
      </c>
      <c r="J5" s="202">
        <v>43708</v>
      </c>
      <c r="K5" s="202">
        <v>43738</v>
      </c>
      <c r="L5" s="202">
        <v>43769</v>
      </c>
      <c r="M5" s="202">
        <v>43799</v>
      </c>
      <c r="N5" s="172">
        <v>43830</v>
      </c>
    </row>
    <row r="6" spans="1:17" s="210" customFormat="1" x14ac:dyDescent="0.2">
      <c r="A6" s="55" t="s">
        <v>155</v>
      </c>
      <c r="B6" s="188">
        <f t="shared" ref="B6:N6" si="0">SUM(B7:B8)</f>
        <v>2168.44766417245</v>
      </c>
      <c r="C6" s="188">
        <f t="shared" si="0"/>
        <v>2172.0098649787396</v>
      </c>
      <c r="D6" s="188">
        <f t="shared" si="0"/>
        <v>2112.0077875062998</v>
      </c>
      <c r="E6" s="188">
        <f t="shared" si="0"/>
        <v>2147.0214831348299</v>
      </c>
      <c r="F6" s="188">
        <f t="shared" si="0"/>
        <v>2124.85024822573</v>
      </c>
      <c r="G6" s="188">
        <f t="shared" si="0"/>
        <v>2107.1080640571199</v>
      </c>
      <c r="H6" s="188">
        <f t="shared" si="0"/>
        <v>2103.13321449145</v>
      </c>
      <c r="I6" s="188">
        <f t="shared" si="0"/>
        <v>2067.7086441408001</v>
      </c>
      <c r="J6" s="188">
        <f t="shared" si="0"/>
        <v>2067.2154003517498</v>
      </c>
      <c r="K6" s="188">
        <f t="shared" si="0"/>
        <v>1997.9715173414099</v>
      </c>
      <c r="L6" s="188">
        <f t="shared" si="0"/>
        <v>2045.59509515223</v>
      </c>
      <c r="M6" s="188">
        <f t="shared" si="0"/>
        <v>1990.8197490028101</v>
      </c>
      <c r="N6" s="188">
        <f t="shared" si="0"/>
        <v>1998.2753869748399</v>
      </c>
    </row>
    <row r="7" spans="1:17" s="239" customFormat="1" x14ac:dyDescent="0.2">
      <c r="A7" s="149" t="s">
        <v>50</v>
      </c>
      <c r="B7" s="64">
        <v>771.43664018523998</v>
      </c>
      <c r="C7" s="64">
        <v>774.84945227646995</v>
      </c>
      <c r="D7" s="64">
        <v>760.34070231809005</v>
      </c>
      <c r="E7" s="64">
        <v>774.53019860549</v>
      </c>
      <c r="F7" s="64">
        <v>787.48550230411001</v>
      </c>
      <c r="G7" s="64">
        <v>797.63749226957998</v>
      </c>
      <c r="H7" s="64">
        <v>793.07591249693996</v>
      </c>
      <c r="I7" s="64">
        <v>820.94138804775002</v>
      </c>
      <c r="J7" s="64">
        <v>816.25577637179003</v>
      </c>
      <c r="K7" s="64">
        <v>837.90930179216002</v>
      </c>
      <c r="L7" s="64">
        <v>829.37665678349003</v>
      </c>
      <c r="M7" s="64">
        <v>825.55909515445001</v>
      </c>
      <c r="N7" s="122">
        <v>839.05377090423997</v>
      </c>
    </row>
    <row r="8" spans="1:17" s="239" customFormat="1" x14ac:dyDescent="0.2">
      <c r="A8" s="149" t="s">
        <v>64</v>
      </c>
      <c r="B8" s="64">
        <v>1397.0110239872099</v>
      </c>
      <c r="C8" s="64">
        <v>1397.1604127022699</v>
      </c>
      <c r="D8" s="64">
        <v>1351.66708518821</v>
      </c>
      <c r="E8" s="64">
        <v>1372.49128452934</v>
      </c>
      <c r="F8" s="64">
        <v>1337.3647459216199</v>
      </c>
      <c r="G8" s="64">
        <v>1309.4705717875399</v>
      </c>
      <c r="H8" s="64">
        <v>1310.05730199451</v>
      </c>
      <c r="I8" s="64">
        <v>1246.76725609305</v>
      </c>
      <c r="J8" s="64">
        <v>1250.95962397996</v>
      </c>
      <c r="K8" s="64">
        <v>1160.0622155492499</v>
      </c>
      <c r="L8" s="64">
        <v>1216.21843836874</v>
      </c>
      <c r="M8" s="64">
        <v>1165.2606538483601</v>
      </c>
      <c r="N8" s="122">
        <v>1159.2216160706</v>
      </c>
    </row>
    <row r="9" spans="1:17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17" x14ac:dyDescent="0.2">
      <c r="A10" s="190" t="str">
        <f>$A$2 &amp; " (" &amp;N10 &amp; ")"</f>
        <v>Державний та гарантований державою борг України за поточний рік (млрд. дол. США)</v>
      </c>
      <c r="B10" s="216"/>
      <c r="C10" s="216"/>
      <c r="D10" s="216"/>
      <c r="E10" s="216"/>
      <c r="F10" s="216"/>
      <c r="G10" s="216"/>
      <c r="H10" s="216"/>
      <c r="I10" s="216"/>
      <c r="J10" s="216"/>
      <c r="K10" s="167"/>
      <c r="L10" s="216"/>
      <c r="M10" s="216"/>
      <c r="N10" s="7" t="str">
        <f>VALUSD</f>
        <v>млрд. дол. США</v>
      </c>
      <c r="O10" s="216"/>
    </row>
    <row r="11" spans="1:17" s="180" customFormat="1" x14ac:dyDescent="0.2">
      <c r="A11" s="152"/>
      <c r="B11" s="202">
        <v>43465</v>
      </c>
      <c r="C11" s="202">
        <v>43496</v>
      </c>
      <c r="D11" s="202">
        <v>43524</v>
      </c>
      <c r="E11" s="202">
        <v>43555</v>
      </c>
      <c r="F11" s="202">
        <v>43585</v>
      </c>
      <c r="G11" s="202">
        <v>43616</v>
      </c>
      <c r="H11" s="202">
        <v>43646</v>
      </c>
      <c r="I11" s="202">
        <v>43677</v>
      </c>
      <c r="J11" s="202">
        <v>43708</v>
      </c>
      <c r="K11" s="202">
        <v>43738</v>
      </c>
      <c r="L11" s="202">
        <v>43769</v>
      </c>
      <c r="M11" s="202">
        <v>43799</v>
      </c>
      <c r="N11" s="172">
        <v>43830</v>
      </c>
      <c r="O11" s="53"/>
      <c r="P11" s="53"/>
      <c r="Q11" s="53"/>
    </row>
    <row r="12" spans="1:17" s="52" customFormat="1" x14ac:dyDescent="0.2">
      <c r="A12" s="55" t="s">
        <v>155</v>
      </c>
      <c r="B12" s="188">
        <f t="shared" ref="B12:N12" si="1">SUM(B13:B14)</f>
        <v>78.316490487460001</v>
      </c>
      <c r="C12" s="188">
        <f t="shared" si="1"/>
        <v>78.255045255829998</v>
      </c>
      <c r="D12" s="188">
        <f t="shared" si="1"/>
        <v>78.243479901269993</v>
      </c>
      <c r="E12" s="188">
        <f t="shared" si="1"/>
        <v>78.793350198819994</v>
      </c>
      <c r="F12" s="188">
        <f t="shared" si="1"/>
        <v>79.823587140390003</v>
      </c>
      <c r="G12" s="188">
        <f t="shared" si="1"/>
        <v>78.411102057500003</v>
      </c>
      <c r="H12" s="188">
        <f t="shared" si="1"/>
        <v>80.37539215372</v>
      </c>
      <c r="I12" s="188">
        <f t="shared" si="1"/>
        <v>82.426394742839989</v>
      </c>
      <c r="J12" s="188">
        <f t="shared" si="1"/>
        <v>81.927350351720008</v>
      </c>
      <c r="K12" s="188">
        <f t="shared" si="1"/>
        <v>82.962561275420001</v>
      </c>
      <c r="L12" s="188">
        <f t="shared" si="1"/>
        <v>81.838793399400004</v>
      </c>
      <c r="M12" s="188">
        <f t="shared" si="1"/>
        <v>82.82804755043</v>
      </c>
      <c r="N12" s="188">
        <f t="shared" si="1"/>
        <v>84.364540828580004</v>
      </c>
      <c r="O12" s="36"/>
    </row>
    <row r="13" spans="1:17" s="78" customFormat="1" x14ac:dyDescent="0.2">
      <c r="A13" s="45" t="s">
        <v>50</v>
      </c>
      <c r="B13" s="64">
        <v>27.861502627389999</v>
      </c>
      <c r="C13" s="64">
        <v>27.916944546100002</v>
      </c>
      <c r="D13" s="64">
        <v>28.168315861429999</v>
      </c>
      <c r="E13" s="64">
        <v>28.424414779989998</v>
      </c>
      <c r="F13" s="64">
        <v>29.583222472980001</v>
      </c>
      <c r="G13" s="64">
        <v>29.682215106960001</v>
      </c>
      <c r="H13" s="64">
        <v>30.30896332935</v>
      </c>
      <c r="I13" s="64">
        <v>32.725712640339999</v>
      </c>
      <c r="J13" s="64">
        <v>32.349639498679998</v>
      </c>
      <c r="K13" s="64">
        <v>34.792839232239999</v>
      </c>
      <c r="L13" s="64">
        <v>33.18114372953</v>
      </c>
      <c r="M13" s="64">
        <v>34.347382792129999</v>
      </c>
      <c r="N13" s="122">
        <v>35.423739177370003</v>
      </c>
      <c r="O13" s="72"/>
    </row>
    <row r="14" spans="1:17" s="78" customFormat="1" x14ac:dyDescent="0.2">
      <c r="A14" s="45" t="s">
        <v>64</v>
      </c>
      <c r="B14" s="64">
        <v>50.454987860069998</v>
      </c>
      <c r="C14" s="64">
        <v>50.33810070973</v>
      </c>
      <c r="D14" s="64">
        <v>50.075164039839997</v>
      </c>
      <c r="E14" s="64">
        <v>50.368935418829999</v>
      </c>
      <c r="F14" s="64">
        <v>50.240364667409999</v>
      </c>
      <c r="G14" s="64">
        <v>48.728886950540002</v>
      </c>
      <c r="H14" s="64">
        <v>50.06642882437</v>
      </c>
      <c r="I14" s="64">
        <v>49.700682102499997</v>
      </c>
      <c r="J14" s="64">
        <v>49.577710853040003</v>
      </c>
      <c r="K14" s="64">
        <v>48.169722043180002</v>
      </c>
      <c r="L14" s="64">
        <v>48.657649669869997</v>
      </c>
      <c r="M14" s="64">
        <v>48.480664758300001</v>
      </c>
      <c r="N14" s="122">
        <v>48.940801651210002</v>
      </c>
      <c r="O14" s="72"/>
    </row>
    <row r="15" spans="1:17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</row>
    <row r="16" spans="1:17" s="68" customFormat="1" x14ac:dyDescent="0.2">
      <c r="B16" s="60"/>
      <c r="C16" s="60"/>
      <c r="D16" s="60"/>
      <c r="E16" s="60"/>
      <c r="F16" s="60"/>
      <c r="G16" s="60"/>
      <c r="H16" s="60"/>
      <c r="I16" s="60"/>
      <c r="J16" s="60"/>
      <c r="K16" s="167"/>
      <c r="L16" s="60"/>
      <c r="M16" s="60"/>
      <c r="N16" s="167" t="s">
        <v>41</v>
      </c>
      <c r="O16" s="60"/>
    </row>
    <row r="17" spans="1:17" s="180" customFormat="1" x14ac:dyDescent="0.2">
      <c r="A17" s="138"/>
      <c r="B17" s="202">
        <v>43465</v>
      </c>
      <c r="C17" s="202">
        <v>43496</v>
      </c>
      <c r="D17" s="202">
        <v>43524</v>
      </c>
      <c r="E17" s="202">
        <v>43555</v>
      </c>
      <c r="F17" s="202">
        <v>43585</v>
      </c>
      <c r="G17" s="202">
        <v>43616</v>
      </c>
      <c r="H17" s="202">
        <v>43646</v>
      </c>
      <c r="I17" s="202">
        <v>43677</v>
      </c>
      <c r="J17" s="202">
        <v>43708</v>
      </c>
      <c r="K17" s="202">
        <v>43738</v>
      </c>
      <c r="L17" s="202">
        <v>43769</v>
      </c>
      <c r="M17" s="202">
        <v>43799</v>
      </c>
      <c r="N17" s="202">
        <v>43830</v>
      </c>
      <c r="O17" s="53"/>
      <c r="P17" s="53"/>
      <c r="Q17" s="53"/>
    </row>
    <row r="18" spans="1:17" s="52" customFormat="1" x14ac:dyDescent="0.2">
      <c r="A18" s="206" t="s">
        <v>155</v>
      </c>
      <c r="B18" s="188">
        <f t="shared" ref="B18:N18" si="2">SUM(B19:B20)</f>
        <v>1</v>
      </c>
      <c r="C18" s="188">
        <f t="shared" si="2"/>
        <v>1</v>
      </c>
      <c r="D18" s="188">
        <f t="shared" si="2"/>
        <v>1</v>
      </c>
      <c r="E18" s="188">
        <f t="shared" si="2"/>
        <v>1</v>
      </c>
      <c r="F18" s="188">
        <f t="shared" si="2"/>
        <v>1</v>
      </c>
      <c r="G18" s="188">
        <f t="shared" si="2"/>
        <v>1</v>
      </c>
      <c r="H18" s="188">
        <f t="shared" si="2"/>
        <v>1</v>
      </c>
      <c r="I18" s="188">
        <f t="shared" si="2"/>
        <v>1</v>
      </c>
      <c r="J18" s="188">
        <f t="shared" si="2"/>
        <v>1</v>
      </c>
      <c r="K18" s="188">
        <f t="shared" si="2"/>
        <v>1</v>
      </c>
      <c r="L18" s="188">
        <f t="shared" si="2"/>
        <v>1</v>
      </c>
      <c r="M18" s="188">
        <f t="shared" si="2"/>
        <v>0.94478899999999999</v>
      </c>
      <c r="N18" s="188">
        <f t="shared" si="2"/>
        <v>1</v>
      </c>
      <c r="O18" s="36"/>
    </row>
    <row r="19" spans="1:17" s="78" customFormat="1" x14ac:dyDescent="0.2">
      <c r="A19" s="45" t="s">
        <v>50</v>
      </c>
      <c r="B19" s="127">
        <v>0.35575499999999999</v>
      </c>
      <c r="C19" s="127">
        <v>0.35674299999999998</v>
      </c>
      <c r="D19" s="127">
        <v>0.36000799999999999</v>
      </c>
      <c r="E19" s="127">
        <v>0.36074600000000001</v>
      </c>
      <c r="F19" s="127">
        <v>0.37060799999999999</v>
      </c>
      <c r="G19" s="127">
        <v>0.37854599999999999</v>
      </c>
      <c r="H19" s="127">
        <v>0.37709300000000001</v>
      </c>
      <c r="I19" s="127">
        <v>0.39702999999999999</v>
      </c>
      <c r="J19" s="127">
        <v>0.39485799999999999</v>
      </c>
      <c r="K19" s="127">
        <v>0.41937999999999998</v>
      </c>
      <c r="L19" s="127">
        <v>0.405445</v>
      </c>
      <c r="M19" s="127">
        <v>0.33704699999999999</v>
      </c>
      <c r="N19" s="197">
        <v>0.41988900000000001</v>
      </c>
      <c r="O19" s="72"/>
    </row>
    <row r="20" spans="1:17" s="78" customFormat="1" x14ac:dyDescent="0.2">
      <c r="A20" s="45" t="s">
        <v>64</v>
      </c>
      <c r="B20" s="127">
        <v>0.64424499999999996</v>
      </c>
      <c r="C20" s="127">
        <v>0.64325699999999997</v>
      </c>
      <c r="D20" s="127">
        <v>0.63999200000000001</v>
      </c>
      <c r="E20" s="127">
        <v>0.63925399999999999</v>
      </c>
      <c r="F20" s="127">
        <v>0.62939199999999995</v>
      </c>
      <c r="G20" s="127">
        <v>0.62145399999999995</v>
      </c>
      <c r="H20" s="127">
        <v>0.62290699999999999</v>
      </c>
      <c r="I20" s="127">
        <v>0.60297000000000001</v>
      </c>
      <c r="J20" s="127">
        <v>0.60514199999999996</v>
      </c>
      <c r="K20" s="127">
        <v>0.58062000000000002</v>
      </c>
      <c r="L20" s="127">
        <v>0.59455499999999994</v>
      </c>
      <c r="M20" s="127">
        <v>0.607742</v>
      </c>
      <c r="N20" s="197">
        <v>0.58011100000000004</v>
      </c>
      <c r="O20" s="72"/>
    </row>
    <row r="21" spans="1:17" x14ac:dyDescent="0.2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</row>
    <row r="22" spans="1:17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</row>
    <row r="23" spans="1:17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7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7" s="68" customFormat="1" x14ac:dyDescent="0.2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7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</row>
    <row r="27" spans="1:17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</row>
    <row r="28" spans="1:17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</row>
    <row r="29" spans="1:17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1:17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</row>
    <row r="31" spans="1:17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</row>
    <row r="32" spans="1:17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</row>
    <row r="33" spans="2:15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</row>
    <row r="34" spans="2:15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</row>
    <row r="35" spans="2:15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</row>
    <row r="36" spans="2:15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</row>
    <row r="37" spans="2:15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</row>
    <row r="38" spans="2:15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</row>
    <row r="39" spans="2:15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</row>
    <row r="40" spans="2:15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</row>
    <row r="41" spans="2:15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</row>
    <row r="42" spans="2:15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</row>
    <row r="43" spans="2:15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</row>
    <row r="44" spans="2:15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</row>
    <row r="45" spans="2:15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</row>
    <row r="46" spans="2:15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</row>
    <row r="47" spans="2:15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</row>
    <row r="48" spans="2:15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</row>
    <row r="49" spans="2:15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</row>
    <row r="50" spans="2:15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</row>
    <row r="51" spans="2:15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</row>
    <row r="52" spans="2:15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</row>
    <row r="53" spans="2:15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</row>
    <row r="54" spans="2:15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</row>
    <row r="55" spans="2:15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</row>
    <row r="56" spans="2:15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</row>
    <row r="57" spans="2:15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</row>
    <row r="58" spans="2:15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</row>
    <row r="59" spans="2:15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</row>
    <row r="60" spans="2:15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</row>
    <row r="61" spans="2:15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</row>
    <row r="62" spans="2:15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</row>
    <row r="63" spans="2:15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</row>
    <row r="64" spans="2:15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</row>
    <row r="65" spans="2:15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</row>
    <row r="66" spans="2:15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</row>
    <row r="67" spans="2:15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</row>
    <row r="68" spans="2:15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</row>
    <row r="69" spans="2:15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</row>
    <row r="70" spans="2:15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</row>
    <row r="71" spans="2:15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</row>
    <row r="72" spans="2:15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</row>
    <row r="73" spans="2:15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</row>
    <row r="74" spans="2:15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</row>
    <row r="75" spans="2:15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</row>
    <row r="76" spans="2:15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</row>
    <row r="77" spans="2:15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</row>
    <row r="78" spans="2:15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</row>
    <row r="79" spans="2:15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</row>
    <row r="80" spans="2:15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</row>
    <row r="81" spans="2:15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</row>
    <row r="82" spans="2:15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</row>
    <row r="83" spans="2:15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</row>
    <row r="84" spans="2:15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</row>
    <row r="85" spans="2:15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</row>
    <row r="86" spans="2:15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</row>
    <row r="87" spans="2:15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</row>
    <row r="88" spans="2:15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</row>
    <row r="89" spans="2:15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</row>
    <row r="90" spans="2:15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</row>
    <row r="91" spans="2:15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</row>
    <row r="92" spans="2:15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</row>
    <row r="93" spans="2:15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</row>
    <row r="94" spans="2:15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</row>
    <row r="95" spans="2:15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</row>
    <row r="96" spans="2:15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</row>
    <row r="97" spans="2:15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</row>
    <row r="98" spans="2:15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</row>
    <row r="99" spans="2:15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</row>
    <row r="100" spans="2:15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</row>
    <row r="101" spans="2:15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</row>
    <row r="102" spans="2:15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</row>
    <row r="103" spans="2:15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</row>
    <row r="104" spans="2:15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</row>
    <row r="105" spans="2:15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</row>
    <row r="106" spans="2:15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</row>
    <row r="107" spans="2:15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</row>
    <row r="108" spans="2:15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</row>
    <row r="109" spans="2:15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</row>
    <row r="110" spans="2:15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</row>
    <row r="111" spans="2:15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</row>
    <row r="112" spans="2:15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</row>
    <row r="113" spans="2:15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</row>
    <row r="114" spans="2:15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</row>
    <row r="115" spans="2:15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</row>
    <row r="116" spans="2:15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</row>
    <row r="117" spans="2:15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</row>
    <row r="118" spans="2:15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</row>
    <row r="119" spans="2:15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</row>
    <row r="120" spans="2:15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</row>
    <row r="121" spans="2:15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</row>
    <row r="122" spans="2:15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</row>
    <row r="123" spans="2:15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</row>
    <row r="124" spans="2:15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</row>
    <row r="125" spans="2:15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</row>
    <row r="126" spans="2:15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</row>
    <row r="127" spans="2:15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</row>
    <row r="128" spans="2:15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</row>
    <row r="129" spans="2:15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</row>
    <row r="130" spans="2:15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</row>
    <row r="131" spans="2:15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</row>
    <row r="132" spans="2:15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</row>
    <row r="133" spans="2:15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</row>
    <row r="134" spans="2:15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</row>
    <row r="135" spans="2:15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</row>
    <row r="136" spans="2:15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</row>
    <row r="137" spans="2:15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</row>
    <row r="138" spans="2:15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</row>
    <row r="139" spans="2:15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</row>
    <row r="140" spans="2:15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</row>
    <row r="141" spans="2:15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</row>
    <row r="142" spans="2:15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</row>
    <row r="143" spans="2:15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</row>
    <row r="144" spans="2:15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</row>
    <row r="145" spans="2:15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</row>
    <row r="146" spans="2:15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</row>
    <row r="147" spans="2:15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</row>
    <row r="148" spans="2:15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</row>
    <row r="149" spans="2:15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</row>
    <row r="150" spans="2:15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</row>
    <row r="151" spans="2:15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</row>
    <row r="152" spans="2:15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</row>
    <row r="153" spans="2:15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</row>
    <row r="154" spans="2:15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</row>
    <row r="155" spans="2:15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</row>
    <row r="156" spans="2:15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</row>
    <row r="157" spans="2:15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</row>
    <row r="158" spans="2:15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</row>
    <row r="159" spans="2:15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</row>
    <row r="160" spans="2:15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</row>
    <row r="161" spans="2:15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</row>
    <row r="162" spans="2:15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</row>
    <row r="163" spans="2:15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</row>
    <row r="164" spans="2:15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</row>
    <row r="165" spans="2:15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</row>
    <row r="166" spans="2:15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</row>
    <row r="167" spans="2:15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</row>
    <row r="168" spans="2:15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</row>
    <row r="169" spans="2:15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</row>
    <row r="170" spans="2:15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</row>
    <row r="171" spans="2:15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</row>
    <row r="172" spans="2:15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</row>
    <row r="173" spans="2:15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</row>
    <row r="174" spans="2:15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</row>
    <row r="175" spans="2:15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</row>
    <row r="176" spans="2:15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</row>
    <row r="177" spans="2:15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</row>
    <row r="178" spans="2:15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</row>
    <row r="179" spans="2:15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</row>
    <row r="180" spans="2:15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</row>
    <row r="181" spans="2:15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</row>
    <row r="182" spans="2:15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</row>
    <row r="183" spans="2:15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</row>
    <row r="184" spans="2:15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</row>
    <row r="185" spans="2:15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</row>
    <row r="186" spans="2:15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</row>
    <row r="187" spans="2:15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</row>
    <row r="188" spans="2:15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</row>
    <row r="189" spans="2:15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</row>
    <row r="190" spans="2:15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</row>
    <row r="191" spans="2:15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</row>
    <row r="192" spans="2:15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</row>
    <row r="193" spans="2:15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</row>
    <row r="194" spans="2:15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</row>
    <row r="195" spans="2:15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</row>
    <row r="196" spans="2:15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</row>
    <row r="197" spans="2:15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</row>
    <row r="198" spans="2:15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</row>
    <row r="199" spans="2:15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</row>
    <row r="200" spans="2:15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</row>
    <row r="201" spans="2:15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</row>
    <row r="202" spans="2:15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</row>
    <row r="203" spans="2:15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</row>
    <row r="204" spans="2:15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</row>
    <row r="205" spans="2:15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</row>
    <row r="206" spans="2:15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</row>
    <row r="207" spans="2:15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</row>
    <row r="208" spans="2:15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</row>
    <row r="209" spans="2:15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</row>
    <row r="210" spans="2:15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</row>
    <row r="211" spans="2:15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</row>
    <row r="212" spans="2:15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</row>
    <row r="213" spans="2:15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</row>
    <row r="214" spans="2:15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</row>
    <row r="215" spans="2:15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</row>
    <row r="216" spans="2:15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</row>
    <row r="217" spans="2:15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</row>
    <row r="218" spans="2:15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</row>
    <row r="219" spans="2:15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</row>
    <row r="220" spans="2:15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</row>
    <row r="221" spans="2:15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</row>
    <row r="222" spans="2:15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</row>
    <row r="223" spans="2:15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</row>
    <row r="224" spans="2:15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</row>
    <row r="225" spans="2:15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</row>
    <row r="226" spans="2:15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</row>
    <row r="227" spans="2:15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</row>
    <row r="228" spans="2:15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</row>
    <row r="229" spans="2:15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</row>
    <row r="230" spans="2:15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</row>
    <row r="231" spans="2:15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</row>
    <row r="232" spans="2:15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</row>
    <row r="233" spans="2:15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</row>
    <row r="234" spans="2:15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</row>
    <row r="235" spans="2:15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</row>
    <row r="236" spans="2:15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</row>
    <row r="237" spans="2:15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</row>
    <row r="238" spans="2:15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</row>
    <row r="239" spans="2:15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</row>
    <row r="240" spans="2:15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</row>
    <row r="241" spans="2:15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</row>
    <row r="242" spans="2:15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</row>
    <row r="243" spans="2:15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</row>
    <row r="244" spans="2:15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</row>
    <row r="245" spans="2:15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</row>
    <row r="246" spans="2:15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</row>
    <row r="247" spans="2:15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O20"/>
  <sheetViews>
    <sheetView workbookViewId="0">
      <selection activeCell="N8" sqref="N8"/>
    </sheetView>
  </sheetViews>
  <sheetFormatPr defaultRowHeight="12.75" x14ac:dyDescent="0.2"/>
  <cols>
    <col min="1" max="1" width="52.7109375" style="226" bestFit="1" customWidth="1"/>
    <col min="2" max="14" width="10.140625" style="226" bestFit="1" customWidth="1"/>
    <col min="15" max="16384" width="9.140625" style="226"/>
  </cols>
  <sheetData>
    <row r="2" spans="1:15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5" x14ac:dyDescent="0.2">
      <c r="N4" s="167" t="s">
        <v>99</v>
      </c>
    </row>
    <row r="5" spans="1:15" x14ac:dyDescent="0.2">
      <c r="A5" s="155"/>
      <c r="B5" s="51">
        <f>MT_ALL!B5</f>
        <v>43465</v>
      </c>
      <c r="C5" s="51">
        <f>MT_ALL!C5</f>
        <v>43496</v>
      </c>
      <c r="D5" s="51">
        <f>MT_ALL!D5</f>
        <v>43524</v>
      </c>
      <c r="E5" s="51">
        <f>MT_ALL!E5</f>
        <v>43555</v>
      </c>
      <c r="F5" s="51">
        <f>MT_ALL!F5</f>
        <v>43585</v>
      </c>
      <c r="G5" s="51">
        <f>MT_ALL!G5</f>
        <v>43616</v>
      </c>
      <c r="H5" s="51">
        <f>MT_ALL!H5</f>
        <v>43646</v>
      </c>
      <c r="I5" s="51">
        <f>MT_ALL!I5</f>
        <v>43677</v>
      </c>
      <c r="J5" s="51">
        <f>MT_ALL!J5</f>
        <v>43708</v>
      </c>
      <c r="K5" s="51">
        <f>MT_ALL!K5</f>
        <v>43738</v>
      </c>
      <c r="L5" s="51">
        <f>MT_ALL!L5</f>
        <v>43769</v>
      </c>
      <c r="M5" s="51">
        <f>MT_ALL!M5</f>
        <v>43799</v>
      </c>
      <c r="N5" s="51">
        <f>MT_ALL!N5</f>
        <v>43830</v>
      </c>
      <c r="O5" s="113"/>
    </row>
    <row r="6" spans="1:15" x14ac:dyDescent="0.2">
      <c r="A6" s="213" t="str">
        <f>MT_ALL!A6</f>
        <v>Загальна сума державного та гарантованого державою боргу</v>
      </c>
      <c r="B6" s="159">
        <f t="shared" ref="B6:N6" si="0">SUM(B7:B8)</f>
        <v>2168.44766417245</v>
      </c>
      <c r="C6" s="159">
        <f t="shared" si="0"/>
        <v>2172.0098649787396</v>
      </c>
      <c r="D6" s="159">
        <f t="shared" si="0"/>
        <v>2112.0077875062998</v>
      </c>
      <c r="E6" s="159">
        <f t="shared" si="0"/>
        <v>2147.0214831348299</v>
      </c>
      <c r="F6" s="159">
        <f t="shared" si="0"/>
        <v>2124.85024822573</v>
      </c>
      <c r="G6" s="159">
        <f t="shared" si="0"/>
        <v>2107.1080640571199</v>
      </c>
      <c r="H6" s="159">
        <f t="shared" si="0"/>
        <v>2103.13321449145</v>
      </c>
      <c r="I6" s="159">
        <f t="shared" si="0"/>
        <v>2067.7086441408001</v>
      </c>
      <c r="J6" s="159">
        <f t="shared" si="0"/>
        <v>2067.2154003517498</v>
      </c>
      <c r="K6" s="159">
        <f t="shared" si="0"/>
        <v>1997.9715173414099</v>
      </c>
      <c r="L6" s="159">
        <f t="shared" si="0"/>
        <v>2045.59509515223</v>
      </c>
      <c r="M6" s="159">
        <f t="shared" si="0"/>
        <v>1990.8197490028101</v>
      </c>
      <c r="N6" s="159">
        <f t="shared" si="0"/>
        <v>1998.2753869748399</v>
      </c>
    </row>
    <row r="7" spans="1:15" x14ac:dyDescent="0.2">
      <c r="A7" s="9" t="str">
        <f>MT_ALL!A7</f>
        <v>Внутрішній борг</v>
      </c>
      <c r="B7" s="86">
        <f>MT_ALL!B7/DMLMLR</f>
        <v>771.43664018523998</v>
      </c>
      <c r="C7" s="86">
        <f>MT_ALL!C7/DMLMLR</f>
        <v>774.84945227646995</v>
      </c>
      <c r="D7" s="86">
        <f>MT_ALL!D7/DMLMLR</f>
        <v>760.34070231809005</v>
      </c>
      <c r="E7" s="86">
        <f>MT_ALL!E7/DMLMLR</f>
        <v>774.53019860549</v>
      </c>
      <c r="F7" s="86">
        <f>MT_ALL!F7/DMLMLR</f>
        <v>787.48550230411001</v>
      </c>
      <c r="G7" s="86">
        <f>MT_ALL!G7/DMLMLR</f>
        <v>797.63749226957998</v>
      </c>
      <c r="H7" s="86">
        <f>MT_ALL!H7/DMLMLR</f>
        <v>793.07591249693996</v>
      </c>
      <c r="I7" s="86">
        <f>MT_ALL!I7/DMLMLR</f>
        <v>820.94138804775002</v>
      </c>
      <c r="J7" s="86">
        <f>MT_ALL!J7/DMLMLR</f>
        <v>816.25577637179003</v>
      </c>
      <c r="K7" s="86">
        <f>MT_ALL!K7/DMLMLR</f>
        <v>837.90930179216002</v>
      </c>
      <c r="L7" s="86">
        <f>MT_ALL!L7/DMLMLR</f>
        <v>829.37665678349003</v>
      </c>
      <c r="M7" s="86">
        <f>MT_ALL!M7/DMLMLR</f>
        <v>825.55909515445001</v>
      </c>
      <c r="N7" s="86">
        <f>MT_ALL!N7/DMLMLR</f>
        <v>839.05377090423997</v>
      </c>
    </row>
    <row r="8" spans="1:15" x14ac:dyDescent="0.2">
      <c r="A8" s="9" t="str">
        <f>MT_ALL!A8</f>
        <v>Зовнішній борг</v>
      </c>
      <c r="B8" s="86">
        <f>MT_ALL!B8/DMLMLR</f>
        <v>1397.0110239872099</v>
      </c>
      <c r="C8" s="86">
        <f>MT_ALL!C8/DMLMLR</f>
        <v>1397.1604127022699</v>
      </c>
      <c r="D8" s="86">
        <f>MT_ALL!D8/DMLMLR</f>
        <v>1351.66708518821</v>
      </c>
      <c r="E8" s="86">
        <f>MT_ALL!E8/DMLMLR</f>
        <v>1372.49128452934</v>
      </c>
      <c r="F8" s="86">
        <f>MT_ALL!F8/DMLMLR</f>
        <v>1337.3647459216199</v>
      </c>
      <c r="G8" s="86">
        <f>MT_ALL!G8/DMLMLR</f>
        <v>1309.4705717875399</v>
      </c>
      <c r="H8" s="86">
        <f>MT_ALL!H8/DMLMLR</f>
        <v>1310.05730199451</v>
      </c>
      <c r="I8" s="86">
        <f>MT_ALL!I8/DMLMLR</f>
        <v>1246.76725609305</v>
      </c>
      <c r="J8" s="86">
        <f>MT_ALL!J8/DMLMLR</f>
        <v>1250.95962397996</v>
      </c>
      <c r="K8" s="86">
        <f>MT_ALL!K8/DMLMLR</f>
        <v>1160.0622155492499</v>
      </c>
      <c r="L8" s="86">
        <f>MT_ALL!L8/DMLMLR</f>
        <v>1216.21843836874</v>
      </c>
      <c r="M8" s="86">
        <f>MT_ALL!M8/DMLMLR</f>
        <v>1165.2606538483601</v>
      </c>
      <c r="N8" s="86">
        <f>MT_ALL!N8/DMLMLR</f>
        <v>1159.2216160706</v>
      </c>
    </row>
    <row r="10" spans="1:15" x14ac:dyDescent="0.2">
      <c r="N10" s="167" t="s">
        <v>97</v>
      </c>
    </row>
    <row r="11" spans="1:15" x14ac:dyDescent="0.2">
      <c r="A11" s="155"/>
      <c r="B11" s="51">
        <f>MT_ALL!B11</f>
        <v>43465</v>
      </c>
      <c r="C11" s="51">
        <f>MT_ALL!C11</f>
        <v>43496</v>
      </c>
      <c r="D11" s="51">
        <f>MT_ALL!D11</f>
        <v>43524</v>
      </c>
      <c r="E11" s="51">
        <f>MT_ALL!E11</f>
        <v>43555</v>
      </c>
      <c r="F11" s="51">
        <f>MT_ALL!F11</f>
        <v>43585</v>
      </c>
      <c r="G11" s="51">
        <f>MT_ALL!G11</f>
        <v>43616</v>
      </c>
      <c r="H11" s="51">
        <f>MT_ALL!H11</f>
        <v>43646</v>
      </c>
      <c r="I11" s="51">
        <f>MT_ALL!I11</f>
        <v>43677</v>
      </c>
      <c r="J11" s="51">
        <f>MT_ALL!J11</f>
        <v>43708</v>
      </c>
      <c r="K11" s="51">
        <f>MT_ALL!K11</f>
        <v>43738</v>
      </c>
      <c r="L11" s="51">
        <f>MT_ALL!L11</f>
        <v>43769</v>
      </c>
      <c r="M11" s="51">
        <f>MT_ALL!M11</f>
        <v>43799</v>
      </c>
      <c r="N11" s="51">
        <f>MT_ALL!N11</f>
        <v>43830</v>
      </c>
    </row>
    <row r="12" spans="1:15" x14ac:dyDescent="0.2">
      <c r="A12" s="213" t="str">
        <f>MT_ALL!A12</f>
        <v>Загальна сума державного та гарантованого державою боргу</v>
      </c>
      <c r="B12" s="159">
        <f t="shared" ref="B12:N12" si="1">SUM(B13:B14)</f>
        <v>78.316490487460001</v>
      </c>
      <c r="C12" s="159">
        <f t="shared" si="1"/>
        <v>78.255045255829998</v>
      </c>
      <c r="D12" s="159">
        <f t="shared" si="1"/>
        <v>78.243479901269993</v>
      </c>
      <c r="E12" s="159">
        <f t="shared" si="1"/>
        <v>78.793350198819994</v>
      </c>
      <c r="F12" s="159">
        <f t="shared" si="1"/>
        <v>79.823587140390003</v>
      </c>
      <c r="G12" s="159">
        <f t="shared" si="1"/>
        <v>78.411102057500003</v>
      </c>
      <c r="H12" s="159">
        <f t="shared" si="1"/>
        <v>80.37539215372</v>
      </c>
      <c r="I12" s="159">
        <f t="shared" si="1"/>
        <v>82.426394742839989</v>
      </c>
      <c r="J12" s="159">
        <f t="shared" si="1"/>
        <v>81.927350351720008</v>
      </c>
      <c r="K12" s="159">
        <f t="shared" si="1"/>
        <v>82.962561275420001</v>
      </c>
      <c r="L12" s="159">
        <f t="shared" si="1"/>
        <v>81.838793399400004</v>
      </c>
      <c r="M12" s="159">
        <f t="shared" si="1"/>
        <v>82.82804755043</v>
      </c>
      <c r="N12" s="159">
        <f t="shared" si="1"/>
        <v>84.364540828580004</v>
      </c>
    </row>
    <row r="13" spans="1:15" x14ac:dyDescent="0.2">
      <c r="A13" s="9" t="str">
        <f>MT_ALL!A13</f>
        <v>Внутрішній борг</v>
      </c>
      <c r="B13" s="86">
        <f>MT_ALL!B13/DMLMLR</f>
        <v>27.861502627389999</v>
      </c>
      <c r="C13" s="86">
        <f>MT_ALL!C13/DMLMLR</f>
        <v>27.916944546100002</v>
      </c>
      <c r="D13" s="86">
        <f>MT_ALL!D13/DMLMLR</f>
        <v>28.168315861429999</v>
      </c>
      <c r="E13" s="86">
        <f>MT_ALL!E13/DMLMLR</f>
        <v>28.424414779989998</v>
      </c>
      <c r="F13" s="86">
        <f>MT_ALL!F13/DMLMLR</f>
        <v>29.583222472980001</v>
      </c>
      <c r="G13" s="86">
        <f>MT_ALL!G13/DMLMLR</f>
        <v>29.682215106960001</v>
      </c>
      <c r="H13" s="86">
        <f>MT_ALL!H13/DMLMLR</f>
        <v>30.30896332935</v>
      </c>
      <c r="I13" s="86">
        <f>MT_ALL!I13/DMLMLR</f>
        <v>32.725712640339999</v>
      </c>
      <c r="J13" s="86">
        <f>MT_ALL!J13/DMLMLR</f>
        <v>32.349639498679998</v>
      </c>
      <c r="K13" s="86">
        <f>MT_ALL!K13/DMLMLR</f>
        <v>34.792839232239999</v>
      </c>
      <c r="L13" s="86">
        <f>MT_ALL!L13/DMLMLR</f>
        <v>33.18114372953</v>
      </c>
      <c r="M13" s="86">
        <f>MT_ALL!M13/DMLMLR</f>
        <v>34.347382792129999</v>
      </c>
      <c r="N13" s="86">
        <f>MT_ALL!N13/DMLMLR</f>
        <v>35.423739177370003</v>
      </c>
    </row>
    <row r="14" spans="1:15" x14ac:dyDescent="0.2">
      <c r="A14" s="9" t="str">
        <f>MT_ALL!A14</f>
        <v>Зовнішній борг</v>
      </c>
      <c r="B14" s="86">
        <f>MT_ALL!B14/DMLMLR</f>
        <v>50.454987860069998</v>
      </c>
      <c r="C14" s="86">
        <f>MT_ALL!C14/DMLMLR</f>
        <v>50.33810070973</v>
      </c>
      <c r="D14" s="86">
        <f>MT_ALL!D14/DMLMLR</f>
        <v>50.075164039839997</v>
      </c>
      <c r="E14" s="86">
        <f>MT_ALL!E14/DMLMLR</f>
        <v>50.368935418829999</v>
      </c>
      <c r="F14" s="86">
        <f>MT_ALL!F14/DMLMLR</f>
        <v>50.240364667409999</v>
      </c>
      <c r="G14" s="86">
        <f>MT_ALL!G14/DMLMLR</f>
        <v>48.728886950540002</v>
      </c>
      <c r="H14" s="86">
        <f>MT_ALL!H14/DMLMLR</f>
        <v>50.06642882437</v>
      </c>
      <c r="I14" s="86">
        <f>MT_ALL!I14/DMLMLR</f>
        <v>49.700682102499997</v>
      </c>
      <c r="J14" s="86">
        <f>MT_ALL!J14/DMLMLR</f>
        <v>49.577710853040003</v>
      </c>
      <c r="K14" s="86">
        <f>MT_ALL!K14/DMLMLR</f>
        <v>48.169722043180002</v>
      </c>
      <c r="L14" s="86">
        <f>MT_ALL!L14/DMLMLR</f>
        <v>48.657649669869997</v>
      </c>
      <c r="M14" s="86">
        <f>MT_ALL!M14/DMLMLR</f>
        <v>48.480664758300001</v>
      </c>
      <c r="N14" s="86">
        <f>MT_ALL!N14/DMLMLR</f>
        <v>48.940801651210002</v>
      </c>
    </row>
    <row r="16" spans="1:15" x14ac:dyDescent="0.2">
      <c r="N16" s="167" t="s">
        <v>41</v>
      </c>
    </row>
    <row r="17" spans="1:14" x14ac:dyDescent="0.2">
      <c r="A17" s="155"/>
      <c r="B17" s="51">
        <f>MT_ALL!B17</f>
        <v>43465</v>
      </c>
      <c r="C17" s="51">
        <f>MT_ALL!C17</f>
        <v>43496</v>
      </c>
      <c r="D17" s="51">
        <f>MT_ALL!D17</f>
        <v>43524</v>
      </c>
      <c r="E17" s="51">
        <f>MT_ALL!E17</f>
        <v>43555</v>
      </c>
      <c r="F17" s="51">
        <f>MT_ALL!F17</f>
        <v>43585</v>
      </c>
      <c r="G17" s="51">
        <f>MT_ALL!G17</f>
        <v>43616</v>
      </c>
      <c r="H17" s="51">
        <f>MT_ALL!H17</f>
        <v>43646</v>
      </c>
      <c r="I17" s="51">
        <f>MT_ALL!I17</f>
        <v>43677</v>
      </c>
      <c r="J17" s="51">
        <f>MT_ALL!J17</f>
        <v>43708</v>
      </c>
      <c r="K17" s="51">
        <f>MT_ALL!K17</f>
        <v>43738</v>
      </c>
      <c r="L17" s="51">
        <f>MT_ALL!L17</f>
        <v>43769</v>
      </c>
      <c r="M17" s="51">
        <f>MT_ALL!M17</f>
        <v>43799</v>
      </c>
      <c r="N17" s="51">
        <f>MT_ALL!N17</f>
        <v>43830</v>
      </c>
    </row>
    <row r="18" spans="1:14" x14ac:dyDescent="0.2">
      <c r="A18" s="213" t="str">
        <f>MT_ALL!A18</f>
        <v>Загальна сума державного та гарантованого державою боргу</v>
      </c>
      <c r="B18" s="159">
        <f t="shared" ref="B18:N18" si="2">SUM(B19:B20)</f>
        <v>1</v>
      </c>
      <c r="C18" s="159">
        <f t="shared" si="2"/>
        <v>1</v>
      </c>
      <c r="D18" s="159">
        <f t="shared" si="2"/>
        <v>1</v>
      </c>
      <c r="E18" s="159">
        <f t="shared" si="2"/>
        <v>1</v>
      </c>
      <c r="F18" s="159">
        <f t="shared" si="2"/>
        <v>1</v>
      </c>
      <c r="G18" s="159">
        <f t="shared" si="2"/>
        <v>1</v>
      </c>
      <c r="H18" s="159">
        <f t="shared" si="2"/>
        <v>1</v>
      </c>
      <c r="I18" s="159">
        <f t="shared" si="2"/>
        <v>1</v>
      </c>
      <c r="J18" s="159">
        <f t="shared" si="2"/>
        <v>1</v>
      </c>
      <c r="K18" s="159">
        <f t="shared" si="2"/>
        <v>1</v>
      </c>
      <c r="L18" s="159">
        <f t="shared" si="2"/>
        <v>1</v>
      </c>
      <c r="M18" s="159">
        <f t="shared" si="2"/>
        <v>0.94478899999999999</v>
      </c>
      <c r="N18" s="159">
        <f t="shared" si="2"/>
        <v>1</v>
      </c>
    </row>
    <row r="19" spans="1:14" x14ac:dyDescent="0.2">
      <c r="A19" s="9" t="str">
        <f>MT_ALL!A19</f>
        <v>Внутрішній борг</v>
      </c>
      <c r="B19" s="161">
        <f>MT_ALL!B19</f>
        <v>0.35575499999999999</v>
      </c>
      <c r="C19" s="161">
        <f>MT_ALL!C19</f>
        <v>0.35674299999999998</v>
      </c>
      <c r="D19" s="161">
        <f>MT_ALL!D19</f>
        <v>0.36000799999999999</v>
      </c>
      <c r="E19" s="161">
        <f>MT_ALL!E19</f>
        <v>0.36074600000000001</v>
      </c>
      <c r="F19" s="161">
        <f>MT_ALL!F19</f>
        <v>0.37060799999999999</v>
      </c>
      <c r="G19" s="161">
        <f>MT_ALL!G19</f>
        <v>0.37854599999999999</v>
      </c>
      <c r="H19" s="161">
        <f>MT_ALL!H19</f>
        <v>0.37709300000000001</v>
      </c>
      <c r="I19" s="161">
        <f>MT_ALL!I19</f>
        <v>0.39702999999999999</v>
      </c>
      <c r="J19" s="161">
        <f>MT_ALL!J19</f>
        <v>0.39485799999999999</v>
      </c>
      <c r="K19" s="161">
        <f>MT_ALL!K19</f>
        <v>0.41937999999999998</v>
      </c>
      <c r="L19" s="161">
        <f>MT_ALL!L19</f>
        <v>0.405445</v>
      </c>
      <c r="M19" s="161">
        <f>MT_ALL!M19</f>
        <v>0.33704699999999999</v>
      </c>
      <c r="N19" s="161">
        <f>MT_ALL!N19</f>
        <v>0.41988900000000001</v>
      </c>
    </row>
    <row r="20" spans="1:14" x14ac:dyDescent="0.2">
      <c r="A20" s="9" t="str">
        <f>MT_ALL!A20</f>
        <v>Зовнішній борг</v>
      </c>
      <c r="B20" s="161">
        <f>MT_ALL!B20</f>
        <v>0.64424499999999996</v>
      </c>
      <c r="C20" s="161">
        <f>MT_ALL!C20</f>
        <v>0.64325699999999997</v>
      </c>
      <c r="D20" s="161">
        <f>MT_ALL!D20</f>
        <v>0.63999200000000001</v>
      </c>
      <c r="E20" s="161">
        <f>MT_ALL!E20</f>
        <v>0.63925399999999999</v>
      </c>
      <c r="F20" s="161">
        <f>MT_ALL!F20</f>
        <v>0.62939199999999995</v>
      </c>
      <c r="G20" s="161">
        <f>MT_ALL!G20</f>
        <v>0.62145399999999995</v>
      </c>
      <c r="H20" s="161">
        <f>MT_ALL!H20</f>
        <v>0.62290699999999999</v>
      </c>
      <c r="I20" s="161">
        <f>MT_ALL!I20</f>
        <v>0.60297000000000001</v>
      </c>
      <c r="J20" s="161">
        <f>MT_ALL!J20</f>
        <v>0.60514199999999996</v>
      </c>
      <c r="K20" s="161">
        <f>MT_ALL!K20</f>
        <v>0.58062000000000002</v>
      </c>
      <c r="L20" s="161">
        <f>MT_ALL!L20</f>
        <v>0.59455499999999994</v>
      </c>
      <c r="M20" s="161">
        <f>MT_ALL!M20</f>
        <v>0.607742</v>
      </c>
      <c r="N20" s="161">
        <f>MT_ALL!N20</f>
        <v>0.58011100000000004</v>
      </c>
    </row>
  </sheetData>
  <mergeCells count="1">
    <mergeCell ref="A2:N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U247"/>
  <sheetViews>
    <sheetView workbookViewId="0">
      <selection activeCell="A4" sqref="A4"/>
    </sheetView>
  </sheetViews>
  <sheetFormatPr defaultRowHeight="12.75" x14ac:dyDescent="0.2"/>
  <cols>
    <col min="1" max="1" width="63.28515625" style="226" bestFit="1" customWidth="1"/>
    <col min="2" max="2" width="14.7109375" style="226" customWidth="1"/>
    <col min="3" max="10" width="14.42578125" style="226" bestFit="1" customWidth="1"/>
    <col min="11" max="11" width="13" style="226" customWidth="1"/>
    <col min="12" max="13" width="11.28515625" style="226" customWidth="1"/>
    <col min="14" max="14" width="13" style="226" customWidth="1"/>
    <col min="15" max="16384" width="9.140625" style="226"/>
  </cols>
  <sheetData>
    <row r="2" spans="1:21" ht="18.75" x14ac:dyDescent="0.2">
      <c r="A2" s="5" t="s">
        <v>109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16"/>
      <c r="P2" s="216"/>
      <c r="Q2" s="216"/>
      <c r="R2" s="216"/>
      <c r="S2" s="216"/>
      <c r="T2" s="216"/>
      <c r="U2" s="216"/>
    </row>
    <row r="3" spans="1:21" x14ac:dyDescent="0.2">
      <c r="A3" s="221"/>
    </row>
    <row r="4" spans="1:21" s="7" customFormat="1" x14ac:dyDescent="0.2">
      <c r="A4" s="190" t="str">
        <f>$A$2 &amp; " (" &amp;N4 &amp; ")"</f>
        <v>Державний та гарантований державою борг України за поточний рік (млрд. грн)</v>
      </c>
      <c r="N4" s="7" t="str">
        <f>VALUAH</f>
        <v>млрд. грн</v>
      </c>
    </row>
    <row r="5" spans="1:21" s="53" customFormat="1" x14ac:dyDescent="0.2">
      <c r="A5" s="58"/>
      <c r="B5" s="202">
        <v>43465</v>
      </c>
      <c r="C5" s="202">
        <v>43496</v>
      </c>
      <c r="D5" s="202">
        <v>43524</v>
      </c>
      <c r="E5" s="202">
        <v>43555</v>
      </c>
      <c r="F5" s="202">
        <v>43585</v>
      </c>
      <c r="G5" s="202">
        <v>43616</v>
      </c>
      <c r="H5" s="202">
        <v>43646</v>
      </c>
      <c r="I5" s="202">
        <v>43677</v>
      </c>
      <c r="J5" s="202">
        <v>43708</v>
      </c>
      <c r="K5" s="202">
        <v>43738</v>
      </c>
      <c r="L5" s="202">
        <v>43769</v>
      </c>
      <c r="M5" s="202">
        <v>43799</v>
      </c>
      <c r="N5" s="172">
        <v>43830</v>
      </c>
    </row>
    <row r="6" spans="1:21" s="210" customFormat="1" x14ac:dyDescent="0.2">
      <c r="A6" s="206" t="s">
        <v>155</v>
      </c>
      <c r="B6" s="188">
        <f t="shared" ref="B6:N6" si="0">SUM(B7:B8)</f>
        <v>2168.44766417245</v>
      </c>
      <c r="C6" s="188">
        <f t="shared" si="0"/>
        <v>2172.0098649787401</v>
      </c>
      <c r="D6" s="188">
        <f t="shared" si="0"/>
        <v>2112.0077875062998</v>
      </c>
      <c r="E6" s="188">
        <f t="shared" si="0"/>
        <v>2147.0214831348303</v>
      </c>
      <c r="F6" s="188">
        <f t="shared" si="0"/>
        <v>2124.85024822573</v>
      </c>
      <c r="G6" s="188">
        <f t="shared" si="0"/>
        <v>2107.1080640571199</v>
      </c>
      <c r="H6" s="188">
        <f t="shared" si="0"/>
        <v>2103.13321449145</v>
      </c>
      <c r="I6" s="188">
        <f t="shared" si="0"/>
        <v>2067.7086441408001</v>
      </c>
      <c r="J6" s="188">
        <f t="shared" si="0"/>
        <v>2067.2154003517498</v>
      </c>
      <c r="K6" s="188">
        <f t="shared" si="0"/>
        <v>1997.9715173414099</v>
      </c>
      <c r="L6" s="188">
        <f t="shared" si="0"/>
        <v>2045.59509515223</v>
      </c>
      <c r="M6" s="188">
        <f t="shared" si="0"/>
        <v>1990.8197490028099</v>
      </c>
      <c r="N6" s="188">
        <f t="shared" si="0"/>
        <v>1998.2753869748399</v>
      </c>
    </row>
    <row r="7" spans="1:21" s="239" customFormat="1" x14ac:dyDescent="0.2">
      <c r="A7" s="149" t="s">
        <v>70</v>
      </c>
      <c r="B7" s="173">
        <v>1860.29109558508</v>
      </c>
      <c r="C7" s="173">
        <v>1866.6473414724701</v>
      </c>
      <c r="D7" s="173">
        <v>1819.8968232121899</v>
      </c>
      <c r="E7" s="173">
        <v>1859.1638392882801</v>
      </c>
      <c r="F7" s="173">
        <v>1845.59012363238</v>
      </c>
      <c r="G7" s="173">
        <v>1831.5359267926499</v>
      </c>
      <c r="H7" s="173">
        <v>1832.29711937814</v>
      </c>
      <c r="I7" s="173">
        <v>1811.78066095435</v>
      </c>
      <c r="J7" s="173">
        <v>1809.95312636984</v>
      </c>
      <c r="K7" s="173">
        <v>1758.2338066775999</v>
      </c>
      <c r="L7" s="173">
        <v>1794.98801040017</v>
      </c>
      <c r="M7" s="173">
        <v>1750.3647743234999</v>
      </c>
      <c r="N7" s="17">
        <v>1761.3691300503899</v>
      </c>
    </row>
    <row r="8" spans="1:21" s="239" customFormat="1" x14ac:dyDescent="0.2">
      <c r="A8" s="149" t="s">
        <v>14</v>
      </c>
      <c r="B8" s="173">
        <v>308.15656858736997</v>
      </c>
      <c r="C8" s="173">
        <v>305.36252350627001</v>
      </c>
      <c r="D8" s="173">
        <v>292.11096429410998</v>
      </c>
      <c r="E8" s="173">
        <v>287.85764384654999</v>
      </c>
      <c r="F8" s="173">
        <v>279.26012459334999</v>
      </c>
      <c r="G8" s="173">
        <v>275.57213726446997</v>
      </c>
      <c r="H8" s="173">
        <v>270.83609511331002</v>
      </c>
      <c r="I8" s="173">
        <v>255.92798318645001</v>
      </c>
      <c r="J8" s="173">
        <v>257.26227398191003</v>
      </c>
      <c r="K8" s="173">
        <v>239.73771066380999</v>
      </c>
      <c r="L8" s="173">
        <v>250.60708475205999</v>
      </c>
      <c r="M8" s="173">
        <v>240.45497467931</v>
      </c>
      <c r="N8" s="17">
        <v>236.90625692444999</v>
      </c>
    </row>
    <row r="9" spans="1:21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</row>
    <row r="10" spans="1:21" x14ac:dyDescent="0.2">
      <c r="A10" s="190" t="str">
        <f>$A$2 &amp; " (" &amp;N10 &amp; ")"</f>
        <v>Державний та гарантований державою борг України за поточний рік (млрд. дол. США)</v>
      </c>
      <c r="B10" s="216"/>
      <c r="C10" s="216"/>
      <c r="D10" s="216"/>
      <c r="E10" s="216"/>
      <c r="F10" s="216"/>
      <c r="G10" s="216"/>
      <c r="H10" s="216"/>
      <c r="I10" s="216"/>
      <c r="J10" s="216"/>
      <c r="K10" s="167"/>
      <c r="L10" s="216"/>
      <c r="M10" s="216"/>
      <c r="N10" s="7" t="str">
        <f>VALUSD</f>
        <v>млрд. дол. США</v>
      </c>
      <c r="O10" s="216"/>
      <c r="P10" s="216"/>
      <c r="Q10" s="216"/>
      <c r="R10" s="216"/>
      <c r="S10" s="216"/>
    </row>
    <row r="11" spans="1:21" s="180" customFormat="1" x14ac:dyDescent="0.2">
      <c r="A11" s="260"/>
      <c r="B11" s="202">
        <v>43465</v>
      </c>
      <c r="C11" s="202">
        <v>43496</v>
      </c>
      <c r="D11" s="202">
        <v>43524</v>
      </c>
      <c r="E11" s="202">
        <v>43555</v>
      </c>
      <c r="F11" s="202">
        <v>43585</v>
      </c>
      <c r="G11" s="202">
        <v>43616</v>
      </c>
      <c r="H11" s="202">
        <v>43646</v>
      </c>
      <c r="I11" s="202">
        <v>43677</v>
      </c>
      <c r="J11" s="202">
        <v>43708</v>
      </c>
      <c r="K11" s="202">
        <v>43738</v>
      </c>
      <c r="L11" s="202">
        <v>43769</v>
      </c>
      <c r="M11" s="202">
        <v>43799</v>
      </c>
      <c r="N11" s="172">
        <v>43830</v>
      </c>
      <c r="O11" s="53"/>
      <c r="P11" s="53"/>
      <c r="Q11" s="53"/>
      <c r="R11" s="53"/>
      <c r="S11" s="53"/>
      <c r="T11" s="53"/>
      <c r="U11" s="53"/>
    </row>
    <row r="12" spans="1:21" s="52" customFormat="1" x14ac:dyDescent="0.2">
      <c r="A12" s="206" t="s">
        <v>155</v>
      </c>
      <c r="B12" s="188">
        <f t="shared" ref="B12:N12" si="1">SUM(B13:B14)</f>
        <v>78.316490487460001</v>
      </c>
      <c r="C12" s="188">
        <f t="shared" si="1"/>
        <v>78.255045255829998</v>
      </c>
      <c r="D12" s="188">
        <f t="shared" si="1"/>
        <v>78.243479901269993</v>
      </c>
      <c r="E12" s="188">
        <f t="shared" si="1"/>
        <v>78.793350198820008</v>
      </c>
      <c r="F12" s="188">
        <f t="shared" si="1"/>
        <v>79.823587140390003</v>
      </c>
      <c r="G12" s="188">
        <f t="shared" si="1"/>
        <v>78.411102057500003</v>
      </c>
      <c r="H12" s="188">
        <f t="shared" si="1"/>
        <v>80.37539215372</v>
      </c>
      <c r="I12" s="188">
        <f t="shared" si="1"/>
        <v>82.426394742840003</v>
      </c>
      <c r="J12" s="188">
        <f t="shared" si="1"/>
        <v>81.927350351720008</v>
      </c>
      <c r="K12" s="188">
        <f t="shared" si="1"/>
        <v>82.962561275420001</v>
      </c>
      <c r="L12" s="188">
        <f t="shared" si="1"/>
        <v>81.838793399400004</v>
      </c>
      <c r="M12" s="188">
        <f t="shared" si="1"/>
        <v>82.82804755043</v>
      </c>
      <c r="N12" s="188">
        <f t="shared" si="1"/>
        <v>84.36454082857999</v>
      </c>
      <c r="O12" s="36"/>
      <c r="P12" s="36"/>
      <c r="Q12" s="36"/>
      <c r="R12" s="36"/>
      <c r="S12" s="36"/>
    </row>
    <row r="13" spans="1:21" s="78" customFormat="1" x14ac:dyDescent="0.2">
      <c r="A13" s="45" t="s">
        <v>70</v>
      </c>
      <c r="B13" s="173">
        <v>67.186989245060005</v>
      </c>
      <c r="C13" s="173">
        <v>67.253180816010001</v>
      </c>
      <c r="D13" s="173">
        <v>67.421655048719998</v>
      </c>
      <c r="E13" s="64">
        <v>68.229288163500001</v>
      </c>
      <c r="F13" s="64">
        <v>69.332709061360006</v>
      </c>
      <c r="G13" s="64">
        <v>68.156329011959997</v>
      </c>
      <c r="H13" s="64">
        <v>70.024855533359997</v>
      </c>
      <c r="I13" s="64">
        <v>72.224173541260001</v>
      </c>
      <c r="J13" s="64">
        <v>71.731597916230001</v>
      </c>
      <c r="K13" s="64">
        <v>73.00783752772</v>
      </c>
      <c r="L13" s="64">
        <v>71.81267362522</v>
      </c>
      <c r="M13" s="64">
        <v>72.823919308040004</v>
      </c>
      <c r="N13" s="122">
        <v>74.362672359849995</v>
      </c>
      <c r="O13" s="72"/>
      <c r="P13" s="72"/>
      <c r="Q13" s="72"/>
      <c r="R13" s="72"/>
      <c r="S13" s="72"/>
    </row>
    <row r="14" spans="1:21" s="78" customFormat="1" x14ac:dyDescent="0.2">
      <c r="A14" s="45" t="s">
        <v>14</v>
      </c>
      <c r="B14" s="173">
        <v>11.1295012424</v>
      </c>
      <c r="C14" s="173">
        <v>11.00186443982</v>
      </c>
      <c r="D14" s="173">
        <v>10.82182485255</v>
      </c>
      <c r="E14" s="64">
        <v>10.564062035319999</v>
      </c>
      <c r="F14" s="64">
        <v>10.490878079030001</v>
      </c>
      <c r="G14" s="64">
        <v>10.25477304554</v>
      </c>
      <c r="H14" s="64">
        <v>10.35053662036</v>
      </c>
      <c r="I14" s="64">
        <v>10.20222120158</v>
      </c>
      <c r="J14" s="64">
        <v>10.19575243549</v>
      </c>
      <c r="K14" s="64">
        <v>9.9547237476999992</v>
      </c>
      <c r="L14" s="64">
        <v>10.02611977418</v>
      </c>
      <c r="M14" s="64">
        <v>10.004128242389999</v>
      </c>
      <c r="N14" s="122">
        <v>10.001868468730001</v>
      </c>
      <c r="O14" s="72"/>
      <c r="P14" s="72"/>
      <c r="Q14" s="72"/>
      <c r="R14" s="72"/>
      <c r="S14" s="72"/>
    </row>
    <row r="15" spans="1:21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</row>
    <row r="16" spans="1:21" s="7" customFormat="1" x14ac:dyDescent="0.2">
      <c r="A16" s="68"/>
      <c r="B16" s="60"/>
      <c r="C16" s="60"/>
      <c r="D16" s="60"/>
      <c r="E16" s="60"/>
      <c r="F16" s="60"/>
      <c r="G16" s="60"/>
      <c r="H16" s="60"/>
      <c r="I16" s="60"/>
      <c r="J16" s="60"/>
      <c r="K16" s="167"/>
      <c r="L16" s="60"/>
      <c r="M16" s="60"/>
      <c r="N16" s="167" t="s">
        <v>41</v>
      </c>
    </row>
    <row r="17" spans="1:21" s="180" customFormat="1" x14ac:dyDescent="0.2">
      <c r="A17" s="138"/>
      <c r="B17" s="202">
        <v>43465</v>
      </c>
      <c r="C17" s="202">
        <v>43496</v>
      </c>
      <c r="D17" s="202">
        <v>43524</v>
      </c>
      <c r="E17" s="202">
        <v>43555</v>
      </c>
      <c r="F17" s="202">
        <v>43585</v>
      </c>
      <c r="G17" s="202">
        <v>43616</v>
      </c>
      <c r="H17" s="202">
        <v>43646</v>
      </c>
      <c r="I17" s="202">
        <v>43677</v>
      </c>
      <c r="J17" s="202">
        <v>43708</v>
      </c>
      <c r="K17" s="202">
        <v>43738</v>
      </c>
      <c r="L17" s="202">
        <v>43769</v>
      </c>
      <c r="M17" s="202">
        <v>43799</v>
      </c>
      <c r="N17" s="202">
        <v>43830</v>
      </c>
      <c r="O17" s="53"/>
      <c r="P17" s="53"/>
      <c r="Q17" s="53"/>
      <c r="R17" s="53"/>
      <c r="S17" s="53"/>
      <c r="T17" s="53"/>
      <c r="U17" s="53"/>
    </row>
    <row r="18" spans="1:21" s="52" customFormat="1" x14ac:dyDescent="0.2">
      <c r="A18" s="206" t="s">
        <v>155</v>
      </c>
      <c r="B18" s="188">
        <f t="shared" ref="B18:N18" si="2">SUM(B19:B20)</f>
        <v>1</v>
      </c>
      <c r="C18" s="188">
        <f t="shared" si="2"/>
        <v>1</v>
      </c>
      <c r="D18" s="188">
        <f t="shared" si="2"/>
        <v>1</v>
      </c>
      <c r="E18" s="188">
        <f t="shared" si="2"/>
        <v>1</v>
      </c>
      <c r="F18" s="188">
        <f t="shared" si="2"/>
        <v>1</v>
      </c>
      <c r="G18" s="188">
        <f t="shared" si="2"/>
        <v>1</v>
      </c>
      <c r="H18" s="188">
        <f t="shared" si="2"/>
        <v>1</v>
      </c>
      <c r="I18" s="188">
        <f t="shared" si="2"/>
        <v>1</v>
      </c>
      <c r="J18" s="188">
        <f t="shared" si="2"/>
        <v>1</v>
      </c>
      <c r="K18" s="188">
        <f t="shared" si="2"/>
        <v>1</v>
      </c>
      <c r="L18" s="188">
        <f t="shared" si="2"/>
        <v>1</v>
      </c>
      <c r="M18" s="188">
        <f t="shared" si="2"/>
        <v>0.9447890000000001</v>
      </c>
      <c r="N18" s="188">
        <f t="shared" si="2"/>
        <v>1</v>
      </c>
      <c r="O18" s="36"/>
      <c r="P18" s="36"/>
      <c r="Q18" s="36"/>
      <c r="R18" s="36"/>
      <c r="S18" s="36"/>
    </row>
    <row r="19" spans="1:21" s="78" customFormat="1" x14ac:dyDescent="0.2">
      <c r="A19" s="45" t="s">
        <v>70</v>
      </c>
      <c r="B19" s="127">
        <v>0.85789099999999996</v>
      </c>
      <c r="C19" s="127">
        <v>0.85941000000000001</v>
      </c>
      <c r="D19" s="127">
        <v>0.86168999999999996</v>
      </c>
      <c r="E19" s="127">
        <v>0.865927</v>
      </c>
      <c r="F19" s="127">
        <v>0.86857399999999996</v>
      </c>
      <c r="G19" s="127">
        <v>0.86921800000000005</v>
      </c>
      <c r="H19" s="127">
        <v>0.87122299999999997</v>
      </c>
      <c r="I19" s="127">
        <v>0.87622599999999995</v>
      </c>
      <c r="J19" s="127">
        <v>0.87555099999999997</v>
      </c>
      <c r="K19" s="127">
        <v>0.88000900000000004</v>
      </c>
      <c r="L19" s="127">
        <v>0.87748899999999996</v>
      </c>
      <c r="M19" s="127">
        <v>0.81196100000000004</v>
      </c>
      <c r="N19" s="197">
        <v>0.88144500000000003</v>
      </c>
      <c r="O19" s="72"/>
      <c r="P19" s="72"/>
      <c r="Q19" s="72"/>
      <c r="R19" s="72"/>
      <c r="S19" s="72"/>
    </row>
    <row r="20" spans="1:21" s="78" customFormat="1" x14ac:dyDescent="0.2">
      <c r="A20" s="45" t="s">
        <v>14</v>
      </c>
      <c r="B20" s="127">
        <v>0.14210900000000001</v>
      </c>
      <c r="C20" s="127">
        <v>0.14058999999999999</v>
      </c>
      <c r="D20" s="127">
        <v>0.13830999999999999</v>
      </c>
      <c r="E20" s="127">
        <v>0.134073</v>
      </c>
      <c r="F20" s="127">
        <v>0.13142599999999999</v>
      </c>
      <c r="G20" s="127">
        <v>0.13078200000000001</v>
      </c>
      <c r="H20" s="127">
        <v>0.128777</v>
      </c>
      <c r="I20" s="127">
        <v>0.123774</v>
      </c>
      <c r="J20" s="127">
        <v>0.124449</v>
      </c>
      <c r="K20" s="127">
        <v>0.119991</v>
      </c>
      <c r="L20" s="127">
        <v>0.12251099999999999</v>
      </c>
      <c r="M20" s="127">
        <v>0.132828</v>
      </c>
      <c r="N20" s="197">
        <v>0.11855499999999999</v>
      </c>
      <c r="O20" s="72"/>
      <c r="P20" s="72"/>
      <c r="Q20" s="72"/>
      <c r="R20" s="72"/>
      <c r="S20" s="72"/>
    </row>
    <row r="21" spans="1:21" x14ac:dyDescent="0.2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</row>
    <row r="22" spans="1:21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</row>
    <row r="23" spans="1:21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</row>
    <row r="24" spans="1:21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</row>
    <row r="25" spans="1:21" s="68" customFormat="1" x14ac:dyDescent="0.2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1:21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</row>
    <row r="27" spans="1:21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</row>
    <row r="28" spans="1:21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</row>
    <row r="29" spans="1:21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</row>
    <row r="30" spans="1:21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</row>
    <row r="31" spans="1:21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</row>
    <row r="32" spans="1:21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</row>
    <row r="33" spans="2:19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</row>
    <row r="34" spans="2:19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</row>
    <row r="35" spans="2:19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</row>
    <row r="36" spans="2:19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</row>
    <row r="37" spans="2:19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</row>
    <row r="38" spans="2:19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</row>
    <row r="39" spans="2:19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</row>
    <row r="40" spans="2:19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</row>
    <row r="41" spans="2:19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</row>
    <row r="42" spans="2:19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</row>
    <row r="43" spans="2:19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</row>
    <row r="44" spans="2:19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</row>
    <row r="45" spans="2:19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</row>
    <row r="46" spans="2:19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</row>
    <row r="47" spans="2:19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</row>
    <row r="48" spans="2:19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</row>
    <row r="49" spans="2:19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</row>
    <row r="50" spans="2:19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</row>
    <row r="51" spans="2:19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</row>
    <row r="52" spans="2:19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</row>
    <row r="53" spans="2:19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</row>
    <row r="54" spans="2:19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</row>
    <row r="55" spans="2:19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</row>
    <row r="56" spans="2:19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</row>
    <row r="57" spans="2:19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</row>
    <row r="58" spans="2:19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</row>
    <row r="59" spans="2:19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</row>
    <row r="60" spans="2:19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</row>
    <row r="61" spans="2:19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</row>
    <row r="62" spans="2:19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</row>
    <row r="63" spans="2:19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</row>
    <row r="64" spans="2:19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</row>
    <row r="65" spans="2:19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</row>
    <row r="66" spans="2:19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</row>
    <row r="67" spans="2:19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</row>
    <row r="68" spans="2:19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</row>
    <row r="69" spans="2:19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</row>
    <row r="70" spans="2:19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</row>
    <row r="71" spans="2:19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</row>
    <row r="72" spans="2:19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</row>
    <row r="73" spans="2:19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</row>
    <row r="74" spans="2:19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</row>
    <row r="75" spans="2:19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</row>
    <row r="76" spans="2:19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</row>
    <row r="77" spans="2:19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</row>
    <row r="78" spans="2:19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</row>
    <row r="79" spans="2:19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</row>
    <row r="80" spans="2:19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</row>
    <row r="81" spans="2:19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</row>
    <row r="82" spans="2:19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</row>
    <row r="83" spans="2:19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</row>
    <row r="84" spans="2:19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</row>
    <row r="85" spans="2:19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</row>
    <row r="86" spans="2:19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</row>
    <row r="87" spans="2:19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</row>
    <row r="88" spans="2:19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</row>
    <row r="89" spans="2:19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</row>
    <row r="90" spans="2:19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</row>
    <row r="91" spans="2:19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</row>
    <row r="92" spans="2:19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</row>
    <row r="93" spans="2:19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</row>
    <row r="94" spans="2:19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</row>
    <row r="95" spans="2:19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</row>
    <row r="96" spans="2:19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</row>
    <row r="97" spans="2:19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</row>
    <row r="98" spans="2:19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</row>
    <row r="99" spans="2:19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</row>
    <row r="100" spans="2:19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</row>
    <row r="101" spans="2:19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</row>
    <row r="102" spans="2:19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</row>
    <row r="103" spans="2:19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</row>
    <row r="104" spans="2:19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</row>
    <row r="105" spans="2:19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</row>
    <row r="106" spans="2:19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</row>
    <row r="107" spans="2:19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</row>
    <row r="108" spans="2:19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</row>
    <row r="109" spans="2:19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</row>
    <row r="110" spans="2:19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</row>
    <row r="111" spans="2:19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</row>
    <row r="112" spans="2:19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</row>
    <row r="113" spans="2:19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</row>
    <row r="114" spans="2:19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</row>
    <row r="115" spans="2:19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</row>
    <row r="116" spans="2:19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</row>
    <row r="117" spans="2:19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</row>
    <row r="118" spans="2:19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</row>
    <row r="119" spans="2:19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</row>
    <row r="120" spans="2:19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</row>
    <row r="121" spans="2:19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</row>
    <row r="122" spans="2:19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</row>
    <row r="123" spans="2:19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</row>
    <row r="124" spans="2:19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</row>
    <row r="125" spans="2:19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</row>
    <row r="126" spans="2:19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</row>
    <row r="127" spans="2:19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</row>
    <row r="128" spans="2:19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</row>
    <row r="129" spans="2:19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</row>
    <row r="130" spans="2:19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</row>
    <row r="131" spans="2:19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</row>
    <row r="132" spans="2:19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</row>
    <row r="133" spans="2:19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</row>
    <row r="134" spans="2:19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</row>
    <row r="135" spans="2:19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</row>
    <row r="136" spans="2:19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</row>
    <row r="137" spans="2:19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</row>
    <row r="138" spans="2:19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</row>
    <row r="139" spans="2:19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</row>
    <row r="140" spans="2:19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</row>
    <row r="141" spans="2:19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</row>
    <row r="142" spans="2:19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</row>
    <row r="143" spans="2:19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</row>
    <row r="144" spans="2:19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</row>
    <row r="145" spans="2:19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</row>
    <row r="146" spans="2:19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</row>
    <row r="147" spans="2:19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</row>
    <row r="148" spans="2:19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</row>
    <row r="149" spans="2:19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</row>
    <row r="150" spans="2:19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</row>
    <row r="151" spans="2:19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</row>
    <row r="152" spans="2:19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</row>
    <row r="153" spans="2:19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</row>
    <row r="154" spans="2:19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</row>
    <row r="155" spans="2:19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</row>
    <row r="156" spans="2:19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</row>
    <row r="157" spans="2:19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</row>
    <row r="158" spans="2:19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</row>
    <row r="159" spans="2:19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</row>
    <row r="160" spans="2:19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</row>
    <row r="161" spans="2:19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</row>
    <row r="162" spans="2:19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</row>
    <row r="163" spans="2:19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</row>
    <row r="164" spans="2:19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</row>
    <row r="165" spans="2:19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</row>
    <row r="166" spans="2:19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</row>
    <row r="167" spans="2:19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</row>
    <row r="168" spans="2:19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</row>
    <row r="169" spans="2:19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</row>
    <row r="170" spans="2:19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</row>
    <row r="171" spans="2:19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</row>
    <row r="172" spans="2:19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</row>
    <row r="173" spans="2:19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</row>
    <row r="174" spans="2:19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</row>
    <row r="175" spans="2:19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</row>
    <row r="176" spans="2:19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</row>
    <row r="177" spans="2:19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</row>
    <row r="178" spans="2:19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</row>
    <row r="179" spans="2:19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</row>
    <row r="180" spans="2:19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</row>
    <row r="181" spans="2:19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</row>
    <row r="182" spans="2:19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</row>
    <row r="183" spans="2:19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</row>
    <row r="184" spans="2:19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</row>
    <row r="185" spans="2:19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</row>
    <row r="186" spans="2:19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</row>
    <row r="187" spans="2:19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</row>
    <row r="188" spans="2:19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</row>
    <row r="189" spans="2:19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</row>
    <row r="190" spans="2:19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</row>
    <row r="191" spans="2:19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</row>
    <row r="192" spans="2:19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</row>
    <row r="193" spans="2:19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</row>
    <row r="194" spans="2:19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</row>
    <row r="195" spans="2:19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</row>
    <row r="196" spans="2:19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</row>
    <row r="197" spans="2:19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</row>
    <row r="198" spans="2:19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</row>
    <row r="199" spans="2:19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</row>
    <row r="200" spans="2:19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</row>
    <row r="201" spans="2:19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</row>
    <row r="202" spans="2:19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</row>
    <row r="203" spans="2:19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</row>
    <row r="204" spans="2:19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</row>
    <row r="205" spans="2:19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</row>
    <row r="206" spans="2:19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</row>
    <row r="207" spans="2:19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</row>
    <row r="208" spans="2:19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</row>
    <row r="209" spans="2:19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</row>
    <row r="210" spans="2:19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</row>
    <row r="211" spans="2:19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</row>
    <row r="212" spans="2:19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</row>
    <row r="213" spans="2:19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</row>
    <row r="214" spans="2:19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</row>
    <row r="215" spans="2:19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</row>
    <row r="216" spans="2:19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</row>
    <row r="217" spans="2:19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</row>
    <row r="218" spans="2:19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</row>
    <row r="219" spans="2:19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</row>
    <row r="220" spans="2:19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</row>
    <row r="221" spans="2:19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</row>
    <row r="222" spans="2:19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</row>
    <row r="223" spans="2:19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</row>
    <row r="224" spans="2:19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</row>
    <row r="225" spans="2:19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</row>
    <row r="226" spans="2:19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</row>
    <row r="227" spans="2:19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</row>
    <row r="228" spans="2:19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</row>
    <row r="229" spans="2:19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</row>
    <row r="230" spans="2:19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</row>
    <row r="231" spans="2:19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</row>
    <row r="232" spans="2:19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</row>
    <row r="233" spans="2:19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</row>
    <row r="234" spans="2:19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</row>
    <row r="235" spans="2:19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</row>
    <row r="236" spans="2:19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</row>
    <row r="237" spans="2:19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</row>
    <row r="238" spans="2:19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</row>
    <row r="239" spans="2:19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</row>
    <row r="240" spans="2:19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</row>
    <row r="241" spans="2:19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</row>
    <row r="242" spans="2:19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</row>
    <row r="243" spans="2:19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</row>
    <row r="244" spans="2:19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</row>
    <row r="245" spans="2:19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</row>
    <row r="246" spans="2:19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</row>
    <row r="247" spans="2:19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226" bestFit="1" customWidth="1"/>
    <col min="2" max="2" width="20" style="226" customWidth="1"/>
    <col min="3" max="3" width="20.85546875" style="226" customWidth="1"/>
    <col min="4" max="4" width="11.42578125" style="226" bestFit="1" customWidth="1"/>
    <col min="5" max="16384" width="9.140625" style="226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31.12.2019 
(за видами відсоткових ставок)</v>
      </c>
      <c r="B2" s="3"/>
      <c r="C2" s="3"/>
      <c r="D2" s="3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 x14ac:dyDescent="0.2">
      <c r="A3" s="2"/>
      <c r="B3" s="2"/>
      <c r="C3" s="2"/>
      <c r="D3" s="2"/>
    </row>
    <row r="4" spans="1:19" s="7" customFormat="1" x14ac:dyDescent="0.2">
      <c r="D4" s="7" t="str">
        <f>VALVAL</f>
        <v>млрд. одиниць</v>
      </c>
    </row>
    <row r="5" spans="1:19" s="53" customFormat="1" x14ac:dyDescent="0.2">
      <c r="A5" s="152"/>
      <c r="B5" s="29" t="s">
        <v>173</v>
      </c>
      <c r="C5" s="29" t="s">
        <v>176</v>
      </c>
      <c r="D5" s="29" t="s">
        <v>195</v>
      </c>
    </row>
    <row r="6" spans="1:19" s="104" customFormat="1" ht="15.75" x14ac:dyDescent="0.2">
      <c r="A6" s="20" t="s">
        <v>155</v>
      </c>
      <c r="B6" s="261">
        <f t="shared" ref="B6:D6" si="0">SUM(B$7+ B$8)</f>
        <v>84.364540828580004</v>
      </c>
      <c r="C6" s="261">
        <f t="shared" si="0"/>
        <v>1998.2753869748399</v>
      </c>
      <c r="D6" s="61">
        <f t="shared" si="0"/>
        <v>1</v>
      </c>
    </row>
    <row r="7" spans="1:19" s="239" customFormat="1" ht="14.25" x14ac:dyDescent="0.2">
      <c r="A7" s="115" t="s">
        <v>48</v>
      </c>
      <c r="B7" s="129">
        <v>26.071307730059999</v>
      </c>
      <c r="C7" s="129">
        <v>617.53020915389004</v>
      </c>
      <c r="D7" s="186">
        <v>0.30903199999999997</v>
      </c>
    </row>
    <row r="8" spans="1:19" s="239" customFormat="1" ht="14.25" x14ac:dyDescent="0.2">
      <c r="A8" s="115" t="s">
        <v>108</v>
      </c>
      <c r="B8" s="129">
        <v>58.293233098519998</v>
      </c>
      <c r="C8" s="129">
        <v>1380.7451778209499</v>
      </c>
      <c r="D8" s="186">
        <v>0.69096800000000003</v>
      </c>
    </row>
    <row r="9" spans="1:19" x14ac:dyDescent="0.2">
      <c r="B9" s="32"/>
      <c r="C9" s="32"/>
      <c r="D9" s="32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2">
      <c r="B10" s="32"/>
      <c r="C10" s="32"/>
      <c r="D10" s="32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x14ac:dyDescent="0.2">
      <c r="B11" s="32"/>
      <c r="C11" s="32"/>
      <c r="D11" s="32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2"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2"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2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2"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2"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2"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2"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2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2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2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2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2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2"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2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2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2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2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2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2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2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226" bestFit="1" customWidth="1"/>
    <col min="2" max="2" width="18" style="226" customWidth="1"/>
    <col min="3" max="3" width="19.85546875" style="226" customWidth="1"/>
    <col min="4" max="4" width="11.42578125" style="226" bestFit="1" customWidth="1"/>
    <col min="5" max="16384" width="9.140625" style="226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31.12.2019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.75" x14ac:dyDescent="0.3">
      <c r="A3" s="1" t="s">
        <v>87</v>
      </c>
      <c r="B3" s="1"/>
      <c r="C3" s="1"/>
      <c r="D3" s="1"/>
    </row>
    <row r="4" spans="1:19" x14ac:dyDescent="0.2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7" customFormat="1" x14ac:dyDescent="0.2">
      <c r="D5" s="7" t="str">
        <f>VALVAL</f>
        <v>млрд. одиниць</v>
      </c>
    </row>
    <row r="6" spans="1:19" s="53" customFormat="1" x14ac:dyDescent="0.2">
      <c r="A6" s="92"/>
      <c r="B6" s="29" t="s">
        <v>173</v>
      </c>
      <c r="C6" s="29" t="s">
        <v>176</v>
      </c>
      <c r="D6" s="29" t="s">
        <v>195</v>
      </c>
    </row>
    <row r="7" spans="1:19" s="104" customFormat="1" ht="15.75" x14ac:dyDescent="0.2">
      <c r="A7" s="20" t="s">
        <v>155</v>
      </c>
      <c r="B7" s="178">
        <f t="shared" ref="B7:D7" si="0">SUM(B$8+ B$9)</f>
        <v>84.364540828580004</v>
      </c>
      <c r="C7" s="178">
        <f t="shared" si="0"/>
        <v>1998.2753869748399</v>
      </c>
      <c r="D7" s="18">
        <f t="shared" si="0"/>
        <v>1</v>
      </c>
    </row>
    <row r="8" spans="1:19" s="239" customFormat="1" ht="14.25" x14ac:dyDescent="0.2">
      <c r="A8" s="168" t="str">
        <f>SRATE_M!A7</f>
        <v>Борг, по якому сплата відсотків здійснюється за плаваючими процентними ставками</v>
      </c>
      <c r="B8" s="129">
        <f>SRATE_M!B7</f>
        <v>26.071307730059999</v>
      </c>
      <c r="C8" s="129">
        <f>SRATE_M!C7</f>
        <v>617.53020915389004</v>
      </c>
      <c r="D8" s="186">
        <f>SRATE_M!D7</f>
        <v>0.30903199999999997</v>
      </c>
    </row>
    <row r="9" spans="1:19" s="239" customFormat="1" ht="14.25" x14ac:dyDescent="0.2">
      <c r="A9" s="168" t="str">
        <f>SRATE_M!A8</f>
        <v>Борг, по якому сплата відсотків здійснюється за фіксованими процентними ставками</v>
      </c>
      <c r="B9" s="129">
        <f>SRATE_M!B8</f>
        <v>58.293233098519998</v>
      </c>
      <c r="C9" s="129">
        <f>SRATE_M!C8</f>
        <v>1380.7451778209499</v>
      </c>
      <c r="D9" s="186">
        <f>SRATE_M!D8</f>
        <v>0.69096800000000003</v>
      </c>
    </row>
    <row r="10" spans="1:19" x14ac:dyDescent="0.2"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x14ac:dyDescent="0.2">
      <c r="A11" s="113" t="s">
        <v>167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2">
      <c r="B12" s="216"/>
      <c r="C12" s="216"/>
      <c r="D12" s="7" t="str">
        <f>VALVAL</f>
        <v>млрд. одиниць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s="180" customFormat="1" x14ac:dyDescent="0.2">
      <c r="A13" s="152"/>
      <c r="B13" s="29" t="s">
        <v>173</v>
      </c>
      <c r="C13" s="29" t="s">
        <v>176</v>
      </c>
      <c r="D13" s="29" t="s">
        <v>195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 s="232" customFormat="1" ht="15" x14ac:dyDescent="0.25">
      <c r="A14" s="136" t="s">
        <v>155</v>
      </c>
      <c r="B14" s="42">
        <f t="shared" ref="B14:C14" si="1">B$15+B$18</f>
        <v>84.36454082857999</v>
      </c>
      <c r="C14" s="42">
        <f t="shared" si="1"/>
        <v>1998.2753869748399</v>
      </c>
      <c r="D14" s="135">
        <v>0.99999899999999997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</row>
    <row r="15" spans="1:19" s="48" customFormat="1" ht="15" x14ac:dyDescent="0.25">
      <c r="A15" s="57" t="s">
        <v>70</v>
      </c>
      <c r="B15" s="250">
        <f t="shared" ref="B15:C15" si="2">SUM(B$16:B$17)</f>
        <v>74.362672359849995</v>
      </c>
      <c r="C15" s="250">
        <f t="shared" si="2"/>
        <v>1761.3691300503899</v>
      </c>
      <c r="D15" s="154">
        <v>1.0786610000000001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9" s="78" customFormat="1" outlineLevel="1" x14ac:dyDescent="0.2">
      <c r="A16" s="11" t="s">
        <v>48</v>
      </c>
      <c r="B16" s="64">
        <v>16.638148069860001</v>
      </c>
      <c r="C16" s="64">
        <v>394.09450281045002</v>
      </c>
      <c r="D16" s="127">
        <v>0.197217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s="78" customFormat="1" outlineLevel="1" x14ac:dyDescent="0.2">
      <c r="A17" s="11" t="s">
        <v>108</v>
      </c>
      <c r="B17" s="64">
        <v>57.724524289990001</v>
      </c>
      <c r="C17" s="64">
        <v>1367.2746272399399</v>
      </c>
      <c r="D17" s="127">
        <v>0.68422700000000003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s="48" customFormat="1" ht="15" x14ac:dyDescent="0.25">
      <c r="A18" s="57" t="s">
        <v>14</v>
      </c>
      <c r="B18" s="250">
        <f t="shared" ref="B18:C18" si="3">SUM(B$19:B$20)</f>
        <v>10.001868468729999</v>
      </c>
      <c r="C18" s="250">
        <f t="shared" si="3"/>
        <v>236.90625692444999</v>
      </c>
      <c r="D18" s="154">
        <v>0.23036899999999999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s="78" customFormat="1" outlineLevel="1" x14ac:dyDescent="0.2">
      <c r="A19" s="11" t="s">
        <v>48</v>
      </c>
      <c r="B19" s="64">
        <v>9.4331596601999994</v>
      </c>
      <c r="C19" s="64">
        <v>223.43570634343999</v>
      </c>
      <c r="D19" s="127">
        <v>0.111814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</row>
    <row r="20" spans="1:17" s="78" customFormat="1" outlineLevel="1" x14ac:dyDescent="0.2">
      <c r="A20" s="11" t="s">
        <v>108</v>
      </c>
      <c r="B20" s="64">
        <v>0.56870880853000005</v>
      </c>
      <c r="C20" s="64">
        <v>13.47055058101</v>
      </c>
      <c r="D20" s="127">
        <v>6.7409999999999996E-3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</row>
    <row r="21" spans="1:17" x14ac:dyDescent="0.2">
      <c r="B21" s="32"/>
      <c r="C21" s="32"/>
      <c r="D21" s="93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x14ac:dyDescent="0.2">
      <c r="B22" s="32"/>
      <c r="C22" s="32"/>
      <c r="D22" s="93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x14ac:dyDescent="0.2">
      <c r="B23" s="32"/>
      <c r="C23" s="32"/>
      <c r="D23" s="93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x14ac:dyDescent="0.2">
      <c r="B24" s="32"/>
      <c r="C24" s="32"/>
      <c r="D24" s="93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x14ac:dyDescent="0.2">
      <c r="B25" s="32"/>
      <c r="C25" s="32"/>
      <c r="D25" s="93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x14ac:dyDescent="0.2">
      <c r="B26" s="32"/>
      <c r="C26" s="32"/>
      <c r="D26" s="93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x14ac:dyDescent="0.2">
      <c r="B27" s="32"/>
      <c r="C27" s="32"/>
      <c r="D27" s="93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x14ac:dyDescent="0.2">
      <c r="B28" s="32"/>
      <c r="C28" s="32"/>
      <c r="D28" s="93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x14ac:dyDescent="0.2">
      <c r="B29" s="32"/>
      <c r="C29" s="32"/>
      <c r="D29" s="93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x14ac:dyDescent="0.2">
      <c r="B30" s="32"/>
      <c r="C30" s="32"/>
      <c r="D30" s="93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x14ac:dyDescent="0.2">
      <c r="B31" s="32"/>
      <c r="C31" s="32"/>
      <c r="D31" s="93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x14ac:dyDescent="0.2">
      <c r="B32" s="32"/>
      <c r="C32" s="32"/>
      <c r="D32" s="93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2">
      <c r="B33" s="32"/>
      <c r="C33" s="32"/>
      <c r="D33" s="93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2">
      <c r="B34" s="32"/>
      <c r="C34" s="32"/>
      <c r="D34" s="93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2">
      <c r="B35" s="32"/>
      <c r="C35" s="32"/>
      <c r="D35" s="93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2">
      <c r="B36" s="32"/>
      <c r="C36" s="32"/>
      <c r="D36" s="93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2">
      <c r="B37" s="32"/>
      <c r="C37" s="32"/>
      <c r="D37" s="93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2">
      <c r="B38" s="32"/>
      <c r="C38" s="32"/>
      <c r="D38" s="93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2">
      <c r="B39" s="32"/>
      <c r="C39" s="32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2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2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2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2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2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2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2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2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2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2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2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2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2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2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2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2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2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2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2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2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2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2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2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2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2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2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2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2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2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2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2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2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2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2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2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2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2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2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2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2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2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2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2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2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2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2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2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2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2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2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2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2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2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2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2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2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2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2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2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2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2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2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2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2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2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2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2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2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2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2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2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2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2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2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2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2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2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2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2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2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2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2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2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2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2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2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2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2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2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2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2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2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2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2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2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2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2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2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2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2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2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2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2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2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2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2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2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2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2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2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2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2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2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2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2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2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2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2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2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2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2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2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2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2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2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2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2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2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2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2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2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2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2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2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2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2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2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2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2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2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2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2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2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2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2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2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2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2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2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2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2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2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2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2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2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2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2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2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2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2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2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2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2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2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2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2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2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2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2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2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2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2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2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2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2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2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2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2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2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2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2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2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2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2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2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2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2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2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2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2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2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2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2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2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2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2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2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2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2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2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2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2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2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2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2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  <row r="248" spans="2:17" x14ac:dyDescent="0.2"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38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74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Лист1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cp:lastPrinted>2020-01-24T12:07:31Z</cp:lastPrinted>
  <dcterms:created xsi:type="dcterms:W3CDTF">2020-01-24T07:36:40Z</dcterms:created>
  <dcterms:modified xsi:type="dcterms:W3CDTF">2020-01-28T09:06:06Z</dcterms:modified>
</cp:coreProperties>
</file>