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 codeName="ЭтаКнига1" defaultThemeVersion="124226"/>
  <mc:AlternateContent xmlns:mc="http://schemas.openxmlformats.org/markup-compatibility/2006">
    <mc:Choice Requires="x15">
      <x15ac:absPath xmlns:x15ac="http://schemas.microsoft.com/office/spreadsheetml/2010/11/ac" url="/Users/alladanilchuk/Documents/Public Debt IR/"/>
    </mc:Choice>
  </mc:AlternateContent>
  <xr:revisionPtr revIDLastSave="0" documentId="8_{AD76BC0C-B8EB-754C-AD6C-BD50935E8F02}" xr6:coauthVersionLast="36" xr6:coauthVersionMax="36" xr10:uidLastSave="{00000000-0000-0000-0000-000000000000}"/>
  <bookViews>
    <workbookView xWindow="5120" yWindow="3040" windowWidth="16520" windowHeight="11840" tabRatio="917" activeTab="6" xr2:uid="{00000000-000D-0000-FFFF-FFFF00000000}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MKT2_UAH" sheetId="7" r:id="rId7"/>
    <sheet name="MKT2_USD" sheetId="8" r:id="rId8"/>
    <sheet name="MT_UAHD" sheetId="9" state="hidden" r:id="rId9"/>
    <sheet name="MT_USDD" sheetId="10" state="hidden" r:id="rId10"/>
    <sheet name="MT_ALL" sheetId="11" state="hidden" r:id="rId11"/>
    <sheet name="MTM_ALL" sheetId="12" state="hidden" r:id="rId12"/>
    <sheet name="MK_ALL" sheetId="13" state="hidden" r:id="rId13"/>
    <sheet name="SRATED" sheetId="14" state="hidden" r:id="rId14"/>
    <sheet name="RATED" sheetId="15" state="hidden" r:id="rId15"/>
    <sheet name="RATEDS" sheetId="16" state="hidden" r:id="rId16"/>
    <sheet name="SRATE_M" sheetId="17" state="hidden" r:id="rId17"/>
    <sheet name="SRATE" sheetId="18" state="hidden" r:id="rId18"/>
    <sheet name="RATE_M" sheetId="19" r:id="rId19"/>
    <sheet name="RATE" sheetId="20" r:id="rId20"/>
    <sheet name="RATE_CMP" sheetId="21" state="hidden" r:id="rId21"/>
    <sheet name="CURD" sheetId="22" state="hidden" r:id="rId22"/>
    <sheet name="CURDS" sheetId="23" state="hidden" r:id="rId23"/>
    <sheet name="CUR_M" sheetId="24" r:id="rId24"/>
    <sheet name="CUR" sheetId="25" r:id="rId25"/>
    <sheet name="CUR_CMP" sheetId="26" state="hidden" r:id="rId26"/>
    <sheet name="CUR_M_EXT" sheetId="27" state="hidden" r:id="rId27"/>
    <sheet name="CUR_CMP_EXT" sheetId="28" state="hidden" r:id="rId28"/>
    <sheet name="DKT1" sheetId="29" state="hidden" r:id="rId29"/>
    <sheet name="DKT2" sheetId="30" r:id="rId30"/>
    <sheet name="DTK2" sheetId="31" r:id="rId31"/>
    <sheet name="DKRD" sheetId="32" state="hidden" r:id="rId32"/>
    <sheet name="DKR2DSTATE" sheetId="33" state="hidden" r:id="rId33"/>
    <sheet name="DKR2DGUAR" sheetId="34" state="hidden" r:id="rId34"/>
    <sheet name="DKR" sheetId="35" state="hidden" r:id="rId35"/>
    <sheet name="DKR2" sheetId="36" state="hidden" r:id="rId36"/>
    <sheet name="YT_ALL_USD_D" sheetId="37" state="hidden" r:id="rId37"/>
    <sheet name="YT_ALL_UAH_D" sheetId="38" state="hidden" r:id="rId38"/>
    <sheet name="YT_ALL_PER_D" sheetId="39" state="hidden" r:id="rId39"/>
    <sheet name="YT_ALL" sheetId="40" state="hidden" r:id="rId40"/>
    <sheet name="YTM_ALL_UAH_D" sheetId="41" state="hidden" r:id="rId41"/>
    <sheet name="YTM_ALL_USD_D" sheetId="42" state="hidden" r:id="rId42"/>
    <sheet name="YTM_ALL" sheetId="43" state="hidden" r:id="rId43"/>
    <sheet name="YKM_ALL_UAH_D" sheetId="44" state="hidden" r:id="rId44"/>
    <sheet name="YKM_ALL_USD_D" sheetId="45" state="hidden" r:id="rId45"/>
    <sheet name="YKM_ALL" sheetId="46" state="hidden" r:id="rId46"/>
    <sheet name="YK_ALL" sheetId="47" state="hidden" r:id="rId47"/>
    <sheet name="YKT2_UAH" sheetId="48" r:id="rId48"/>
    <sheet name="YKT2_USD" sheetId="49" r:id="rId49"/>
    <sheet name="KINDD" sheetId="50" state="hidden" r:id="rId50"/>
    <sheet name="KIND_CMP" sheetId="51" state="hidden" r:id="rId51"/>
    <sheet name="DTRD" sheetId="52" state="hidden" r:id="rId52"/>
    <sheet name="DTR" sheetId="53" state="hidden" r:id="rId53"/>
    <sheet name="DEBT_TERM1" sheetId="54" state="hidden" r:id="rId54"/>
    <sheet name="DEBT_TERM2" sheetId="55" state="hidden" r:id="rId55"/>
    <sheet name="DEBT_TERM" sheetId="56" state="hidden" r:id="rId56"/>
    <sheet name="K_ALL" sheetId="57" state="hidden" r:id="rId57"/>
    <sheet name="T_ALL" sheetId="58" state="hidden" r:id="rId58"/>
    <sheet name="YKT2_PRC" sheetId="59" state="hidden" r:id="rId59"/>
    <sheet name="TBL1" sheetId="60" state="hidden" r:id="rId60"/>
    <sheet name="DATA" sheetId="61" state="hidden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6">YK_ALL!$A$18</definedName>
    <definedName name="DTYPERC">YT_ALL!$A$18</definedName>
    <definedName name="DTYUAH" localSheetId="46">YK_ALL!$A$6</definedName>
    <definedName name="DTYUAH">YT_ALL!$A$6</definedName>
    <definedName name="DTYUSD" localSheetId="46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DATA!$A$9</definedName>
    <definedName name="REPORT_REGIME">DATA!$A$8</definedName>
    <definedName name="SRATED">SRATE!$A$7</definedName>
    <definedName name="STRPRESENTDATE">DATA!$C$3</definedName>
    <definedName name="VALUAH">DATA!$D$4</definedName>
    <definedName name="VALUSD">DATA!$C$4</definedName>
    <definedName name="VALVAL">DATA!$E$4</definedName>
    <definedName name="YKT2UФР">YKT2_UAH!$A$6</definedName>
    <definedName name="YKT2UAH">YKT2_UAH!$A$6</definedName>
    <definedName name="YKT2USD">YKT2_USD!$A$6</definedName>
  </definedNames>
  <calcPr calcId="181029"/>
</workbook>
</file>

<file path=xl/calcChain.xml><?xml version="1.0" encoding="utf-8"?>
<calcChain xmlns="http://schemas.openxmlformats.org/spreadsheetml/2006/main">
  <c r="E7" i="61" l="1"/>
  <c r="D7" i="61"/>
  <c r="C7" i="61"/>
  <c r="E6" i="61"/>
  <c r="E4" i="61" s="1"/>
  <c r="D6" i="61"/>
  <c r="C6" i="61"/>
  <c r="G4" i="61"/>
  <c r="F4" i="61"/>
  <c r="D4" i="61"/>
  <c r="C4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A4" i="56"/>
  <c r="D6" i="53"/>
  <c r="C6" i="53"/>
  <c r="B6" i="53"/>
  <c r="I7" i="51"/>
  <c r="G7" i="51"/>
  <c r="F7" i="51"/>
  <c r="E7" i="51"/>
  <c r="D7" i="51"/>
  <c r="C7" i="51"/>
  <c r="B7" i="51"/>
  <c r="B1" i="51"/>
  <c r="F118" i="49"/>
  <c r="E118" i="49"/>
  <c r="D118" i="49"/>
  <c r="C118" i="49"/>
  <c r="B118" i="49"/>
  <c r="F106" i="49"/>
  <c r="E106" i="49"/>
  <c r="D106" i="49"/>
  <c r="D97" i="49" s="1"/>
  <c r="C106" i="49"/>
  <c r="B106" i="49"/>
  <c r="F104" i="49"/>
  <c r="E104" i="49"/>
  <c r="E97" i="49" s="1"/>
  <c r="D104" i="49"/>
  <c r="C104" i="49"/>
  <c r="B104" i="49"/>
  <c r="F98" i="49"/>
  <c r="F97" i="49" s="1"/>
  <c r="E98" i="49"/>
  <c r="D98" i="49"/>
  <c r="C98" i="49"/>
  <c r="B98" i="49"/>
  <c r="B97" i="49" s="1"/>
  <c r="G97" i="49"/>
  <c r="F95" i="49"/>
  <c r="E95" i="49"/>
  <c r="D95" i="49"/>
  <c r="C95" i="49"/>
  <c r="B95" i="49"/>
  <c r="F91" i="49"/>
  <c r="E91" i="49"/>
  <c r="D91" i="49"/>
  <c r="C91" i="49"/>
  <c r="B91" i="49"/>
  <c r="F82" i="49"/>
  <c r="E82" i="49"/>
  <c r="D82" i="49"/>
  <c r="C82" i="49"/>
  <c r="B82" i="49"/>
  <c r="G81" i="49"/>
  <c r="G80" i="49"/>
  <c r="F78" i="49"/>
  <c r="E78" i="49"/>
  <c r="D78" i="49"/>
  <c r="C78" i="49"/>
  <c r="B78" i="49"/>
  <c r="F69" i="49"/>
  <c r="E69" i="49"/>
  <c r="D69" i="49"/>
  <c r="C69" i="49"/>
  <c r="B69" i="49"/>
  <c r="F64" i="49"/>
  <c r="E64" i="49"/>
  <c r="D64" i="49"/>
  <c r="C64" i="49"/>
  <c r="C48" i="49" s="1"/>
  <c r="B64" i="49"/>
  <c r="F56" i="49"/>
  <c r="E56" i="49"/>
  <c r="D56" i="49"/>
  <c r="C56" i="49"/>
  <c r="B56" i="49"/>
  <c r="F49" i="49"/>
  <c r="F48" i="49" s="1"/>
  <c r="E49" i="49"/>
  <c r="D49" i="49"/>
  <c r="C49" i="49"/>
  <c r="B49" i="49"/>
  <c r="G48" i="49"/>
  <c r="F46" i="49"/>
  <c r="E46" i="49"/>
  <c r="D46" i="49"/>
  <c r="C46" i="49"/>
  <c r="C8" i="49" s="1"/>
  <c r="B46" i="49"/>
  <c r="F9" i="49"/>
  <c r="F8" i="49" s="1"/>
  <c r="E9" i="49"/>
  <c r="D9" i="49"/>
  <c r="C9" i="49"/>
  <c r="B9" i="49"/>
  <c r="B8" i="49" s="1"/>
  <c r="G8" i="49"/>
  <c r="F118" i="48"/>
  <c r="E118" i="48"/>
  <c r="D118" i="48"/>
  <c r="C118" i="48"/>
  <c r="B118" i="48"/>
  <c r="F106" i="48"/>
  <c r="E106" i="48"/>
  <c r="D106" i="48"/>
  <c r="C106" i="48"/>
  <c r="C97" i="48" s="1"/>
  <c r="B106" i="48"/>
  <c r="F104" i="48"/>
  <c r="E104" i="48"/>
  <c r="D104" i="48"/>
  <c r="C104" i="48"/>
  <c r="B104" i="48"/>
  <c r="F98" i="48"/>
  <c r="F97" i="48" s="1"/>
  <c r="E98" i="48"/>
  <c r="D98" i="48"/>
  <c r="C98" i="48"/>
  <c r="B98" i="48"/>
  <c r="G97" i="48"/>
  <c r="F95" i="48"/>
  <c r="E95" i="48"/>
  <c r="D95" i="48"/>
  <c r="C95" i="48"/>
  <c r="B95" i="48"/>
  <c r="F91" i="48"/>
  <c r="E91" i="48"/>
  <c r="D91" i="48"/>
  <c r="D81" i="48" s="1"/>
  <c r="C91" i="48"/>
  <c r="B91" i="48"/>
  <c r="F82" i="48"/>
  <c r="E82" i="48"/>
  <c r="D82" i="48"/>
  <c r="C82" i="48"/>
  <c r="B82" i="48"/>
  <c r="G81" i="48"/>
  <c r="C81" i="48"/>
  <c r="F78" i="48"/>
  <c r="E78" i="48"/>
  <c r="D78" i="48"/>
  <c r="C78" i="48"/>
  <c r="B78" i="48"/>
  <c r="F69" i="48"/>
  <c r="E69" i="48"/>
  <c r="D69" i="48"/>
  <c r="C69" i="48"/>
  <c r="B69" i="48"/>
  <c r="F64" i="48"/>
  <c r="E64" i="48"/>
  <c r="D64" i="48"/>
  <c r="C64" i="48"/>
  <c r="B64" i="48"/>
  <c r="F56" i="48"/>
  <c r="E56" i="48"/>
  <c r="D56" i="48"/>
  <c r="C56" i="48"/>
  <c r="B56" i="48"/>
  <c r="F49" i="48"/>
  <c r="E49" i="48"/>
  <c r="D49" i="48"/>
  <c r="C49" i="48"/>
  <c r="B49" i="48"/>
  <c r="G48" i="48"/>
  <c r="F46" i="48"/>
  <c r="E46" i="48"/>
  <c r="E8" i="48" s="1"/>
  <c r="D46" i="48"/>
  <c r="C46" i="48"/>
  <c r="B46" i="48"/>
  <c r="F9" i="48"/>
  <c r="F8" i="48" s="1"/>
  <c r="E9" i="48"/>
  <c r="D9" i="48"/>
  <c r="C9" i="48"/>
  <c r="B9" i="48"/>
  <c r="B8" i="48" s="1"/>
  <c r="G8" i="48"/>
  <c r="G7" i="48" s="1"/>
  <c r="D8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6" i="47"/>
  <c r="F6" i="47"/>
  <c r="E6" i="47"/>
  <c r="D6" i="47"/>
  <c r="C6" i="47"/>
  <c r="B6" i="47"/>
  <c r="G4" i="47"/>
  <c r="G20" i="46"/>
  <c r="F20" i="46"/>
  <c r="E20" i="46"/>
  <c r="D20" i="46"/>
  <c r="C20" i="46"/>
  <c r="B20" i="46"/>
  <c r="A20" i="46"/>
  <c r="G19" i="46"/>
  <c r="G18" i="46" s="1"/>
  <c r="F19" i="46"/>
  <c r="E19" i="46"/>
  <c r="D19" i="46"/>
  <c r="C19" i="46"/>
  <c r="C18" i="46" s="1"/>
  <c r="B19" i="46"/>
  <c r="A19" i="46"/>
  <c r="F18" i="46"/>
  <c r="B18" i="46"/>
  <c r="G17" i="46"/>
  <c r="F17" i="46"/>
  <c r="E17" i="46"/>
  <c r="D17" i="46"/>
  <c r="C17" i="46"/>
  <c r="B17" i="46"/>
  <c r="A14" i="46"/>
  <c r="A13" i="46"/>
  <c r="G11" i="46"/>
  <c r="F11" i="46"/>
  <c r="E11" i="46"/>
  <c r="D11" i="46"/>
  <c r="C11" i="46"/>
  <c r="B11" i="46"/>
  <c r="A8" i="46"/>
  <c r="A7" i="46"/>
  <c r="G5" i="46"/>
  <c r="F5" i="46"/>
  <c r="E5" i="46"/>
  <c r="D5" i="46"/>
  <c r="C5" i="46"/>
  <c r="B5" i="46"/>
  <c r="G20" i="43"/>
  <c r="F20" i="43"/>
  <c r="E20" i="43"/>
  <c r="D20" i="43"/>
  <c r="C20" i="43"/>
  <c r="B20" i="43"/>
  <c r="A20" i="43"/>
  <c r="G19" i="43"/>
  <c r="F19" i="43"/>
  <c r="E19" i="43"/>
  <c r="E18" i="43" s="1"/>
  <c r="D19" i="43"/>
  <c r="C19" i="43"/>
  <c r="B19" i="43"/>
  <c r="A19" i="43"/>
  <c r="D18" i="43"/>
  <c r="G17" i="43"/>
  <c r="F17" i="43"/>
  <c r="E17" i="43"/>
  <c r="D17" i="43"/>
  <c r="C17" i="43"/>
  <c r="B17" i="43"/>
  <c r="A14" i="43"/>
  <c r="A13" i="43"/>
  <c r="G11" i="43"/>
  <c r="F11" i="43"/>
  <c r="E11" i="43"/>
  <c r="D11" i="43"/>
  <c r="C11" i="43"/>
  <c r="B11" i="43"/>
  <c r="A8" i="43"/>
  <c r="B7" i="43"/>
  <c r="A7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6" i="40"/>
  <c r="F6" i="40"/>
  <c r="E6" i="40"/>
  <c r="D6" i="40"/>
  <c r="C6" i="40"/>
  <c r="B6" i="40"/>
  <c r="G4" i="40"/>
  <c r="A4" i="40" s="1"/>
  <c r="C17" i="36"/>
  <c r="B17" i="36"/>
  <c r="C9" i="36"/>
  <c r="B9" i="36"/>
  <c r="C8" i="36"/>
  <c r="B8" i="36"/>
  <c r="A3" i="36"/>
  <c r="A2" i="36"/>
  <c r="A1" i="36"/>
  <c r="D7" i="35"/>
  <c r="C7" i="35"/>
  <c r="B7" i="35"/>
  <c r="A2" i="35"/>
  <c r="C104" i="31"/>
  <c r="B104" i="31"/>
  <c r="C98" i="31"/>
  <c r="B98" i="31"/>
  <c r="C91" i="31"/>
  <c r="C90" i="31" s="1"/>
  <c r="B91" i="31"/>
  <c r="D90" i="31"/>
  <c r="C88" i="31"/>
  <c r="B88" i="31"/>
  <c r="C80" i="31"/>
  <c r="B80" i="31"/>
  <c r="C75" i="31"/>
  <c r="B75" i="31"/>
  <c r="C68" i="31"/>
  <c r="B68" i="31"/>
  <c r="C61" i="31"/>
  <c r="C60" i="31" s="1"/>
  <c r="B61" i="31"/>
  <c r="B60" i="31" s="1"/>
  <c r="D60" i="31"/>
  <c r="D59" i="31"/>
  <c r="C57" i="31"/>
  <c r="B57" i="31"/>
  <c r="C53" i="31"/>
  <c r="B53" i="31"/>
  <c r="C47" i="31"/>
  <c r="C46" i="31" s="1"/>
  <c r="B47" i="31"/>
  <c r="B46" i="31" s="1"/>
  <c r="D46" i="31"/>
  <c r="C44" i="31"/>
  <c r="B44" i="31"/>
  <c r="C10" i="31"/>
  <c r="B10" i="31"/>
  <c r="D9" i="31"/>
  <c r="D8" i="31"/>
  <c r="C104" i="30"/>
  <c r="B104" i="30"/>
  <c r="C98" i="30"/>
  <c r="C90" i="30" s="1"/>
  <c r="B98" i="30"/>
  <c r="C91" i="30"/>
  <c r="B91" i="30"/>
  <c r="D90" i="30"/>
  <c r="D76" i="30" s="1"/>
  <c r="C88" i="30"/>
  <c r="B88" i="30"/>
  <c r="C84" i="30"/>
  <c r="B84" i="30"/>
  <c r="C78" i="30"/>
  <c r="C77" i="30" s="1"/>
  <c r="B78" i="30"/>
  <c r="D77" i="30"/>
  <c r="B77" i="30"/>
  <c r="C74" i="30"/>
  <c r="B74" i="30"/>
  <c r="C66" i="30"/>
  <c r="B66" i="30"/>
  <c r="C61" i="30"/>
  <c r="B61" i="30"/>
  <c r="C54" i="30"/>
  <c r="B54" i="30"/>
  <c r="C47" i="30"/>
  <c r="C46" i="30" s="1"/>
  <c r="B47" i="30"/>
  <c r="D46" i="30"/>
  <c r="B46" i="30"/>
  <c r="C44" i="30"/>
  <c r="B44" i="30"/>
  <c r="C10" i="30"/>
  <c r="B10" i="30"/>
  <c r="B9" i="30" s="1"/>
  <c r="B8" i="30" s="1"/>
  <c r="D9" i="30"/>
  <c r="D8" i="30" s="1"/>
  <c r="C23" i="29"/>
  <c r="B23" i="29"/>
  <c r="C19" i="29"/>
  <c r="B19" i="29"/>
  <c r="D18" i="29"/>
  <c r="C12" i="29"/>
  <c r="B12" i="29"/>
  <c r="C9" i="29"/>
  <c r="C8" i="29" s="1"/>
  <c r="B9" i="29"/>
  <c r="B8" i="29" s="1"/>
  <c r="D8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M7" i="28"/>
  <c r="L7" i="28"/>
  <c r="K7" i="28"/>
  <c r="G7" i="28"/>
  <c r="F7" i="28"/>
  <c r="E7" i="28"/>
  <c r="N7" i="27"/>
  <c r="M7" i="27"/>
  <c r="L7" i="27"/>
  <c r="K7" i="27"/>
  <c r="G7" i="27"/>
  <c r="F7" i="27"/>
  <c r="E7" i="27"/>
  <c r="G32" i="26"/>
  <c r="F32" i="26"/>
  <c r="E32" i="26"/>
  <c r="D32" i="26"/>
  <c r="C32" i="26"/>
  <c r="B32" i="26"/>
  <c r="G25" i="26"/>
  <c r="G24" i="26" s="1"/>
  <c r="F25" i="26"/>
  <c r="F24" i="26" s="1"/>
  <c r="E25" i="26"/>
  <c r="D25" i="26"/>
  <c r="C25" i="26"/>
  <c r="B25" i="26"/>
  <c r="B24" i="26" s="1"/>
  <c r="H8" i="26"/>
  <c r="G8" i="26"/>
  <c r="F8" i="26"/>
  <c r="E8" i="26"/>
  <c r="D8" i="26"/>
  <c r="C8" i="26"/>
  <c r="B8" i="26"/>
  <c r="C30" i="25"/>
  <c r="B30" i="25"/>
  <c r="B23" i="25" s="1"/>
  <c r="C24" i="25"/>
  <c r="B24" i="25"/>
  <c r="B21" i="25"/>
  <c r="D7" i="25"/>
  <c r="C7" i="25"/>
  <c r="B7" i="25"/>
  <c r="D7" i="24"/>
  <c r="C7" i="24"/>
  <c r="B7" i="24"/>
  <c r="G27" i="21"/>
  <c r="F27" i="21"/>
  <c r="E27" i="21"/>
  <c r="D27" i="21"/>
  <c r="C27" i="21"/>
  <c r="C20" i="21" s="1"/>
  <c r="B27" i="21"/>
  <c r="B20" i="21" s="1"/>
  <c r="G21" i="21"/>
  <c r="F21" i="21"/>
  <c r="E21" i="21"/>
  <c r="E20" i="21" s="1"/>
  <c r="D21" i="21"/>
  <c r="C21" i="21"/>
  <c r="B21" i="21"/>
  <c r="G20" i="21"/>
  <c r="D20" i="21"/>
  <c r="H13" i="21"/>
  <c r="H7" i="21"/>
  <c r="G7" i="21"/>
  <c r="F7" i="21"/>
  <c r="E7" i="21"/>
  <c r="D7" i="21"/>
  <c r="C7" i="21"/>
  <c r="B7" i="21"/>
  <c r="C29" i="20"/>
  <c r="B29" i="20"/>
  <c r="C23" i="20"/>
  <c r="B23" i="20"/>
  <c r="C22" i="20"/>
  <c r="B22" i="20"/>
  <c r="B20" i="20"/>
  <c r="D7" i="20"/>
  <c r="C7" i="20"/>
  <c r="B7" i="20"/>
  <c r="D7" i="19"/>
  <c r="C7" i="19"/>
  <c r="B7" i="19"/>
  <c r="C18" i="18"/>
  <c r="B18" i="18"/>
  <c r="C15" i="18"/>
  <c r="B15" i="18"/>
  <c r="D9" i="18"/>
  <c r="C9" i="18"/>
  <c r="B9" i="18"/>
  <c r="A9" i="18"/>
  <c r="D8" i="18"/>
  <c r="C8" i="18"/>
  <c r="B8" i="18"/>
  <c r="A8" i="18"/>
  <c r="D7" i="18"/>
  <c r="C7" i="18"/>
  <c r="B7" i="18"/>
  <c r="A2" i="18"/>
  <c r="D6" i="17"/>
  <c r="C6" i="17"/>
  <c r="B6" i="17"/>
  <c r="A2" i="17"/>
  <c r="K18" i="13"/>
  <c r="J18" i="13"/>
  <c r="I18" i="13"/>
  <c r="H18" i="13"/>
  <c r="G18" i="13"/>
  <c r="F18" i="13"/>
  <c r="E18" i="13"/>
  <c r="D18" i="13"/>
  <c r="C18" i="13"/>
  <c r="B18" i="13"/>
  <c r="K12" i="13"/>
  <c r="J12" i="13"/>
  <c r="I12" i="13"/>
  <c r="H12" i="13"/>
  <c r="G12" i="13"/>
  <c r="F12" i="13"/>
  <c r="E12" i="13"/>
  <c r="D12" i="13"/>
  <c r="C12" i="13"/>
  <c r="B12" i="13"/>
  <c r="K6" i="13"/>
  <c r="J6" i="13"/>
  <c r="I6" i="13"/>
  <c r="H6" i="13"/>
  <c r="G6" i="13"/>
  <c r="F6" i="13"/>
  <c r="E6" i="13"/>
  <c r="D6" i="13"/>
  <c r="C6" i="13"/>
  <c r="B6" i="13"/>
  <c r="K4" i="13"/>
  <c r="A4" i="13" s="1"/>
  <c r="K20" i="12"/>
  <c r="J20" i="12"/>
  <c r="I20" i="12"/>
  <c r="H20" i="12"/>
  <c r="G20" i="12"/>
  <c r="F20" i="12"/>
  <c r="E20" i="12"/>
  <c r="D20" i="12"/>
  <c r="C20" i="12"/>
  <c r="B20" i="12"/>
  <c r="A20" i="12"/>
  <c r="K19" i="12"/>
  <c r="K18" i="12" s="1"/>
  <c r="J19" i="12"/>
  <c r="I19" i="12"/>
  <c r="H19" i="12"/>
  <c r="G19" i="12"/>
  <c r="G18" i="12" s="1"/>
  <c r="F19" i="12"/>
  <c r="E19" i="12"/>
  <c r="D19" i="12"/>
  <c r="C19" i="12"/>
  <c r="C18" i="12" s="1"/>
  <c r="B19" i="12"/>
  <c r="A19" i="12"/>
  <c r="A18" i="12"/>
  <c r="K17" i="12"/>
  <c r="J17" i="12"/>
  <c r="I17" i="12"/>
  <c r="H17" i="12"/>
  <c r="G17" i="12"/>
  <c r="F17" i="12"/>
  <c r="E17" i="12"/>
  <c r="D17" i="12"/>
  <c r="C17" i="12"/>
  <c r="B17" i="12"/>
  <c r="K14" i="12"/>
  <c r="A14" i="12"/>
  <c r="E13" i="12"/>
  <c r="A13" i="12"/>
  <c r="A12" i="12"/>
  <c r="K11" i="12"/>
  <c r="J11" i="12"/>
  <c r="I11" i="12"/>
  <c r="H11" i="12"/>
  <c r="G11" i="12"/>
  <c r="F11" i="12"/>
  <c r="E11" i="12"/>
  <c r="D11" i="12"/>
  <c r="C11" i="12"/>
  <c r="B11" i="12"/>
  <c r="A8" i="12"/>
  <c r="E7" i="12"/>
  <c r="A7" i="12"/>
  <c r="A6" i="12"/>
  <c r="K5" i="12"/>
  <c r="J5" i="12"/>
  <c r="I5" i="12"/>
  <c r="H5" i="12"/>
  <c r="G5" i="12"/>
  <c r="F5" i="12"/>
  <c r="E5" i="12"/>
  <c r="D5" i="12"/>
  <c r="C5" i="12"/>
  <c r="B5" i="12"/>
  <c r="K18" i="11"/>
  <c r="J18" i="11"/>
  <c r="I18" i="11"/>
  <c r="H18" i="11"/>
  <c r="G18" i="11"/>
  <c r="F18" i="11"/>
  <c r="E18" i="11"/>
  <c r="D18" i="11"/>
  <c r="C18" i="11"/>
  <c r="B18" i="11"/>
  <c r="K12" i="11"/>
  <c r="J12" i="11"/>
  <c r="I12" i="11"/>
  <c r="H12" i="11"/>
  <c r="G12" i="11"/>
  <c r="F12" i="11"/>
  <c r="E12" i="11"/>
  <c r="D12" i="11"/>
  <c r="C12" i="11"/>
  <c r="B12" i="11"/>
  <c r="K10" i="11"/>
  <c r="A10" i="11"/>
  <c r="K6" i="11"/>
  <c r="J6" i="11"/>
  <c r="I6" i="11"/>
  <c r="H6" i="11"/>
  <c r="G6" i="11"/>
  <c r="F6" i="11"/>
  <c r="E6" i="11"/>
  <c r="D6" i="11"/>
  <c r="C6" i="11"/>
  <c r="B6" i="11"/>
  <c r="K4" i="11"/>
  <c r="A4" i="11" s="1"/>
  <c r="J106" i="8"/>
  <c r="I106" i="8"/>
  <c r="H106" i="8"/>
  <c r="G106" i="8"/>
  <c r="F106" i="8"/>
  <c r="E106" i="8"/>
  <c r="D106" i="8"/>
  <c r="C106" i="8"/>
  <c r="B106" i="8"/>
  <c r="J99" i="8"/>
  <c r="I99" i="8"/>
  <c r="I91" i="8" s="1"/>
  <c r="H99" i="8"/>
  <c r="G99" i="8"/>
  <c r="F99" i="8"/>
  <c r="E99" i="8"/>
  <c r="D99" i="8"/>
  <c r="C99" i="8"/>
  <c r="B99" i="8"/>
  <c r="J92" i="8"/>
  <c r="J91" i="8" s="1"/>
  <c r="I92" i="8"/>
  <c r="H92" i="8"/>
  <c r="G92" i="8"/>
  <c r="F92" i="8"/>
  <c r="F91" i="8" s="1"/>
  <c r="E92" i="8"/>
  <c r="D92" i="8"/>
  <c r="C92" i="8"/>
  <c r="B92" i="8"/>
  <c r="B91" i="8" s="1"/>
  <c r="K91" i="8"/>
  <c r="J89" i="8"/>
  <c r="I89" i="8"/>
  <c r="H89" i="8"/>
  <c r="G89" i="8"/>
  <c r="F89" i="8"/>
  <c r="E89" i="8"/>
  <c r="D89" i="8"/>
  <c r="C89" i="8"/>
  <c r="B89" i="8"/>
  <c r="J85" i="8"/>
  <c r="I85" i="8"/>
  <c r="H85" i="8"/>
  <c r="G85" i="8"/>
  <c r="F85" i="8"/>
  <c r="E85" i="8"/>
  <c r="D85" i="8"/>
  <c r="C85" i="8"/>
  <c r="B85" i="8"/>
  <c r="J79" i="8"/>
  <c r="I79" i="8"/>
  <c r="H79" i="8"/>
  <c r="G79" i="8"/>
  <c r="F79" i="8"/>
  <c r="E79" i="8"/>
  <c r="D79" i="8"/>
  <c r="C79" i="8"/>
  <c r="B79" i="8"/>
  <c r="K78" i="8"/>
  <c r="J75" i="8"/>
  <c r="I75" i="8"/>
  <c r="H75" i="8"/>
  <c r="G75" i="8"/>
  <c r="F75" i="8"/>
  <c r="E75" i="8"/>
  <c r="D75" i="8"/>
  <c r="C75" i="8"/>
  <c r="B75" i="8"/>
  <c r="J67" i="8"/>
  <c r="I67" i="8"/>
  <c r="H67" i="8"/>
  <c r="G67" i="8"/>
  <c r="F67" i="8"/>
  <c r="E67" i="8"/>
  <c r="D67" i="8"/>
  <c r="C67" i="8"/>
  <c r="B67" i="8"/>
  <c r="J62" i="8"/>
  <c r="I62" i="8"/>
  <c r="H62" i="8"/>
  <c r="H46" i="8" s="1"/>
  <c r="G62" i="8"/>
  <c r="F62" i="8"/>
  <c r="E62" i="8"/>
  <c r="D62" i="8"/>
  <c r="C62" i="8"/>
  <c r="B62" i="8"/>
  <c r="J54" i="8"/>
  <c r="I54" i="8"/>
  <c r="H54" i="8"/>
  <c r="G54" i="8"/>
  <c r="F54" i="8"/>
  <c r="E54" i="8"/>
  <c r="D54" i="8"/>
  <c r="C54" i="8"/>
  <c r="B54" i="8"/>
  <c r="J47" i="8"/>
  <c r="I47" i="8"/>
  <c r="H47" i="8"/>
  <c r="G47" i="8"/>
  <c r="F47" i="8"/>
  <c r="E47" i="8"/>
  <c r="D47" i="8"/>
  <c r="C47" i="8"/>
  <c r="B47" i="8"/>
  <c r="K46" i="8"/>
  <c r="J44" i="8"/>
  <c r="I44" i="8"/>
  <c r="H44" i="8"/>
  <c r="G44" i="8"/>
  <c r="F44" i="8"/>
  <c r="E44" i="8"/>
  <c r="D44" i="8"/>
  <c r="C44" i="8"/>
  <c r="B44" i="8"/>
  <c r="J9" i="8"/>
  <c r="I9" i="8"/>
  <c r="H9" i="8"/>
  <c r="G9" i="8"/>
  <c r="F9" i="8"/>
  <c r="E9" i="8"/>
  <c r="D9" i="8"/>
  <c r="C9" i="8"/>
  <c r="B9" i="8"/>
  <c r="K8" i="8"/>
  <c r="J106" i="7"/>
  <c r="I106" i="7"/>
  <c r="H106" i="7"/>
  <c r="G106" i="7"/>
  <c r="F106" i="7"/>
  <c r="E106" i="7"/>
  <c r="D106" i="7"/>
  <c r="C106" i="7"/>
  <c r="B106" i="7"/>
  <c r="J99" i="7"/>
  <c r="I99" i="7"/>
  <c r="H99" i="7"/>
  <c r="G99" i="7"/>
  <c r="F99" i="7"/>
  <c r="E99" i="7"/>
  <c r="D99" i="7"/>
  <c r="C99" i="7"/>
  <c r="B99" i="7"/>
  <c r="J92" i="7"/>
  <c r="I92" i="7"/>
  <c r="H92" i="7"/>
  <c r="G92" i="7"/>
  <c r="F92" i="7"/>
  <c r="E92" i="7"/>
  <c r="D92" i="7"/>
  <c r="C92" i="7"/>
  <c r="B92" i="7"/>
  <c r="K91" i="7"/>
  <c r="J89" i="7"/>
  <c r="I89" i="7"/>
  <c r="H89" i="7"/>
  <c r="G89" i="7"/>
  <c r="F89" i="7"/>
  <c r="E89" i="7"/>
  <c r="D89" i="7"/>
  <c r="C89" i="7"/>
  <c r="B89" i="7"/>
  <c r="J85" i="7"/>
  <c r="I85" i="7"/>
  <c r="H85" i="7"/>
  <c r="G85" i="7"/>
  <c r="F85" i="7"/>
  <c r="E85" i="7"/>
  <c r="E78" i="7" s="1"/>
  <c r="D85" i="7"/>
  <c r="C85" i="7"/>
  <c r="B85" i="7"/>
  <c r="J79" i="7"/>
  <c r="I79" i="7"/>
  <c r="H79" i="7"/>
  <c r="G79" i="7"/>
  <c r="F79" i="7"/>
  <c r="E79" i="7"/>
  <c r="D79" i="7"/>
  <c r="C79" i="7"/>
  <c r="B79" i="7"/>
  <c r="K78" i="7"/>
  <c r="J75" i="7"/>
  <c r="I75" i="7"/>
  <c r="H75" i="7"/>
  <c r="G75" i="7"/>
  <c r="F75" i="7"/>
  <c r="E75" i="7"/>
  <c r="D75" i="7"/>
  <c r="C75" i="7"/>
  <c r="B75" i="7"/>
  <c r="J67" i="7"/>
  <c r="I67" i="7"/>
  <c r="H67" i="7"/>
  <c r="G67" i="7"/>
  <c r="F67" i="7"/>
  <c r="E67" i="7"/>
  <c r="D67" i="7"/>
  <c r="C67" i="7"/>
  <c r="B67" i="7"/>
  <c r="J62" i="7"/>
  <c r="I62" i="7"/>
  <c r="H62" i="7"/>
  <c r="G62" i="7"/>
  <c r="F62" i="7"/>
  <c r="E62" i="7"/>
  <c r="D62" i="7"/>
  <c r="C62" i="7"/>
  <c r="B62" i="7"/>
  <c r="J54" i="7"/>
  <c r="I54" i="7"/>
  <c r="H54" i="7"/>
  <c r="G54" i="7"/>
  <c r="F54" i="7"/>
  <c r="E54" i="7"/>
  <c r="D54" i="7"/>
  <c r="C54" i="7"/>
  <c r="B54" i="7"/>
  <c r="J47" i="7"/>
  <c r="I47" i="7"/>
  <c r="H47" i="7"/>
  <c r="H46" i="7" s="1"/>
  <c r="G47" i="7"/>
  <c r="F47" i="7"/>
  <c r="E47" i="7"/>
  <c r="D47" i="7"/>
  <c r="D46" i="7" s="1"/>
  <c r="C47" i="7"/>
  <c r="B47" i="7"/>
  <c r="K46" i="7"/>
  <c r="J46" i="7"/>
  <c r="J44" i="7"/>
  <c r="I44" i="7"/>
  <c r="H44" i="7"/>
  <c r="G44" i="7"/>
  <c r="F44" i="7"/>
  <c r="E44" i="7"/>
  <c r="D44" i="7"/>
  <c r="C44" i="7"/>
  <c r="B44" i="7"/>
  <c r="J9" i="7"/>
  <c r="I9" i="7"/>
  <c r="H9" i="7"/>
  <c r="G9" i="7"/>
  <c r="F9" i="7"/>
  <c r="E9" i="7"/>
  <c r="D9" i="7"/>
  <c r="C9" i="7"/>
  <c r="B9" i="7"/>
  <c r="K8" i="7"/>
  <c r="K7" i="7" s="1"/>
  <c r="J106" i="6"/>
  <c r="I106" i="6"/>
  <c r="H106" i="6"/>
  <c r="G106" i="6"/>
  <c r="F106" i="6"/>
  <c r="E106" i="6"/>
  <c r="D106" i="6"/>
  <c r="C106" i="6"/>
  <c r="B106" i="6"/>
  <c r="J99" i="6"/>
  <c r="I99" i="6"/>
  <c r="H99" i="6"/>
  <c r="G99" i="6"/>
  <c r="F99" i="6"/>
  <c r="E99" i="6"/>
  <c r="D99" i="6"/>
  <c r="C99" i="6"/>
  <c r="B99" i="6"/>
  <c r="J92" i="6"/>
  <c r="I92" i="6"/>
  <c r="H92" i="6"/>
  <c r="G92" i="6"/>
  <c r="F92" i="6"/>
  <c r="E92" i="6"/>
  <c r="D92" i="6"/>
  <c r="C92" i="6"/>
  <c r="B92" i="6"/>
  <c r="K91" i="6"/>
  <c r="J89" i="6"/>
  <c r="I89" i="6"/>
  <c r="H89" i="6"/>
  <c r="G89" i="6"/>
  <c r="F89" i="6"/>
  <c r="E89" i="6"/>
  <c r="D89" i="6"/>
  <c r="C89" i="6"/>
  <c r="B89" i="6"/>
  <c r="J81" i="6"/>
  <c r="I81" i="6"/>
  <c r="H81" i="6"/>
  <c r="G81" i="6"/>
  <c r="F81" i="6"/>
  <c r="E81" i="6"/>
  <c r="D81" i="6"/>
  <c r="C81" i="6"/>
  <c r="B81" i="6"/>
  <c r="J76" i="6"/>
  <c r="I76" i="6"/>
  <c r="H76" i="6"/>
  <c r="G76" i="6"/>
  <c r="F76" i="6"/>
  <c r="E76" i="6"/>
  <c r="D76" i="6"/>
  <c r="C76" i="6"/>
  <c r="B76" i="6"/>
  <c r="J68" i="6"/>
  <c r="I68" i="6"/>
  <c r="H68" i="6"/>
  <c r="G68" i="6"/>
  <c r="F68" i="6"/>
  <c r="E68" i="6"/>
  <c r="D68" i="6"/>
  <c r="C68" i="6"/>
  <c r="B68" i="6"/>
  <c r="J61" i="6"/>
  <c r="I61" i="6"/>
  <c r="H61" i="6"/>
  <c r="G61" i="6"/>
  <c r="F61" i="6"/>
  <c r="E61" i="6"/>
  <c r="D61" i="6"/>
  <c r="C61" i="6"/>
  <c r="B61" i="6"/>
  <c r="K60" i="6"/>
  <c r="J57" i="6"/>
  <c r="I57" i="6"/>
  <c r="H57" i="6"/>
  <c r="G57" i="6"/>
  <c r="F57" i="6"/>
  <c r="E57" i="6"/>
  <c r="D57" i="6"/>
  <c r="C57" i="6"/>
  <c r="B57" i="6"/>
  <c r="J53" i="6"/>
  <c r="I53" i="6"/>
  <c r="H53" i="6"/>
  <c r="G53" i="6"/>
  <c r="F53" i="6"/>
  <c r="E53" i="6"/>
  <c r="D53" i="6"/>
  <c r="C53" i="6"/>
  <c r="B53" i="6"/>
  <c r="J47" i="6"/>
  <c r="J46" i="6" s="1"/>
  <c r="I47" i="6"/>
  <c r="H47" i="6"/>
  <c r="G47" i="6"/>
  <c r="F47" i="6"/>
  <c r="E47" i="6"/>
  <c r="D47" i="6"/>
  <c r="C47" i="6"/>
  <c r="B47" i="6"/>
  <c r="K46" i="6"/>
  <c r="C46" i="6"/>
  <c r="J44" i="6"/>
  <c r="I44" i="6"/>
  <c r="H44" i="6"/>
  <c r="G44" i="6"/>
  <c r="F44" i="6"/>
  <c r="E44" i="6"/>
  <c r="D44" i="6"/>
  <c r="C44" i="6"/>
  <c r="B44" i="6"/>
  <c r="J9" i="6"/>
  <c r="I9" i="6"/>
  <c r="H9" i="6"/>
  <c r="G9" i="6"/>
  <c r="F9" i="6"/>
  <c r="E9" i="6"/>
  <c r="D9" i="6"/>
  <c r="D8" i="6" s="1"/>
  <c r="C9" i="6"/>
  <c r="B9" i="6"/>
  <c r="K8" i="6"/>
  <c r="H8" i="6"/>
  <c r="K4" i="6"/>
  <c r="J106" i="5"/>
  <c r="I106" i="5"/>
  <c r="H106" i="5"/>
  <c r="G106" i="5"/>
  <c r="F106" i="5"/>
  <c r="E106" i="5"/>
  <c r="D106" i="5"/>
  <c r="C106" i="5"/>
  <c r="B106" i="5"/>
  <c r="J99" i="5"/>
  <c r="I99" i="5"/>
  <c r="H99" i="5"/>
  <c r="G99" i="5"/>
  <c r="F99" i="5"/>
  <c r="E99" i="5"/>
  <c r="D99" i="5"/>
  <c r="C99" i="5"/>
  <c r="B99" i="5"/>
  <c r="J92" i="5"/>
  <c r="I92" i="5"/>
  <c r="H92" i="5"/>
  <c r="H91" i="5" s="1"/>
  <c r="G92" i="5"/>
  <c r="F92" i="5"/>
  <c r="E92" i="5"/>
  <c r="D92" i="5"/>
  <c r="D91" i="5" s="1"/>
  <c r="C92" i="5"/>
  <c r="B92" i="5"/>
  <c r="K91" i="5"/>
  <c r="F91" i="5"/>
  <c r="J89" i="5"/>
  <c r="I89" i="5"/>
  <c r="H89" i="5"/>
  <c r="G89" i="5"/>
  <c r="F89" i="5"/>
  <c r="E89" i="5"/>
  <c r="D89" i="5"/>
  <c r="C89" i="5"/>
  <c r="B89" i="5"/>
  <c r="J81" i="5"/>
  <c r="I81" i="5"/>
  <c r="H81" i="5"/>
  <c r="G81" i="5"/>
  <c r="F81" i="5"/>
  <c r="E81" i="5"/>
  <c r="D81" i="5"/>
  <c r="C81" i="5"/>
  <c r="B81" i="5"/>
  <c r="J76" i="5"/>
  <c r="I76" i="5"/>
  <c r="H76" i="5"/>
  <c r="G76" i="5"/>
  <c r="F76" i="5"/>
  <c r="E76" i="5"/>
  <c r="D76" i="5"/>
  <c r="C76" i="5"/>
  <c r="B76" i="5"/>
  <c r="J68" i="5"/>
  <c r="J60" i="5" s="1"/>
  <c r="I68" i="5"/>
  <c r="H68" i="5"/>
  <c r="G68" i="5"/>
  <c r="F68" i="5"/>
  <c r="E68" i="5"/>
  <c r="D68" i="5"/>
  <c r="C68" i="5"/>
  <c r="B68" i="5"/>
  <c r="J61" i="5"/>
  <c r="I61" i="5"/>
  <c r="H61" i="5"/>
  <c r="G61" i="5"/>
  <c r="G60" i="5" s="1"/>
  <c r="F61" i="5"/>
  <c r="E61" i="5"/>
  <c r="D61" i="5"/>
  <c r="C61" i="5"/>
  <c r="C60" i="5" s="1"/>
  <c r="B61" i="5"/>
  <c r="K60" i="5"/>
  <c r="D60" i="5"/>
  <c r="D59" i="5" s="1"/>
  <c r="J57" i="5"/>
  <c r="I57" i="5"/>
  <c r="H57" i="5"/>
  <c r="G57" i="5"/>
  <c r="F57" i="5"/>
  <c r="E57" i="5"/>
  <c r="D57" i="5"/>
  <c r="C57" i="5"/>
  <c r="B57" i="5"/>
  <c r="J53" i="5"/>
  <c r="I53" i="5"/>
  <c r="H53" i="5"/>
  <c r="G53" i="5"/>
  <c r="F53" i="5"/>
  <c r="E53" i="5"/>
  <c r="D53" i="5"/>
  <c r="C53" i="5"/>
  <c r="B53" i="5"/>
  <c r="J47" i="5"/>
  <c r="I47" i="5"/>
  <c r="I46" i="5" s="1"/>
  <c r="H47" i="5"/>
  <c r="G47" i="5"/>
  <c r="F47" i="5"/>
  <c r="E47" i="5"/>
  <c r="E46" i="5" s="1"/>
  <c r="D47" i="5"/>
  <c r="C47" i="5"/>
  <c r="B47" i="5"/>
  <c r="K46" i="5"/>
  <c r="J44" i="5"/>
  <c r="I44" i="5"/>
  <c r="H44" i="5"/>
  <c r="G44" i="5"/>
  <c r="F44" i="5"/>
  <c r="E44" i="5"/>
  <c r="D44" i="5"/>
  <c r="C44" i="5"/>
  <c r="B44" i="5"/>
  <c r="J9" i="5"/>
  <c r="J8" i="5" s="1"/>
  <c r="I9" i="5"/>
  <c r="H9" i="5"/>
  <c r="H8" i="5" s="1"/>
  <c r="G9" i="5"/>
  <c r="F9" i="5"/>
  <c r="F8" i="5" s="1"/>
  <c r="E9" i="5"/>
  <c r="D9" i="5"/>
  <c r="D8" i="5" s="1"/>
  <c r="C9" i="5"/>
  <c r="B9" i="5"/>
  <c r="B8" i="5" s="1"/>
  <c r="K8" i="5"/>
  <c r="I8" i="5"/>
  <c r="K4" i="5"/>
  <c r="D80" i="49" l="1"/>
  <c r="K7" i="5"/>
  <c r="E8" i="5"/>
  <c r="E91" i="5"/>
  <c r="E91" i="6"/>
  <c r="I91" i="6"/>
  <c r="H91" i="6"/>
  <c r="C8" i="8"/>
  <c r="G8" i="8"/>
  <c r="J8" i="8"/>
  <c r="E78" i="8"/>
  <c r="I78" i="8"/>
  <c r="D18" i="46"/>
  <c r="E18" i="46"/>
  <c r="B48" i="48"/>
  <c r="F48" i="48"/>
  <c r="F7" i="48" s="1"/>
  <c r="F6" i="48" s="1"/>
  <c r="E48" i="48"/>
  <c r="D48" i="48"/>
  <c r="C81" i="49"/>
  <c r="B81" i="49"/>
  <c r="F81" i="49"/>
  <c r="E81" i="49"/>
  <c r="E80" i="49" s="1"/>
  <c r="C14" i="18"/>
  <c r="F20" i="21"/>
  <c r="D24" i="26"/>
  <c r="B18" i="29"/>
  <c r="B7" i="29" s="1"/>
  <c r="C9" i="30"/>
  <c r="C8" i="30" s="1"/>
  <c r="B90" i="30"/>
  <c r="B76" i="30" s="1"/>
  <c r="B7" i="30" s="1"/>
  <c r="B9" i="31"/>
  <c r="B8" i="31" s="1"/>
  <c r="D81" i="49"/>
  <c r="G60" i="6"/>
  <c r="G59" i="6" s="1"/>
  <c r="G6" i="6" s="1"/>
  <c r="F46" i="7"/>
  <c r="D46" i="8"/>
  <c r="D91" i="8"/>
  <c r="H91" i="8"/>
  <c r="G91" i="5"/>
  <c r="G59" i="5" s="1"/>
  <c r="G8" i="7"/>
  <c r="B8" i="7"/>
  <c r="F8" i="7"/>
  <c r="F7" i="7" s="1"/>
  <c r="H91" i="7"/>
  <c r="E8" i="8"/>
  <c r="I8" i="8"/>
  <c r="C78" i="8"/>
  <c r="G78" i="8"/>
  <c r="J78" i="8"/>
  <c r="B14" i="18"/>
  <c r="C23" i="25"/>
  <c r="E24" i="26"/>
  <c r="C24" i="26"/>
  <c r="B90" i="31"/>
  <c r="C18" i="43"/>
  <c r="G18" i="43"/>
  <c r="C8" i="48"/>
  <c r="B81" i="48"/>
  <c r="B80" i="48" s="1"/>
  <c r="F81" i="48"/>
  <c r="F80" i="48" s="1"/>
  <c r="D97" i="48"/>
  <c r="D80" i="48" s="1"/>
  <c r="B97" i="48"/>
  <c r="G7" i="49"/>
  <c r="E8" i="49"/>
  <c r="D48" i="49"/>
  <c r="B48" i="49"/>
  <c r="D8" i="7"/>
  <c r="H8" i="7"/>
  <c r="C46" i="7"/>
  <c r="G46" i="7"/>
  <c r="B46" i="7"/>
  <c r="B7" i="7" s="1"/>
  <c r="K77" i="7"/>
  <c r="I8" i="7"/>
  <c r="C8" i="7"/>
  <c r="E46" i="7"/>
  <c r="I46" i="7"/>
  <c r="I78" i="7"/>
  <c r="C78" i="7"/>
  <c r="E91" i="7"/>
  <c r="E77" i="7" s="1"/>
  <c r="G7" i="7"/>
  <c r="G78" i="7"/>
  <c r="D91" i="7"/>
  <c r="J8" i="7"/>
  <c r="J7" i="7" s="1"/>
  <c r="D78" i="7"/>
  <c r="B91" i="7"/>
  <c r="F91" i="7"/>
  <c r="J91" i="7"/>
  <c r="H7" i="7"/>
  <c r="H6" i="7" s="1"/>
  <c r="E8" i="7"/>
  <c r="B78" i="7"/>
  <c r="B77" i="7" s="1"/>
  <c r="F78" i="7"/>
  <c r="J78" i="7"/>
  <c r="J77" i="7" s="1"/>
  <c r="J6" i="7" s="1"/>
  <c r="C91" i="7"/>
  <c r="C77" i="7" s="1"/>
  <c r="G91" i="7"/>
  <c r="D7" i="7"/>
  <c r="H78" i="7"/>
  <c r="H77" i="7" s="1"/>
  <c r="I91" i="7"/>
  <c r="C46" i="8"/>
  <c r="C7" i="8" s="1"/>
  <c r="G46" i="8"/>
  <c r="G7" i="8" s="1"/>
  <c r="D78" i="8"/>
  <c r="D77" i="8" s="1"/>
  <c r="E46" i="8"/>
  <c r="I46" i="8"/>
  <c r="H78" i="8"/>
  <c r="H77" i="8" s="1"/>
  <c r="B46" i="8"/>
  <c r="F46" i="8"/>
  <c r="J46" i="8"/>
  <c r="J7" i="8" s="1"/>
  <c r="C91" i="8"/>
  <c r="C77" i="8" s="1"/>
  <c r="G91" i="8"/>
  <c r="G77" i="8" s="1"/>
  <c r="K77" i="8"/>
  <c r="I77" i="8"/>
  <c r="K7" i="8"/>
  <c r="J77" i="8"/>
  <c r="B8" i="8"/>
  <c r="F8" i="8"/>
  <c r="F7" i="8" s="1"/>
  <c r="D8" i="8"/>
  <c r="D7" i="8" s="1"/>
  <c r="D6" i="8" s="1"/>
  <c r="H8" i="8"/>
  <c r="H7" i="8" s="1"/>
  <c r="B78" i="8"/>
  <c r="B77" i="8" s="1"/>
  <c r="F78" i="8"/>
  <c r="F77" i="8" s="1"/>
  <c r="E91" i="8"/>
  <c r="E77" i="8" s="1"/>
  <c r="E18" i="12"/>
  <c r="D18" i="12"/>
  <c r="H18" i="12"/>
  <c r="B18" i="12"/>
  <c r="F18" i="12"/>
  <c r="J18" i="12"/>
  <c r="C8" i="6"/>
  <c r="G8" i="6"/>
  <c r="G46" i="6"/>
  <c r="C91" i="6"/>
  <c r="E8" i="6"/>
  <c r="I8" i="6"/>
  <c r="I7" i="6" s="1"/>
  <c r="I46" i="6"/>
  <c r="B91" i="6"/>
  <c r="F91" i="6"/>
  <c r="J91" i="6"/>
  <c r="C7" i="6"/>
  <c r="B46" i="6"/>
  <c r="F46" i="6"/>
  <c r="E60" i="6"/>
  <c r="E59" i="6" s="1"/>
  <c r="I60" i="6"/>
  <c r="I59" i="6" s="1"/>
  <c r="D60" i="6"/>
  <c r="H60" i="6"/>
  <c r="H59" i="6" s="1"/>
  <c r="D91" i="6"/>
  <c r="C60" i="6"/>
  <c r="C59" i="6" s="1"/>
  <c r="G91" i="6"/>
  <c r="G7" i="6"/>
  <c r="B8" i="6"/>
  <c r="B7" i="6" s="1"/>
  <c r="F8" i="6"/>
  <c r="J8" i="6"/>
  <c r="J7" i="6" s="1"/>
  <c r="D46" i="6"/>
  <c r="D7" i="6" s="1"/>
  <c r="H46" i="6"/>
  <c r="H7" i="6" s="1"/>
  <c r="E46" i="6"/>
  <c r="B60" i="6"/>
  <c r="B59" i="6" s="1"/>
  <c r="F60" i="6"/>
  <c r="F59" i="6" s="1"/>
  <c r="J60" i="6"/>
  <c r="K59" i="6"/>
  <c r="D46" i="5"/>
  <c r="H46" i="5"/>
  <c r="H7" i="5" s="1"/>
  <c r="B91" i="5"/>
  <c r="B46" i="5"/>
  <c r="B7" i="5" s="1"/>
  <c r="F46" i="5"/>
  <c r="J46" i="5"/>
  <c r="J7" i="5" s="1"/>
  <c r="G8" i="5"/>
  <c r="I91" i="5"/>
  <c r="B60" i="5"/>
  <c r="B59" i="5" s="1"/>
  <c r="F60" i="5"/>
  <c r="F59" i="5" s="1"/>
  <c r="H60" i="5"/>
  <c r="H59" i="5" s="1"/>
  <c r="H6" i="5" s="1"/>
  <c r="C91" i="5"/>
  <c r="J91" i="5"/>
  <c r="J59" i="5" s="1"/>
  <c r="C8" i="5"/>
  <c r="C59" i="5"/>
  <c r="C46" i="5"/>
  <c r="G46" i="5"/>
  <c r="E60" i="5"/>
  <c r="E59" i="5" s="1"/>
  <c r="I60" i="5"/>
  <c r="I59" i="5" s="1"/>
  <c r="F7" i="5"/>
  <c r="D7" i="5"/>
  <c r="D6" i="5" s="1"/>
  <c r="E7" i="5"/>
  <c r="D6" i="36"/>
  <c r="H21" i="26"/>
  <c r="H5" i="26"/>
  <c r="E8" i="56"/>
  <c r="N23" i="28"/>
  <c r="N7" i="28" s="1"/>
  <c r="N4" i="28"/>
  <c r="N4" i="27"/>
  <c r="H17" i="21"/>
  <c r="D4" i="53"/>
  <c r="I4" i="51"/>
  <c r="D5" i="35"/>
  <c r="H4" i="21"/>
  <c r="D4" i="17"/>
  <c r="D5" i="29"/>
  <c r="E14" i="46"/>
  <c r="D13" i="46"/>
  <c r="G8" i="46"/>
  <c r="C8" i="46"/>
  <c r="F7" i="46"/>
  <c r="B7" i="46"/>
  <c r="G14" i="43"/>
  <c r="C14" i="43"/>
  <c r="F13" i="43"/>
  <c r="B13" i="43"/>
  <c r="E8" i="43"/>
  <c r="D7" i="43"/>
  <c r="D14" i="46"/>
  <c r="G13" i="46"/>
  <c r="C13" i="46"/>
  <c r="F8" i="46"/>
  <c r="B8" i="46"/>
  <c r="E7" i="46"/>
  <c r="F14" i="43"/>
  <c r="B14" i="43"/>
  <c r="E13" i="43"/>
  <c r="D8" i="43"/>
  <c r="G7" i="43"/>
  <c r="C7" i="43"/>
  <c r="I14" i="12"/>
  <c r="E14" i="12"/>
  <c r="E12" i="12" s="1"/>
  <c r="G13" i="12"/>
  <c r="C13" i="12"/>
  <c r="H8" i="12"/>
  <c r="D8" i="12"/>
  <c r="K7" i="12"/>
  <c r="J7" i="12"/>
  <c r="F14" i="46"/>
  <c r="F13" i="46"/>
  <c r="E8" i="46"/>
  <c r="D7" i="46"/>
  <c r="D6" i="46" s="1"/>
  <c r="D14" i="43"/>
  <c r="C13" i="43"/>
  <c r="G8" i="43"/>
  <c r="G14" i="12"/>
  <c r="B14" i="12"/>
  <c r="F13" i="12"/>
  <c r="J8" i="12"/>
  <c r="E8" i="12"/>
  <c r="E6" i="12" s="1"/>
  <c r="H7" i="12"/>
  <c r="D7" i="12"/>
  <c r="G14" i="46"/>
  <c r="E13" i="46"/>
  <c r="E12" i="46" s="1"/>
  <c r="G7" i="46"/>
  <c r="G6" i="46" s="1"/>
  <c r="G13" i="43"/>
  <c r="F8" i="43"/>
  <c r="F7" i="43"/>
  <c r="F6" i="43" s="1"/>
  <c r="J14" i="12"/>
  <c r="C14" i="12"/>
  <c r="J13" i="12"/>
  <c r="D13" i="12"/>
  <c r="I8" i="12"/>
  <c r="B8" i="12"/>
  <c r="I7" i="12"/>
  <c r="C7" i="12"/>
  <c r="C14" i="46"/>
  <c r="B13" i="46"/>
  <c r="C7" i="46"/>
  <c r="D13" i="43"/>
  <c r="D12" i="43" s="1"/>
  <c r="C8" i="43"/>
  <c r="E7" i="43"/>
  <c r="H14" i="12"/>
  <c r="I13" i="12"/>
  <c r="B13" i="12"/>
  <c r="B12" i="12" s="1"/>
  <c r="K8" i="12"/>
  <c r="G8" i="12"/>
  <c r="G7" i="12"/>
  <c r="B7" i="12"/>
  <c r="E7" i="8"/>
  <c r="F7" i="12"/>
  <c r="C8" i="12"/>
  <c r="H13" i="12"/>
  <c r="H12" i="12" s="1"/>
  <c r="D14" i="12"/>
  <c r="D5" i="18"/>
  <c r="D12" i="18"/>
  <c r="B7" i="48"/>
  <c r="B6" i="48" s="1"/>
  <c r="E7" i="48"/>
  <c r="B80" i="49"/>
  <c r="F80" i="49"/>
  <c r="K59" i="5"/>
  <c r="F8" i="12"/>
  <c r="F14" i="12"/>
  <c r="B8" i="43"/>
  <c r="B6" i="43" s="1"/>
  <c r="D8" i="46"/>
  <c r="I7" i="5"/>
  <c r="K7" i="6"/>
  <c r="E7" i="6"/>
  <c r="K13" i="12"/>
  <c r="K12" i="12" s="1"/>
  <c r="I18" i="12"/>
  <c r="E14" i="43"/>
  <c r="B14" i="46"/>
  <c r="C7" i="29"/>
  <c r="C18" i="29"/>
  <c r="D7" i="48"/>
  <c r="C48" i="48"/>
  <c r="C7" i="48" s="1"/>
  <c r="G77" i="7"/>
  <c r="G6" i="7" s="1"/>
  <c r="I7" i="8"/>
  <c r="I6" i="8" s="1"/>
  <c r="B59" i="31"/>
  <c r="B7" i="31" s="1"/>
  <c r="B18" i="43"/>
  <c r="F18" i="43"/>
  <c r="B7" i="49"/>
  <c r="G10" i="47"/>
  <c r="G10" i="40"/>
  <c r="A10" i="40" s="1"/>
  <c r="K10" i="13"/>
  <c r="A10" i="13" s="1"/>
  <c r="C76" i="30"/>
  <c r="C7" i="30" s="1"/>
  <c r="C59" i="31"/>
  <c r="C80" i="48"/>
  <c r="E97" i="48"/>
  <c r="F7" i="49"/>
  <c r="D8" i="49"/>
  <c r="D7" i="49" s="1"/>
  <c r="C7" i="49"/>
  <c r="C9" i="31"/>
  <c r="C8" i="31" s="1"/>
  <c r="G80" i="48"/>
  <c r="E81" i="48"/>
  <c r="E48" i="49"/>
  <c r="C97" i="49"/>
  <c r="C80" i="49" s="1"/>
  <c r="E7" i="49" l="1"/>
  <c r="E6" i="49" s="1"/>
  <c r="C6" i="49"/>
  <c r="E6" i="6"/>
  <c r="J59" i="6"/>
  <c r="H6" i="8"/>
  <c r="G6" i="43"/>
  <c r="J6" i="5"/>
  <c r="H6" i="6"/>
  <c r="C6" i="48"/>
  <c r="C6" i="46"/>
  <c r="E80" i="48"/>
  <c r="D6" i="49"/>
  <c r="C7" i="31"/>
  <c r="D6" i="48"/>
  <c r="E6" i="8"/>
  <c r="G12" i="46"/>
  <c r="B12" i="43"/>
  <c r="B6" i="46"/>
  <c r="D12" i="46"/>
  <c r="B6" i="5"/>
  <c r="D59" i="6"/>
  <c r="D6" i="6" s="1"/>
  <c r="B7" i="8"/>
  <c r="E7" i="7"/>
  <c r="C7" i="7"/>
  <c r="C6" i="7" s="1"/>
  <c r="B6" i="7"/>
  <c r="I77" i="7"/>
  <c r="I7" i="7"/>
  <c r="F77" i="7"/>
  <c r="F6" i="7" s="1"/>
  <c r="E6" i="7"/>
  <c r="D77" i="7"/>
  <c r="D6" i="7" s="1"/>
  <c r="C6" i="8"/>
  <c r="J6" i="8"/>
  <c r="G6" i="8"/>
  <c r="F6" i="8"/>
  <c r="B6" i="8"/>
  <c r="B6" i="12"/>
  <c r="H6" i="12"/>
  <c r="J6" i="12"/>
  <c r="G6" i="12"/>
  <c r="I12" i="12"/>
  <c r="D12" i="12"/>
  <c r="K6" i="12"/>
  <c r="C12" i="12"/>
  <c r="D6" i="12"/>
  <c r="F12" i="12"/>
  <c r="B6" i="6"/>
  <c r="I6" i="6"/>
  <c r="F7" i="6"/>
  <c r="C6" i="6"/>
  <c r="F6" i="6"/>
  <c r="J6" i="6"/>
  <c r="F6" i="5"/>
  <c r="G7" i="5"/>
  <c r="G6" i="5" s="1"/>
  <c r="C7" i="5"/>
  <c r="C6" i="5"/>
  <c r="E6" i="5"/>
  <c r="C12" i="46"/>
  <c r="F6" i="49"/>
  <c r="C6" i="12"/>
  <c r="B6" i="49"/>
  <c r="I6" i="12"/>
  <c r="J12" i="12"/>
  <c r="C12" i="43"/>
  <c r="F12" i="46"/>
  <c r="G12" i="12"/>
  <c r="E12" i="43"/>
  <c r="F12" i="43"/>
  <c r="F6" i="46"/>
  <c r="I6" i="5"/>
  <c r="F6" i="12"/>
  <c r="E6" i="46"/>
  <c r="E6" i="48"/>
  <c r="E6" i="43"/>
  <c r="B12" i="46"/>
  <c r="G12" i="43"/>
  <c r="C6" i="43"/>
  <c r="D6" i="43"/>
  <c r="I6" i="7" l="1"/>
</calcChain>
</file>

<file path=xl/sharedStrings.xml><?xml version="1.0" encoding="utf-8"?>
<sst xmlns="http://schemas.openxmlformats.org/spreadsheetml/2006/main" count="1313" uniqueCount="333">
  <si>
    <t>Облігації ДІУ (7 - річні)</t>
  </si>
  <si>
    <t>ЄВРО</t>
  </si>
  <si>
    <t>Структура державного та гарантованого державою боргу
в розрізі термінів погашення</t>
  </si>
  <si>
    <t>оріг.</t>
  </si>
  <si>
    <t>ОВДП (23-річні)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</si>
  <si>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</si>
  <si>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</si>
  <si>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</si>
  <si>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2025-31.12.2060</t>
  </si>
  <si>
    <t>Единицы измерения</t>
  </si>
  <si>
    <t>1</t>
  </si>
  <si>
    <t>Зовнішній борг за позиками, одержаними від іноземних комерційних банків, інших іноземних фінансових установ</t>
  </si>
  <si>
    <t>Гарантований державою борг</t>
  </si>
  <si>
    <t>СПЗ</t>
  </si>
  <si>
    <t>Українська гривня</t>
  </si>
  <si>
    <t>Європейське Співтовариство</t>
  </si>
  <si>
    <t xml:space="preserve">            ОВДП (8 - річні)</t>
  </si>
  <si>
    <t>Сессия</t>
  </si>
  <si>
    <t xml:space="preserve">            ОВДП (18 - місячні)</t>
  </si>
  <si>
    <t>(в розрізі середнього терміну обігу та середньої ставки)</t>
  </si>
  <si>
    <t xml:space="preserve">    Державний борг</t>
  </si>
  <si>
    <t>ОЗДП 2018 року</t>
  </si>
  <si>
    <t>Японія</t>
  </si>
  <si>
    <t>ОВДП (16 - річні)</t>
  </si>
  <si>
    <t>2021-2025</t>
  </si>
  <si>
    <t>Канада</t>
  </si>
  <si>
    <t>Національний банк України</t>
  </si>
  <si>
    <t xml:space="preserve">            Казначейські зобов'язання</t>
  </si>
  <si>
    <t>ОВДП (12 - місячні)</t>
  </si>
  <si>
    <t>ОВДП (29-річні)</t>
  </si>
  <si>
    <t xml:space="preserve">            ОВДП (3 - річні)</t>
  </si>
  <si>
    <t xml:space="preserve">      Гарантований внутрішній борг</t>
  </si>
  <si>
    <t>ОВДП (12 - річні)</t>
  </si>
  <si>
    <t xml:space="preserve">            ОВДП (15 - річні)</t>
  </si>
  <si>
    <t>Валютна структура боргу на кінець попереднього року та на звітну дату</t>
  </si>
  <si>
    <t xml:space="preserve">            ОВДП (11 - річні)</t>
  </si>
  <si>
    <t>ОВДП (7 - річні)</t>
  </si>
  <si>
    <t>%%</t>
  </si>
  <si>
    <t xml:space="preserve">            ОВДП (6 - місячні)</t>
  </si>
  <si>
    <t xml:space="preserve">            ОВДП (25-річні)</t>
  </si>
  <si>
    <t>2. Заборгованість за позиками, одержаними від органів управління іноземних держав</t>
  </si>
  <si>
    <t>ОВДП (30-річні)</t>
  </si>
  <si>
    <t>ОВДП (3 - річні)</t>
  </si>
  <si>
    <t>Борг, по якому сплата відсотків здійснюється за плаваючими процентними ставками</t>
  </si>
  <si>
    <t>ВАТ "Державний експортно-імпортний банк України"</t>
  </si>
  <si>
    <t>Внутрішній борг</t>
  </si>
  <si>
    <t>Німеччина</t>
  </si>
  <si>
    <t>ОВДП (24-річні)</t>
  </si>
  <si>
    <t>Європейський банк реконструкції та розвитку</t>
  </si>
  <si>
    <t>4. Заборгованість за випущеними цінними паперами на зовнішньому ринку</t>
  </si>
  <si>
    <t>USD</t>
  </si>
  <si>
    <t>FORMAT</t>
  </si>
  <si>
    <t>ОВДП (3 - місячні)</t>
  </si>
  <si>
    <t>IS_OVDP</t>
  </si>
  <si>
    <t xml:space="preserve">      Державний зовнішній борг</t>
  </si>
  <si>
    <t>ОЗДП 2019 року</t>
  </si>
  <si>
    <t>Зовнішній борг</t>
  </si>
  <si>
    <t>Cargill</t>
  </si>
  <si>
    <t>Європейське співтоватиство з атомної енергії</t>
  </si>
  <si>
    <t>Зміна структури</t>
  </si>
  <si>
    <t xml:space="preserve">   Гарантований борг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</si>
  <si>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</si>
  <si>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</si>
  <si>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</si>
  <si>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</si>
  <si>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2020.09.30-2020.12.31</t>
  </si>
  <si>
    <t>Державний та гарантований державою борг України за станом на ReportDate 
(за ознакою умовності)</t>
  </si>
  <si>
    <t>UAH</t>
  </si>
  <si>
    <t>CENTRAL STORAGE SAFETY PROJECT TRUST</t>
  </si>
  <si>
    <t>Облігації ДІУ (10 - річні)</t>
  </si>
  <si>
    <t>SHORT</t>
  </si>
  <si>
    <t xml:space="preserve">      Гарантований зовнішній борг</t>
  </si>
  <si>
    <t>ОВДП (17 -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</si>
  <si>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</si>
  <si>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</si>
  <si>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</si>
  <si>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 xml:space="preserve">            ОВДП (4 - річні)</t>
  </si>
  <si>
    <t>ОВДП (13 - річні)</t>
  </si>
  <si>
    <t xml:space="preserve">            ОВДП (16 - річні)</t>
  </si>
  <si>
    <t>(за видами відсоткових ставок)</t>
  </si>
  <si>
    <t xml:space="preserve">            ОВДП (12 - річні)</t>
  </si>
  <si>
    <t>ОВДП (8 - річні)</t>
  </si>
  <si>
    <t xml:space="preserve">            ОВДП (26-річні)</t>
  </si>
  <si>
    <t>3</t>
  </si>
  <si>
    <t>ОВДП (26-річні)</t>
  </si>
  <si>
    <t>ОВДП (4 - річні)</t>
  </si>
  <si>
    <t>ПАТ АБ "Укргазбанк"</t>
  </si>
  <si>
    <t>Європейський Інвестиційний Банк</t>
  </si>
  <si>
    <t>млрд. дол.США</t>
  </si>
  <si>
    <t>IS_CHART_DATA</t>
  </si>
  <si>
    <t>млрд. грн.</t>
  </si>
  <si>
    <t>bb232422-808e-4ae3-b32a-dbc3b80fb97d</t>
  </si>
  <si>
    <t>Японська єна</t>
  </si>
  <si>
    <t>ОВДП (25-річні)</t>
  </si>
  <si>
    <t>Облігації Укравтодору (3 - річні)</t>
  </si>
  <si>
    <t>Експортно-імпортний банк Кореї</t>
  </si>
  <si>
    <t>Credit Suisse International</t>
  </si>
  <si>
    <t>Борг, по якому сплата відсотків здійснюється за фіксованими процентними ставками</t>
  </si>
  <si>
    <t>30.09.2020</t>
  </si>
  <si>
    <t>Державний та гарантований державою борг України за поточний рік</t>
  </si>
  <si>
    <t xml:space="preserve">            ОВДП (21-річні)</t>
  </si>
  <si>
    <t>Державні цінні папери</t>
  </si>
  <si>
    <t>Польща</t>
  </si>
  <si>
    <t>ОВДП (21-річні)</t>
  </si>
  <si>
    <t xml:space="preserve">         в т.ч. Облігації</t>
  </si>
  <si>
    <t>Внутрішня заборгованість, не віднесена до інших категорій</t>
  </si>
  <si>
    <t>2. Заборгованість перед банківськими та іншими фінансовими установами</t>
  </si>
  <si>
    <t>Ставка МВФ</t>
  </si>
  <si>
    <t>ОЗДП 2013 року</t>
  </si>
  <si>
    <t>Долар США</t>
  </si>
  <si>
    <t>Експортно-імпортний банк Китаю</t>
  </si>
  <si>
    <t>Росія</t>
  </si>
  <si>
    <t>ВАТ "Державний ощадний банк України"</t>
  </si>
  <si>
    <t>Середній термін до погашення, років.</t>
  </si>
  <si>
    <t xml:space="preserve">            ОВДП (6 - річні)</t>
  </si>
  <si>
    <t>Не визначений</t>
  </si>
  <si>
    <t>Зовнішній борг за позиками, одержаними від органів управління іноземних держав</t>
  </si>
  <si>
    <t>UniCredit Bank Austria AG</t>
  </si>
  <si>
    <t>ОВДП (18 - річні)</t>
  </si>
  <si>
    <t xml:space="preserve">            ОВДП (9 - місячні)</t>
  </si>
  <si>
    <t>Середній термін обігу, років.</t>
  </si>
  <si>
    <t>Міжнародний банк реконструкції та розвитку</t>
  </si>
  <si>
    <t xml:space="preserve">            ОВДП (5 - річні)</t>
  </si>
  <si>
    <t>ОВДП (14 - річні)</t>
  </si>
  <si>
    <t xml:space="preserve">            ОВДП (17 - річні)</t>
  </si>
  <si>
    <t>США</t>
  </si>
  <si>
    <t>3. Заборгованість, не віднесена до інших категорій</t>
  </si>
  <si>
    <t>тис.одиниць</t>
  </si>
  <si>
    <t>Дата отчета</t>
  </si>
  <si>
    <t xml:space="preserve">            ОВДП (27-річні)</t>
  </si>
  <si>
    <t>Фонд чистих технологій (МБРР)</t>
  </si>
  <si>
    <t>ОВДП (10 - річні)</t>
  </si>
  <si>
    <t>ОВДП (9 - річні)</t>
  </si>
  <si>
    <t xml:space="preserve">            ОВДП (13 - річні)</t>
  </si>
  <si>
    <t xml:space="preserve">            ОВДП (20 - річні)</t>
  </si>
  <si>
    <t>Міжнародний Валютний Фонд</t>
  </si>
  <si>
    <t xml:space="preserve">         в т.ч. ОВДП</t>
  </si>
  <si>
    <t>ОВДП (27-річні)</t>
  </si>
  <si>
    <t>UKR</t>
  </si>
  <si>
    <t>Державний банк розвитку КНР</t>
  </si>
  <si>
    <t>ОВДП (20 - річні)</t>
  </si>
  <si>
    <t>Загальна сума державного та гарантованого державою боргу</t>
  </si>
  <si>
    <t>ОВДП (5 - річні)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</si>
  <si>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</si>
  <si>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</si>
  <si>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</si>
  <si>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Citibank, N.A. London</t>
  </si>
  <si>
    <t>ОВДП (6 - місячні)</t>
  </si>
  <si>
    <t xml:space="preserve">            ОВДП (1 - місячні)</t>
  </si>
  <si>
    <t xml:space="preserve">            ОВДП (23-річні)</t>
  </si>
  <si>
    <t>Канадський долар</t>
  </si>
  <si>
    <t>LIBOR</t>
  </si>
  <si>
    <t>В тому числі:</t>
  </si>
  <si>
    <t>2</t>
  </si>
  <si>
    <t xml:space="preserve">            ОВДП (22-річні)</t>
  </si>
  <si>
    <t>(за типом кредитора)</t>
  </si>
  <si>
    <t>дол.США</t>
  </si>
  <si>
    <t>Зовнішній борг за позиками, одержаними від міжнародних фінансових організацій</t>
  </si>
  <si>
    <t>ОВДП (18 - місячні)</t>
  </si>
  <si>
    <t>грн.</t>
  </si>
  <si>
    <t>Citibank, N.A., Deutsche Bank AG</t>
  </si>
  <si>
    <t xml:space="preserve">            ОВДП (12 - місячні)</t>
  </si>
  <si>
    <t>ОВДП (22-річні)</t>
  </si>
  <si>
    <t>Credit Agricole Corporate and Investment Bank</t>
  </si>
  <si>
    <t>1. Заборгованість за позиками, одержаними від міжнародних фінансових організацій</t>
  </si>
  <si>
    <t>ОЗДП 2016 року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</si>
  <si>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</si>
  <si>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</si>
  <si>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курс до USD</t>
  </si>
  <si>
    <t>Індекс споживчих цін (СРІ)</t>
  </si>
  <si>
    <t xml:space="preserve"> </t>
  </si>
  <si>
    <t>ОЗДП 2020 року</t>
  </si>
  <si>
    <t>Зовнішній борг, не віднесений до інших категорій</t>
  </si>
  <si>
    <t xml:space="preserve">            ОВДП (7 - річні)</t>
  </si>
  <si>
    <t xml:space="preserve">            ОВДП (29-річні)</t>
  </si>
  <si>
    <t xml:space="preserve">            ОВДП (19 - річні)</t>
  </si>
  <si>
    <t>Chase Manhattan Bank Luxembourg S.A.</t>
  </si>
  <si>
    <t>Облігації Укравтодору (12 - місячні)</t>
  </si>
  <si>
    <t>%</t>
  </si>
  <si>
    <t>ОВДП (19 - річні)</t>
  </si>
  <si>
    <t>ОВДП (9 - місячні)</t>
  </si>
  <si>
    <t>1. Заборгованість за випущеними цінними паперами на внутрішньому ринку</t>
  </si>
  <si>
    <t>ОВДП (15 - річні)</t>
  </si>
  <si>
    <t xml:space="preserve">            ОВДП (18 - річні)</t>
  </si>
  <si>
    <t xml:space="preserve">            ОВДП (28-річні)</t>
  </si>
  <si>
    <t>Державний та гарантований державою борг України за останні 5 років</t>
  </si>
  <si>
    <t xml:space="preserve">            ОВДП (30-річні)</t>
  </si>
  <si>
    <t xml:space="preserve">            ОВДП (2 - річні)</t>
  </si>
  <si>
    <t>ОЗДП 2015 року</t>
  </si>
  <si>
    <t>ОВДП (11 - річні)</t>
  </si>
  <si>
    <t>ОВДП (28-річні)</t>
  </si>
  <si>
    <t xml:space="preserve">            ОВДП (14 - річні)</t>
  </si>
  <si>
    <t>курс до UAH</t>
  </si>
  <si>
    <t>Структура боргу за типом ставки на кінець попереднього року та звітну дату</t>
  </si>
  <si>
    <t>ОВДП (6 - річні)</t>
  </si>
  <si>
    <t xml:space="preserve">            ОВДП (10 - річні)</t>
  </si>
  <si>
    <t>Deutsche Bank AG London</t>
  </si>
  <si>
    <t>EURIBOR</t>
  </si>
  <si>
    <t>Валютна структура боргу на кінець попереднього року та на звітну дату (розширений)</t>
  </si>
  <si>
    <t xml:space="preserve">         в т.ч. ОЗДП</t>
  </si>
  <si>
    <t>Франція</t>
  </si>
  <si>
    <t xml:space="preserve">            ОВДП (24-річні)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</si>
  <si>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</si>
  <si>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</si>
  <si>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ОЗДП 2017 року</t>
  </si>
  <si>
    <t>STOP</t>
  </si>
  <si>
    <t>Total amount of state debt and state guaranteed debt</t>
  </si>
  <si>
    <t>State debt</t>
  </si>
  <si>
    <t>Domestic debt</t>
  </si>
  <si>
    <t>1. Government securities issued on the domestic market</t>
  </si>
  <si>
    <t>T-bills (10 - years)</t>
  </si>
  <si>
    <t>T-bills (11 - years)</t>
  </si>
  <si>
    <t>T-bills (12 - months)</t>
  </si>
  <si>
    <t>T-bills (12 - years)</t>
  </si>
  <si>
    <t>T-bills (13 - years)</t>
  </si>
  <si>
    <t>T-bills (14 - years)</t>
  </si>
  <si>
    <t>T-bills (15 - years)</t>
  </si>
  <si>
    <t>T-bills (16 - years)</t>
  </si>
  <si>
    <t>T-bills (17 - years)</t>
  </si>
  <si>
    <t>T-bills (18 - months)</t>
  </si>
  <si>
    <t>T-bills (18 - years)</t>
  </si>
  <si>
    <t>T-bills (19 - years)</t>
  </si>
  <si>
    <t>T-bills (2 - years)</t>
  </si>
  <si>
    <t>T-bills (20 - years)</t>
  </si>
  <si>
    <t>T-bills (21 - years)</t>
  </si>
  <si>
    <t>T-bills (22 - years)</t>
  </si>
  <si>
    <t>T-bills (23 - years)</t>
  </si>
  <si>
    <t>T-bills (24 - years)</t>
  </si>
  <si>
    <t>T-bills (25 - years)</t>
  </si>
  <si>
    <t>T-bills (26 - years)</t>
  </si>
  <si>
    <t>T-bills (27 - years)</t>
  </si>
  <si>
    <t>T-bills (28 - years)</t>
  </si>
  <si>
    <t>T-bills (29 - years)</t>
  </si>
  <si>
    <t>T-bills (3 - months)</t>
  </si>
  <si>
    <t>T-bills (3 - years)</t>
  </si>
  <si>
    <t>T-bills (30 - years)</t>
  </si>
  <si>
    <t>T-bills (4 - years)</t>
  </si>
  <si>
    <t>T-bills (5 - years)</t>
  </si>
  <si>
    <t>T-bills  (6 - months)</t>
  </si>
  <si>
    <t>T-bills (6 - years)</t>
  </si>
  <si>
    <t>T-bills (7 - years)</t>
  </si>
  <si>
    <t>T-bills (8 - years)</t>
  </si>
  <si>
    <t>T-bills  (9 - months)</t>
  </si>
  <si>
    <t>T-bills (9 - years)</t>
  </si>
  <si>
    <t>2. Domestic banks or commercial loans</t>
  </si>
  <si>
    <t>National bank of Ukraine</t>
  </si>
  <si>
    <t>External Debt</t>
  </si>
  <si>
    <t>1. IFO Loans</t>
  </si>
  <si>
    <t>EU</t>
  </si>
  <si>
    <t>EBRD</t>
  </si>
  <si>
    <t>EIB</t>
  </si>
  <si>
    <t>IBRD</t>
  </si>
  <si>
    <t>IMF</t>
  </si>
  <si>
    <t>Clean Technology Fund (IBRD)</t>
  </si>
  <si>
    <t>2. Official loans</t>
  </si>
  <si>
    <t>Canada</t>
  </si>
  <si>
    <t>Germany</t>
  </si>
  <si>
    <t>Poland</t>
  </si>
  <si>
    <t>Russia</t>
  </si>
  <si>
    <t>USA</t>
  </si>
  <si>
    <t>France</t>
  </si>
  <si>
    <t>Japan</t>
  </si>
  <si>
    <t>3. External banks or commercial loans</t>
  </si>
  <si>
    <t>4. Government securities issued on the external market</t>
  </si>
  <si>
    <t xml:space="preserve">Eurobonds 2013 </t>
  </si>
  <si>
    <t>Eurobonds 2015</t>
  </si>
  <si>
    <t>Eurobonds 2016</t>
  </si>
  <si>
    <t>Eurobonds 2017</t>
  </si>
  <si>
    <t>Eurobonds 2018</t>
  </si>
  <si>
    <t>Eurobonds 2019</t>
  </si>
  <si>
    <t>Eurobonds 2020</t>
  </si>
  <si>
    <t>5. Other liabilities</t>
  </si>
  <si>
    <t xml:space="preserve">State guaranteed debt </t>
  </si>
  <si>
    <t>Domestic Debt</t>
  </si>
  <si>
    <t>1. Securities issued on the domestic market</t>
  </si>
  <si>
    <t>Government securities</t>
  </si>
  <si>
    <t>State Mortgage Institution Bonds (10 - years)</t>
  </si>
  <si>
    <t>State Mortgage Institution Bonds (7 - years)</t>
  </si>
  <si>
    <t>Ukreximbank</t>
  </si>
  <si>
    <t xml:space="preserve">State Savings Bank of Ukraine </t>
  </si>
  <si>
    <t>Ukrgazbank</t>
  </si>
  <si>
    <t>3. Other liabilities</t>
  </si>
  <si>
    <t>Other creditors</t>
  </si>
  <si>
    <t>European Atomic Energy Community</t>
  </si>
  <si>
    <t>Ukravtodor bonds (3 - years)</t>
  </si>
  <si>
    <t>Ukravtodor bonds (12 - months)</t>
  </si>
  <si>
    <t>2. Official Loans</t>
  </si>
  <si>
    <t>China Development Bank</t>
  </si>
  <si>
    <t>China EximBank</t>
  </si>
  <si>
    <t>Korea EximBank</t>
  </si>
  <si>
    <t>4. Other liabilities</t>
  </si>
  <si>
    <t>bn, UAH</t>
  </si>
  <si>
    <t>State debt and State guaranteed debt of  Ukraine for the current year</t>
  </si>
  <si>
    <t>bn, USD</t>
  </si>
  <si>
    <t>by interest rate types</t>
  </si>
  <si>
    <t>Consumer Price Index (СРІ)</t>
  </si>
  <si>
    <t>IMF rate</t>
  </si>
  <si>
    <t>Fixed</t>
  </si>
  <si>
    <t>bn, units</t>
  </si>
  <si>
    <t>State debt and State guaranteed debt of Ukraine as of 30.09.2020</t>
  </si>
  <si>
    <t>Including:</t>
  </si>
  <si>
    <t>State-guaranteed debt</t>
  </si>
  <si>
    <t>USH</t>
  </si>
  <si>
    <t>(by currency)</t>
  </si>
  <si>
    <t>EUR</t>
  </si>
  <si>
    <t>SDR</t>
  </si>
  <si>
    <t>JPY</t>
  </si>
  <si>
    <t>State-Guaranteed debt</t>
  </si>
  <si>
    <t>by conditionality</t>
  </si>
  <si>
    <t>State debt and State guaranteed debt  of Ukraine as of 30.09.2020</t>
  </si>
  <si>
    <t xml:space="preserve"> State Debt</t>
  </si>
  <si>
    <t>T-bills (6 - months)</t>
  </si>
  <si>
    <t>T-bills (9 - months)</t>
  </si>
  <si>
    <t>NBU</t>
  </si>
  <si>
    <t>1. IFO loans</t>
  </si>
  <si>
    <t xml:space="preserve">Eurobonds 2015 </t>
  </si>
  <si>
    <t>by borrowing market (creditors)</t>
  </si>
  <si>
    <t>External debt</t>
  </si>
  <si>
    <t>1.IFIs</t>
  </si>
  <si>
    <t>State debt and State guaranteed debt of Ukraine for the last 5 years</t>
  </si>
  <si>
    <t>Retail T-bills</t>
  </si>
  <si>
    <t>T-bills (1 - months)</t>
  </si>
  <si>
    <t>T-bills (12 - month)</t>
  </si>
  <si>
    <t>T-bills (18 - month)</t>
  </si>
  <si>
    <t>Eurobonds 2014</t>
  </si>
  <si>
    <t>State Mortgage Institution Bonds (5 - years)</t>
  </si>
  <si>
    <t>Nadtogaz Bonds (3 - years)</t>
  </si>
  <si>
    <t>Ukravtodor'' Bonds  (12 - monthss)</t>
  </si>
  <si>
    <t>'Ukravtodor'' Bonds  (3 - years)</t>
  </si>
  <si>
    <t>'Ukravtodor'' Bonds  (5 - years)</t>
  </si>
  <si>
    <t xml:space="preserve">Canada </t>
  </si>
  <si>
    <t>Gazprombank</t>
  </si>
  <si>
    <t>Sberbank of Russia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</si>
</sst>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"/>
    <numFmt numFmtId="165" formatCode="0.0000"/>
    <numFmt numFmtId="166" formatCode="dd\.mm\.yyyy;@"/>
  </numFmts>
  <fonts count="3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b/>
      <sz val="12"/>
      <color indexed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8"/>
      <name val="Arial Cyr"/>
      <charset val="204"/>
    </font>
    <font>
      <i/>
      <sz val="10"/>
      <color theme="0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75">
    <xf numFmtId="0" fontId="0" fillId="0" borderId="0" xfId="0"/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6" fillId="0" borderId="0" xfId="0" applyFont="1" applyAlignment="1"/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/>
    </xf>
    <xf numFmtId="0" fontId="5" fillId="8" borderId="1" xfId="0" applyFont="1" applyFill="1" applyBorder="1" applyAlignment="1"/>
    <xf numFmtId="4" fontId="6" fillId="9" borderId="1" xfId="1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right" indent="1"/>
    </xf>
    <xf numFmtId="0" fontId="8" fillId="11" borderId="1" xfId="0" applyFont="1" applyFill="1" applyBorder="1" applyAlignment="1">
      <alignment horizontal="left" indent="1"/>
    </xf>
    <xf numFmtId="0" fontId="9" fillId="0" borderId="0" xfId="3" applyNumberFormat="1" applyFont="1" applyAlignment="1">
      <alignment horizontal="center" vertical="center"/>
    </xf>
    <xf numFmtId="10" fontId="8" fillId="11" borderId="1" xfId="0" applyNumberFormat="1" applyFont="1" applyFill="1" applyBorder="1" applyAlignment="1"/>
    <xf numFmtId="166" fontId="6" fillId="9" borderId="1" xfId="1" applyNumberFormat="1" applyFont="1" applyFill="1" applyBorder="1" applyAlignment="1">
      <alignment horizontal="center" vertical="center"/>
    </xf>
    <xf numFmtId="49" fontId="9" fillId="0" borderId="0" xfId="0" applyNumberFormat="1" applyFont="1"/>
    <xf numFmtId="166" fontId="6" fillId="0" borderId="1" xfId="1" applyNumberFormat="1" applyFont="1" applyBorder="1" applyAlignment="1">
      <alignment horizontal="center" vertical="center"/>
    </xf>
    <xf numFmtId="49" fontId="6" fillId="11" borderId="1" xfId="3" applyNumberFormat="1" applyFont="1" applyFill="1" applyBorder="1" applyAlignment="1">
      <alignment horizontal="left" vertical="center"/>
    </xf>
    <xf numFmtId="10" fontId="7" fillId="10" borderId="1" xfId="8" applyNumberFormat="1" applyFont="1" applyFill="1" applyBorder="1" applyAlignment="1">
      <alignment horizontal="right"/>
    </xf>
    <xf numFmtId="49" fontId="2" fillId="12" borderId="1" xfId="12" applyNumberFormat="1" applyFont="1" applyFill="1" applyBorder="1" applyAlignment="1">
      <alignment horizontal="left" vertical="center"/>
    </xf>
    <xf numFmtId="4" fontId="10" fillId="0" borderId="0" xfId="0" applyNumberFormat="1" applyFont="1" applyAlignment="1"/>
    <xf numFmtId="10" fontId="11" fillId="0" borderId="0" xfId="0" applyNumberFormat="1" applyFont="1" applyAlignment="1">
      <alignment horizontal="right"/>
    </xf>
    <xf numFmtId="0" fontId="12" fillId="8" borderId="1" xfId="0" applyFont="1" applyFill="1" applyBorder="1" applyAlignment="1">
      <alignment horizontal="left" indent="1"/>
    </xf>
    <xf numFmtId="49" fontId="7" fillId="10" borderId="1" xfId="9" applyNumberFormat="1" applyFont="1" applyFill="1" applyBorder="1" applyAlignment="1">
      <alignment horizontal="left" indent="1"/>
    </xf>
    <xf numFmtId="49" fontId="2" fillId="6" borderId="1" xfId="11" applyNumberFormat="1" applyBorder="1" applyAlignment="1">
      <alignment horizontal="left"/>
    </xf>
    <xf numFmtId="165" fontId="7" fillId="10" borderId="1" xfId="0" applyNumberFormat="1" applyFont="1" applyFill="1" applyBorder="1" applyAlignment="1"/>
    <xf numFmtId="49" fontId="13" fillId="9" borderId="1" xfId="0" applyNumberFormat="1" applyFont="1" applyFill="1" applyBorder="1" applyAlignment="1">
      <alignment horizontal="left" vertical="center"/>
    </xf>
    <xf numFmtId="164" fontId="14" fillId="13" borderId="1" xfId="2" applyNumberFormat="1" applyFont="1" applyFill="1" applyBorder="1" applyAlignment="1">
      <alignment horizontal="right" vertical="center"/>
    </xf>
    <xf numFmtId="49" fontId="12" fillId="8" borderId="1" xfId="11" applyNumberFormat="1" applyFont="1" applyFill="1" applyBorder="1" applyAlignment="1">
      <alignment horizontal="left" vertical="center" wrapText="1" indent="1"/>
    </xf>
    <xf numFmtId="164" fontId="15" fillId="14" borderId="1" xfId="6" applyNumberFormat="1" applyFont="1" applyFill="1" applyBorder="1" applyAlignment="1">
      <alignment horizontal="right" vertical="center"/>
    </xf>
    <xf numFmtId="4" fontId="10" fillId="0" borderId="0" xfId="0" applyNumberFormat="1" applyFont="1"/>
    <xf numFmtId="4" fontId="8" fillId="9" borderId="1" xfId="0" applyNumberFormat="1" applyFont="1" applyFill="1" applyBorder="1" applyAlignment="1"/>
    <xf numFmtId="164" fontId="17" fillId="12" borderId="1" xfId="12" applyNumberFormat="1" applyFont="1" applyFill="1" applyBorder="1" applyAlignment="1">
      <alignment horizontal="right" vertical="center"/>
    </xf>
    <xf numFmtId="49" fontId="2" fillId="12" borderId="1" xfId="12" applyNumberFormat="1" applyFill="1" applyBorder="1" applyAlignment="1">
      <alignment horizontal="left" vertical="center"/>
    </xf>
    <xf numFmtId="10" fontId="13" fillId="9" borderId="1" xfId="13" applyNumberFormat="1" applyFont="1" applyFill="1" applyBorder="1" applyAlignment="1">
      <alignment horizontal="right" vertical="center"/>
    </xf>
    <xf numFmtId="0" fontId="15" fillId="10" borderId="1" xfId="0" applyFont="1" applyFill="1" applyBorder="1" applyAlignment="1">
      <alignment horizontal="left" wrapText="1" indent="3"/>
    </xf>
    <xf numFmtId="165" fontId="9" fillId="0" borderId="0" xfId="0" applyNumberFormat="1" applyFont="1" applyAlignment="1"/>
    <xf numFmtId="49" fontId="15" fillId="14" borderId="1" xfId="6" applyNumberFormat="1" applyFont="1" applyFill="1" applyBorder="1" applyAlignment="1">
      <alignment horizontal="left" vertical="center" indent="3"/>
    </xf>
    <xf numFmtId="165" fontId="13" fillId="9" borderId="1" xfId="0" applyNumberFormat="1" applyFont="1" applyFill="1" applyBorder="1" applyAlignment="1"/>
    <xf numFmtId="49" fontId="12" fillId="15" borderId="1" xfId="12" applyNumberFormat="1" applyFont="1" applyFill="1" applyBorder="1" applyAlignment="1">
      <alignment horizontal="left" vertical="center" wrapText="1" indent="1"/>
    </xf>
    <xf numFmtId="49" fontId="18" fillId="6" borderId="1" xfId="11" applyNumberFormat="1" applyFont="1" applyBorder="1" applyAlignment="1">
      <alignment horizontal="left" vertical="center" wrapText="1"/>
    </xf>
    <xf numFmtId="10" fontId="2" fillId="12" borderId="1" xfId="13" applyNumberFormat="1" applyFont="1" applyFill="1" applyBorder="1" applyAlignment="1">
      <alignment horizontal="right" vertical="center"/>
    </xf>
    <xf numFmtId="10" fontId="17" fillId="6" borderId="1" xfId="13" applyNumberFormat="1" applyFont="1" applyFill="1" applyBorder="1" applyAlignment="1">
      <alignment horizontal="right" vertical="center"/>
    </xf>
    <xf numFmtId="10" fontId="15" fillId="10" borderId="1" xfId="13" applyNumberFormat="1" applyFont="1" applyFill="1" applyBorder="1" applyAlignment="1">
      <alignment horizontal="right" vertical="center"/>
    </xf>
    <xf numFmtId="10" fontId="2" fillId="6" borderId="1" xfId="11" applyNumberFormat="1" applyBorder="1" applyAlignment="1">
      <alignment horizontal="right"/>
    </xf>
    <xf numFmtId="164" fontId="8" fillId="11" borderId="1" xfId="3" applyNumberFormat="1" applyFont="1" applyFill="1" applyBorder="1" applyAlignment="1">
      <alignment horizontal="right" vertical="center"/>
    </xf>
    <xf numFmtId="10" fontId="13" fillId="9" borderId="1" xfId="0" applyNumberFormat="1" applyFont="1" applyFill="1" applyBorder="1" applyAlignment="1">
      <alignment horizontal="right" vertical="center"/>
    </xf>
    <xf numFmtId="165" fontId="9" fillId="0" borderId="0" xfId="0" applyNumberFormat="1" applyFont="1"/>
    <xf numFmtId="0" fontId="19" fillId="0" borderId="0" xfId="0" applyFont="1" applyAlignment="1"/>
    <xf numFmtId="164" fontId="13" fillId="9" borderId="1" xfId="0" applyNumberFormat="1" applyFont="1" applyFill="1" applyBorder="1" applyAlignment="1">
      <alignment horizontal="right"/>
    </xf>
    <xf numFmtId="0" fontId="8" fillId="9" borderId="1" xfId="0" applyFont="1" applyFill="1" applyBorder="1" applyAlignment="1">
      <alignment horizontal="left" indent="2"/>
    </xf>
    <xf numFmtId="10" fontId="8" fillId="11" borderId="1" xfId="13" applyNumberFormat="1" applyFont="1" applyFill="1" applyBorder="1" applyAlignment="1">
      <alignment horizontal="right" vertical="center"/>
    </xf>
    <xf numFmtId="49" fontId="11" fillId="0" borderId="0" xfId="0" applyNumberFormat="1" applyFont="1" applyAlignment="1">
      <alignment horizontal="right"/>
    </xf>
    <xf numFmtId="164" fontId="17" fillId="16" borderId="1" xfId="12" applyNumberFormat="1" applyFont="1" applyFill="1" applyBorder="1" applyAlignment="1">
      <alignment horizontal="right" vertical="center"/>
    </xf>
    <xf numFmtId="10" fontId="2" fillId="12" borderId="1" xfId="12" applyNumberFormat="1" applyFill="1" applyBorder="1" applyAlignment="1">
      <alignment horizontal="right" vertical="center"/>
    </xf>
    <xf numFmtId="49" fontId="16" fillId="9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10" fontId="9" fillId="9" borderId="1" xfId="5" applyNumberFormat="1" applyFont="1" applyFill="1" applyBorder="1" applyAlignment="1">
      <alignment horizontal="right" vertical="center"/>
    </xf>
    <xf numFmtId="0" fontId="19" fillId="0" borderId="0" xfId="0" applyFont="1"/>
    <xf numFmtId="4" fontId="9" fillId="9" borderId="1" xfId="4" applyNumberFormat="1" applyFont="1" applyFill="1" applyBorder="1" applyAlignment="1">
      <alignment horizontal="right" vertical="center"/>
    </xf>
    <xf numFmtId="164" fontId="18" fillId="6" borderId="1" xfId="11" applyNumberFormat="1" applyFont="1" applyBorder="1" applyAlignment="1">
      <alignment horizontal="right" vertical="center"/>
    </xf>
    <xf numFmtId="0" fontId="6" fillId="0" borderId="0" xfId="1" applyFont="1"/>
    <xf numFmtId="0" fontId="21" fillId="0" borderId="0" xfId="0" applyFont="1" applyAlignment="1">
      <alignment horizontal="center" vertical="center"/>
    </xf>
    <xf numFmtId="4" fontId="2" fillId="6" borderId="1" xfId="11" applyNumberFormat="1" applyBorder="1" applyAlignment="1">
      <alignment horizontal="right" vertical="center"/>
    </xf>
    <xf numFmtId="0" fontId="6" fillId="0" borderId="1" xfId="1" applyFont="1" applyBorder="1"/>
    <xf numFmtId="4" fontId="15" fillId="14" borderId="1" xfId="0" applyNumberFormat="1" applyFont="1" applyFill="1" applyBorder="1" applyAlignment="1"/>
    <xf numFmtId="4" fontId="5" fillId="8" borderId="1" xfId="0" applyNumberFormat="1" applyFont="1" applyFill="1" applyBorder="1" applyAlignment="1"/>
    <xf numFmtId="4" fontId="13" fillId="9" borderId="1" xfId="0" applyNumberFormat="1" applyFont="1" applyFill="1" applyBorder="1" applyAlignment="1">
      <alignment horizontal="center" vertical="center"/>
    </xf>
    <xf numFmtId="0" fontId="15" fillId="14" borderId="1" xfId="0" applyFont="1" applyFill="1" applyBorder="1" applyAlignment="1">
      <alignment horizontal="left" indent="3"/>
    </xf>
    <xf numFmtId="10" fontId="7" fillId="10" borderId="1" xfId="9" applyNumberFormat="1" applyFont="1" applyFill="1" applyBorder="1" applyAlignment="1">
      <alignment horizontal="right"/>
    </xf>
    <xf numFmtId="165" fontId="7" fillId="10" borderId="1" xfId="8" applyNumberFormat="1" applyFont="1" applyFill="1" applyBorder="1" applyAlignment="1">
      <alignment horizontal="right"/>
    </xf>
    <xf numFmtId="164" fontId="2" fillId="16" borderId="1" xfId="12" applyNumberFormat="1" applyFont="1" applyFill="1" applyBorder="1" applyAlignment="1">
      <alignment horizontal="right"/>
    </xf>
    <xf numFmtId="0" fontId="18" fillId="0" borderId="0" xfId="3" applyNumberFormat="1" applyFont="1" applyAlignment="1">
      <alignment horizontal="center" vertical="center"/>
    </xf>
    <xf numFmtId="49" fontId="6" fillId="9" borderId="1" xfId="1" applyNumberFormat="1" applyFont="1" applyFill="1" applyBorder="1" applyAlignment="1">
      <alignment horizontal="left" vertical="center" wrapText="1"/>
    </xf>
    <xf numFmtId="49" fontId="6" fillId="9" borderId="1" xfId="1" applyNumberFormat="1" applyFont="1" applyFill="1" applyBorder="1" applyAlignment="1">
      <alignment wrapText="1"/>
    </xf>
    <xf numFmtId="165" fontId="11" fillId="0" borderId="0" xfId="0" applyNumberFormat="1" applyFont="1" applyAlignment="1">
      <alignment horizontal="right"/>
    </xf>
    <xf numFmtId="10" fontId="6" fillId="9" borderId="1" xfId="1" applyNumberFormat="1" applyFont="1" applyFill="1" applyBorder="1" applyAlignment="1">
      <alignment horizontal="center" vertical="center"/>
    </xf>
    <xf numFmtId="165" fontId="2" fillId="6" borderId="1" xfId="11" applyNumberFormat="1" applyBorder="1" applyAlignment="1">
      <alignment horizontal="right"/>
    </xf>
    <xf numFmtId="0" fontId="6" fillId="0" borderId="0" xfId="1" applyNumberFormat="1" applyFont="1" applyAlignment="1">
      <alignment horizontal="center" vertical="center"/>
    </xf>
    <xf numFmtId="49" fontId="6" fillId="9" borderId="1" xfId="4" applyNumberFormat="1" applyFont="1" applyFill="1" applyBorder="1" applyAlignment="1">
      <alignment horizontal="left" vertical="center"/>
    </xf>
    <xf numFmtId="165" fontId="13" fillId="9" borderId="1" xfId="0" applyNumberFormat="1" applyFont="1" applyFill="1" applyBorder="1" applyAlignment="1">
      <alignment horizontal="right" vertical="center"/>
    </xf>
    <xf numFmtId="0" fontId="6" fillId="9" borderId="1" xfId="1" applyNumberFormat="1" applyFont="1" applyFill="1" applyBorder="1" applyAlignment="1">
      <alignment horizontal="center" vertical="center"/>
    </xf>
    <xf numFmtId="0" fontId="22" fillId="0" borderId="0" xfId="2" applyNumberFormat="1" applyFont="1" applyAlignment="1">
      <alignment horizontal="center" vertical="center"/>
    </xf>
    <xf numFmtId="164" fontId="12" fillId="15" borderId="1" xfId="12" applyNumberFormat="1" applyFont="1" applyFill="1" applyBorder="1" applyAlignment="1">
      <alignment horizontal="right" vertical="center"/>
    </xf>
    <xf numFmtId="4" fontId="18" fillId="6" borderId="1" xfId="11" applyNumberFormat="1" applyFont="1" applyBorder="1"/>
    <xf numFmtId="0" fontId="6" fillId="0" borderId="0" xfId="0" applyFont="1"/>
    <xf numFmtId="4" fontId="16" fillId="9" borderId="1" xfId="0" applyNumberFormat="1" applyFont="1" applyFill="1" applyBorder="1" applyAlignment="1">
      <alignment horizontal="center" vertical="center"/>
    </xf>
    <xf numFmtId="0" fontId="11" fillId="0" borderId="0" xfId="2" applyNumberFormat="1" applyFont="1" applyAlignment="1"/>
    <xf numFmtId="164" fontId="12" fillId="8" borderId="1" xfId="11" applyNumberFormat="1" applyFont="1" applyFill="1" applyBorder="1" applyAlignment="1">
      <alignment horizontal="right" vertical="center"/>
    </xf>
    <xf numFmtId="10" fontId="8" fillId="9" borderId="1" xfId="0" applyNumberFormat="1" applyFont="1" applyFill="1" applyBorder="1" applyAlignment="1"/>
    <xf numFmtId="4" fontId="17" fillId="12" borderId="1" xfId="12" applyNumberFormat="1" applyFont="1" applyFill="1" applyBorder="1" applyAlignment="1">
      <alignment horizontal="right" vertical="center"/>
    </xf>
    <xf numFmtId="164" fontId="8" fillId="10" borderId="1" xfId="10" applyNumberFormat="1" applyFont="1" applyFill="1" applyBorder="1" applyAlignment="1">
      <alignment horizontal="right" vertical="center"/>
    </xf>
    <xf numFmtId="49" fontId="13" fillId="9" borderId="1" xfId="0" applyNumberFormat="1" applyFont="1" applyFill="1" applyBorder="1" applyAlignment="1">
      <alignment horizontal="left" indent="2"/>
    </xf>
    <xf numFmtId="4" fontId="7" fillId="10" borderId="1" xfId="0" applyNumberFormat="1" applyFont="1" applyFill="1" applyBorder="1" applyAlignment="1">
      <alignment horizontal="right"/>
    </xf>
    <xf numFmtId="0" fontId="5" fillId="8" borderId="1" xfId="8" applyFont="1" applyFill="1" applyBorder="1" applyAlignment="1"/>
    <xf numFmtId="49" fontId="6" fillId="9" borderId="1" xfId="1" applyNumberFormat="1" applyFont="1" applyFill="1" applyBorder="1" applyAlignment="1">
      <alignment horizontal="center" vertical="center"/>
    </xf>
    <xf numFmtId="4" fontId="8" fillId="10" borderId="1" xfId="0" applyNumberFormat="1" applyFont="1" applyFill="1" applyBorder="1" applyAlignment="1"/>
    <xf numFmtId="0" fontId="9" fillId="0" borderId="0" xfId="3" applyNumberFormat="1" applyFont="1" applyAlignment="1"/>
    <xf numFmtId="164" fontId="8" fillId="9" borderId="1" xfId="4" applyNumberFormat="1" applyFont="1" applyFill="1" applyBorder="1" applyAlignment="1">
      <alignment horizontal="right" vertical="center"/>
    </xf>
    <xf numFmtId="0" fontId="11" fillId="0" borderId="0" xfId="2" applyNumberFormat="1" applyFont="1"/>
    <xf numFmtId="4" fontId="19" fillId="0" borderId="0" xfId="0" applyNumberFormat="1" applyFont="1" applyAlignment="1"/>
    <xf numFmtId="49" fontId="6" fillId="17" borderId="1" xfId="1" applyNumberFormat="1" applyFont="1" applyFill="1" applyBorder="1" applyAlignment="1">
      <alignment horizontal="center" vertical="center"/>
    </xf>
    <xf numFmtId="166" fontId="0" fillId="0" borderId="0" xfId="0" applyNumberFormat="1"/>
    <xf numFmtId="4" fontId="12" fillId="15" borderId="1" xfId="0" applyNumberFormat="1" applyFont="1" applyFill="1" applyBorder="1" applyAlignment="1"/>
    <xf numFmtId="0" fontId="11" fillId="0" borderId="0" xfId="0" applyFont="1" applyAlignment="1">
      <alignment horizontal="left"/>
    </xf>
    <xf numFmtId="4" fontId="13" fillId="9" borderId="1" xfId="0" applyNumberFormat="1" applyFont="1" applyFill="1" applyBorder="1" applyAlignment="1">
      <alignment horizontal="right"/>
    </xf>
    <xf numFmtId="0" fontId="9" fillId="0" borderId="1" xfId="0" applyFont="1" applyBorder="1"/>
    <xf numFmtId="4" fontId="7" fillId="10" borderId="1" xfId="9" applyNumberFormat="1" applyFont="1" applyFill="1" applyBorder="1" applyAlignment="1">
      <alignment horizontal="right" vertical="center"/>
    </xf>
    <xf numFmtId="0" fontId="9" fillId="0" borderId="0" xfId="3" applyNumberFormat="1" applyFont="1"/>
    <xf numFmtId="49" fontId="7" fillId="10" borderId="1" xfId="9" applyNumberFormat="1" applyFont="1" applyFill="1" applyBorder="1" applyAlignment="1">
      <alignment horizontal="left" vertical="center" indent="1"/>
    </xf>
    <xf numFmtId="4" fontId="17" fillId="16" borderId="1" xfId="12" applyNumberFormat="1" applyFont="1" applyFill="1" applyBorder="1" applyAlignment="1">
      <alignment horizontal="right" vertical="center"/>
    </xf>
    <xf numFmtId="164" fontId="17" fillId="6" borderId="1" xfId="11" applyNumberFormat="1" applyFont="1" applyBorder="1" applyAlignment="1">
      <alignment horizontal="right" vertical="center"/>
    </xf>
    <xf numFmtId="49" fontId="2" fillId="6" borderId="1" xfId="11" applyNumberFormat="1" applyBorder="1" applyAlignment="1">
      <alignment horizontal="left" vertical="center"/>
    </xf>
    <xf numFmtId="0" fontId="9" fillId="0" borderId="0" xfId="0" applyFont="1" applyAlignment="1"/>
    <xf numFmtId="0" fontId="9" fillId="0" borderId="0" xfId="0" applyFont="1" applyAlignment="1">
      <alignment horizontal="left" vertical="center"/>
    </xf>
    <xf numFmtId="0" fontId="8" fillId="11" borderId="1" xfId="0" applyFont="1" applyFill="1" applyBorder="1" applyAlignment="1">
      <alignment horizontal="left" wrapText="1" indent="1"/>
    </xf>
    <xf numFmtId="49" fontId="9" fillId="0" borderId="1" xfId="0" applyNumberFormat="1" applyFont="1" applyBorder="1" applyAlignment="1">
      <alignment horizontal="left" indent="1"/>
    </xf>
    <xf numFmtId="0" fontId="8" fillId="10" borderId="1" xfId="0" applyFont="1" applyFill="1" applyBorder="1" applyAlignment="1">
      <alignment horizontal="left" indent="2"/>
    </xf>
    <xf numFmtId="4" fontId="6" fillId="9" borderId="1" xfId="1" applyNumberFormat="1" applyFont="1" applyFill="1" applyBorder="1" applyAlignment="1"/>
    <xf numFmtId="0" fontId="9" fillId="0" borderId="0" xfId="0" applyNumberFormat="1" applyFont="1" applyAlignment="1">
      <alignment horizontal="center" vertical="center"/>
    </xf>
    <xf numFmtId="4" fontId="9" fillId="0" borderId="0" xfId="0" applyNumberFormat="1" applyFont="1" applyFill="1" applyAlignment="1"/>
    <xf numFmtId="0" fontId="9" fillId="0" borderId="0" xfId="0" applyFont="1"/>
    <xf numFmtId="10" fontId="9" fillId="9" borderId="1" xfId="4" applyNumberFormat="1" applyFont="1" applyFill="1" applyBorder="1" applyAlignment="1">
      <alignment horizontal="right" vertical="center"/>
    </xf>
    <xf numFmtId="49" fontId="8" fillId="10" borderId="1" xfId="9" applyNumberFormat="1" applyFont="1" applyFill="1" applyBorder="1" applyAlignment="1">
      <alignment horizontal="left" vertical="center" wrapText="1" indent="2"/>
    </xf>
    <xf numFmtId="0" fontId="17" fillId="12" borderId="1" xfId="12" applyNumberFormat="1" applyFont="1" applyFill="1" applyBorder="1" applyAlignment="1">
      <alignment horizontal="left" vertical="center"/>
    </xf>
    <xf numFmtId="49" fontId="8" fillId="11" borderId="1" xfId="3" applyNumberFormat="1" applyFont="1" applyFill="1" applyBorder="1" applyAlignment="1">
      <alignment horizontal="left" vertical="center" indent="1"/>
    </xf>
    <xf numFmtId="4" fontId="18" fillId="6" borderId="1" xfId="11" applyNumberFormat="1" applyFont="1" applyBorder="1" applyAlignment="1">
      <alignment horizontal="right" vertical="center"/>
    </xf>
    <xf numFmtId="0" fontId="22" fillId="0" borderId="0" xfId="2" applyNumberFormat="1" applyFont="1" applyAlignment="1">
      <alignment horizontal="right"/>
    </xf>
    <xf numFmtId="164" fontId="7" fillId="10" borderId="1" xfId="8" applyNumberFormat="1" applyFont="1" applyFill="1" applyBorder="1" applyAlignment="1">
      <alignment horizontal="right"/>
    </xf>
    <xf numFmtId="165" fontId="6" fillId="9" borderId="1" xfId="1" applyNumberFormat="1" applyFont="1" applyFill="1" applyBorder="1" applyAlignment="1">
      <alignment horizontal="center" vertical="center"/>
    </xf>
    <xf numFmtId="10" fontId="8" fillId="9" borderId="1" xfId="13" applyNumberFormat="1" applyFont="1" applyFill="1" applyBorder="1" applyAlignment="1">
      <alignment horizontal="right" vertical="center"/>
    </xf>
    <xf numFmtId="49" fontId="13" fillId="9" borderId="1" xfId="0" applyNumberFormat="1" applyFont="1" applyFill="1" applyBorder="1" applyAlignment="1">
      <alignment horizontal="left" indent="1"/>
    </xf>
    <xf numFmtId="0" fontId="13" fillId="9" borderId="1" xfId="0" applyFont="1" applyFill="1" applyBorder="1" applyAlignment="1">
      <alignment horizontal="left" indent="4"/>
    </xf>
    <xf numFmtId="10" fontId="2" fillId="6" borderId="1" xfId="11" applyNumberFormat="1" applyBorder="1" applyAlignment="1">
      <alignment horizontal="right" vertical="center"/>
    </xf>
    <xf numFmtId="49" fontId="13" fillId="9" borderId="1" xfId="0" applyNumberFormat="1" applyFont="1" applyFill="1" applyBorder="1" applyAlignment="1">
      <alignment horizontal="left" vertical="center" indent="4"/>
    </xf>
    <xf numFmtId="10" fontId="15" fillId="14" borderId="1" xfId="0" applyNumberFormat="1" applyFont="1" applyFill="1" applyBorder="1" applyAlignment="1"/>
    <xf numFmtId="4" fontId="2" fillId="16" borderId="1" xfId="12" applyNumberFormat="1" applyFont="1" applyFill="1" applyBorder="1" applyAlignment="1">
      <alignment horizontal="right"/>
    </xf>
    <xf numFmtId="49" fontId="9" fillId="0" borderId="0" xfId="0" applyNumberFormat="1" applyFont="1" applyAlignment="1">
      <alignment horizontal="left"/>
    </xf>
    <xf numFmtId="49" fontId="8" fillId="9" borderId="1" xfId="4" applyNumberFormat="1" applyFont="1" applyFill="1" applyBorder="1" applyAlignment="1">
      <alignment horizontal="left" vertical="center" indent="2"/>
    </xf>
    <xf numFmtId="0" fontId="17" fillId="16" borderId="1" xfId="12" applyNumberFormat="1" applyFont="1" applyFill="1" applyBorder="1" applyAlignment="1">
      <alignment horizontal="left" vertical="center"/>
    </xf>
    <xf numFmtId="0" fontId="9" fillId="0" borderId="0" xfId="5" applyNumberFormat="1" applyFont="1" applyAlignment="1">
      <alignment horizontal="center" vertical="center"/>
    </xf>
    <xf numFmtId="164" fontId="15" fillId="10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49" fontId="17" fillId="12" borderId="1" xfId="12" applyNumberFormat="1" applyFont="1" applyFill="1" applyBorder="1" applyAlignment="1">
      <alignment horizontal="left" vertical="center"/>
    </xf>
    <xf numFmtId="0" fontId="9" fillId="9" borderId="1" xfId="0" applyFont="1" applyFill="1" applyBorder="1" applyAlignment="1">
      <alignment horizontal="left" indent="3"/>
    </xf>
    <xf numFmtId="4" fontId="7" fillId="10" borderId="1" xfId="0" applyNumberFormat="1" applyFont="1" applyFill="1" applyBorder="1" applyAlignment="1"/>
    <xf numFmtId="166" fontId="6" fillId="0" borderId="1" xfId="0" applyNumberFormat="1" applyFont="1" applyBorder="1"/>
    <xf numFmtId="0" fontId="9" fillId="9" borderId="1" xfId="5" applyNumberFormat="1" applyFont="1" applyFill="1" applyBorder="1" applyAlignment="1">
      <alignment horizontal="left" vertical="center" indent="3"/>
    </xf>
    <xf numFmtId="10" fontId="17" fillId="12" borderId="1" xfId="13" applyNumberFormat="1" applyFont="1" applyFill="1" applyBorder="1" applyAlignment="1">
      <alignment horizontal="right" vertical="center"/>
    </xf>
    <xf numFmtId="0" fontId="8" fillId="9" borderId="1" xfId="0" applyFont="1" applyFill="1" applyBorder="1" applyAlignment="1">
      <alignment horizontal="left" wrapText="1" indent="2"/>
    </xf>
    <xf numFmtId="49" fontId="15" fillId="10" borderId="1" xfId="0" applyNumberFormat="1" applyFont="1" applyFill="1" applyBorder="1" applyAlignment="1">
      <alignment horizontal="left" vertical="center" indent="3"/>
    </xf>
    <xf numFmtId="164" fontId="13" fillId="9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/>
    </xf>
    <xf numFmtId="10" fontId="7" fillId="10" borderId="1" xfId="13" applyNumberFormat="1" applyFont="1" applyFill="1" applyBorder="1" applyAlignment="1">
      <alignment horizontal="right"/>
    </xf>
    <xf numFmtId="4" fontId="24" fillId="9" borderId="1" xfId="0" applyNumberFormat="1" applyFont="1" applyFill="1" applyBorder="1" applyAlignment="1">
      <alignment horizontal="right" vertical="center"/>
    </xf>
    <xf numFmtId="4" fontId="9" fillId="0" borderId="0" xfId="0" applyNumberFormat="1" applyFont="1" applyAlignment="1"/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right"/>
    </xf>
    <xf numFmtId="10" fontId="7" fillId="10" borderId="1" xfId="9" applyNumberFormat="1" applyFont="1" applyFill="1" applyBorder="1" applyAlignment="1">
      <alignment horizontal="right" vertical="center"/>
    </xf>
    <xf numFmtId="4" fontId="5" fillId="8" borderId="1" xfId="8" applyNumberFormat="1" applyFont="1" applyFill="1" applyBorder="1" applyAlignment="1"/>
    <xf numFmtId="4" fontId="13" fillId="0" borderId="0" xfId="0" applyNumberFormat="1" applyFont="1" applyFill="1" applyBorder="1" applyAlignment="1">
      <alignment horizontal="right" vertical="center"/>
    </xf>
    <xf numFmtId="4" fontId="6" fillId="9" borderId="1" xfId="1" applyNumberFormat="1" applyFont="1" applyFill="1" applyBorder="1" applyAlignment="1">
      <alignment horizontal="center"/>
    </xf>
    <xf numFmtId="4" fontId="9" fillId="9" borderId="1" xfId="0" applyNumberFormat="1" applyFont="1" applyFill="1" applyBorder="1" applyAlignment="1"/>
    <xf numFmtId="49" fontId="17" fillId="16" borderId="1" xfId="12" applyNumberFormat="1" applyFont="1" applyFill="1" applyBorder="1" applyAlignment="1">
      <alignment horizontal="left" vertical="center"/>
    </xf>
    <xf numFmtId="164" fontId="2" fillId="12" borderId="1" xfId="12" applyNumberFormat="1" applyFont="1" applyFill="1" applyBorder="1" applyAlignment="1">
      <alignment horizontal="right" vertical="center"/>
    </xf>
    <xf numFmtId="10" fontId="17" fillId="12" borderId="1" xfId="12" applyNumberFormat="1" applyFont="1" applyFill="1" applyBorder="1" applyAlignment="1">
      <alignment horizontal="right" vertical="center"/>
    </xf>
    <xf numFmtId="0" fontId="9" fillId="0" borderId="0" xfId="0" applyNumberFormat="1" applyFont="1" applyAlignment="1">
      <alignment horizontal="right"/>
    </xf>
    <xf numFmtId="10" fontId="7" fillId="10" borderId="1" xfId="0" applyNumberFormat="1" applyFont="1" applyFill="1" applyBorder="1" applyAlignment="1">
      <alignment horizontal="right"/>
    </xf>
    <xf numFmtId="4" fontId="9" fillId="0" borderId="0" xfId="0" applyNumberFormat="1" applyFont="1"/>
    <xf numFmtId="4" fontId="13" fillId="0" borderId="1" xfId="0" applyNumberFormat="1" applyFont="1" applyFill="1" applyBorder="1" applyAlignment="1">
      <alignment horizontal="right" vertical="center"/>
    </xf>
    <xf numFmtId="4" fontId="15" fillId="10" borderId="1" xfId="0" applyNumberFormat="1" applyFont="1" applyFill="1" applyBorder="1" applyAlignment="1"/>
    <xf numFmtId="0" fontId="15" fillId="10" borderId="1" xfId="0" applyFont="1" applyFill="1" applyBorder="1" applyAlignment="1">
      <alignment horizontal="left" indent="3"/>
    </xf>
    <xf numFmtId="49" fontId="9" fillId="9" borderId="1" xfId="5" applyNumberFormat="1" applyFont="1" applyFill="1" applyBorder="1" applyAlignment="1">
      <alignment horizontal="left" vertical="center" indent="3"/>
    </xf>
    <xf numFmtId="4" fontId="9" fillId="0" borderId="1" xfId="0" applyNumberFormat="1" applyFont="1" applyBorder="1"/>
    <xf numFmtId="10" fontId="2" fillId="6" borderId="1" xfId="13" applyNumberFormat="1" applyFont="1" applyFill="1" applyBorder="1" applyAlignment="1">
      <alignment horizontal="right" vertical="center"/>
    </xf>
    <xf numFmtId="0" fontId="12" fillId="15" borderId="1" xfId="0" applyFont="1" applyFill="1" applyBorder="1" applyAlignment="1">
      <alignment horizontal="left" indent="1"/>
    </xf>
    <xf numFmtId="49" fontId="24" fillId="9" borderId="1" xfId="0" applyNumberFormat="1" applyFont="1" applyFill="1" applyBorder="1" applyAlignment="1">
      <alignment horizontal="left" vertical="center" indent="1"/>
    </xf>
    <xf numFmtId="4" fontId="13" fillId="9" borderId="1" xfId="0" applyNumberFormat="1" applyFont="1" applyFill="1" applyBorder="1" applyAlignment="1"/>
    <xf numFmtId="49" fontId="18" fillId="6" borderId="1" xfId="11" applyNumberFormat="1" applyFont="1" applyBorder="1" applyAlignment="1">
      <alignment horizontal="left" vertical="center"/>
    </xf>
    <xf numFmtId="0" fontId="25" fillId="0" borderId="0" xfId="0" applyFont="1" applyAlignment="1">
      <alignment horizontal="right"/>
    </xf>
    <xf numFmtId="10" fontId="13" fillId="9" borderId="1" xfId="0" applyNumberFormat="1" applyFont="1" applyFill="1" applyBorder="1" applyAlignment="1">
      <alignment horizontal="right"/>
    </xf>
    <xf numFmtId="164" fontId="7" fillId="10" borderId="1" xfId="9" applyNumberFormat="1" applyFont="1" applyFill="1" applyBorder="1" applyAlignment="1">
      <alignment horizontal="right"/>
    </xf>
    <xf numFmtId="10" fontId="17" fillId="16" borderId="1" xfId="12" applyNumberFormat="1" applyFont="1" applyFill="1" applyBorder="1" applyAlignment="1">
      <alignment horizontal="right" vertical="center"/>
    </xf>
    <xf numFmtId="4" fontId="17" fillId="6" borderId="1" xfId="11" applyNumberFormat="1" applyFont="1" applyBorder="1" applyAlignment="1">
      <alignment horizontal="right" vertical="center"/>
    </xf>
    <xf numFmtId="10" fontId="15" fillId="14" borderId="1" xfId="13" applyNumberFormat="1" applyFont="1" applyFill="1" applyBorder="1" applyAlignment="1">
      <alignment horizontal="right" vertical="center"/>
    </xf>
    <xf numFmtId="10" fontId="6" fillId="9" borderId="1" xfId="1" applyNumberFormat="1" applyFont="1" applyFill="1" applyBorder="1" applyAlignment="1"/>
    <xf numFmtId="10" fontId="13" fillId="9" borderId="1" xfId="13" applyNumberFormat="1" applyFont="1" applyFill="1" applyBorder="1" applyAlignment="1">
      <alignment horizontal="right"/>
    </xf>
    <xf numFmtId="10" fontId="17" fillId="16" borderId="1" xfId="13" applyNumberFormat="1" applyFont="1" applyFill="1" applyBorder="1" applyAlignment="1">
      <alignment horizontal="right" vertical="center"/>
    </xf>
    <xf numFmtId="165" fontId="2" fillId="6" borderId="1" xfId="11" applyNumberFormat="1" applyBorder="1" applyAlignment="1">
      <alignment horizontal="right" vertical="center"/>
    </xf>
    <xf numFmtId="49" fontId="18" fillId="6" borderId="1" xfId="11" applyNumberFormat="1" applyFont="1" applyBorder="1"/>
    <xf numFmtId="0" fontId="6" fillId="0" borderId="0" xfId="1" applyNumberFormat="1" applyFont="1" applyAlignment="1"/>
    <xf numFmtId="49" fontId="2" fillId="16" borderId="1" xfId="12" applyNumberFormat="1" applyFont="1" applyFill="1" applyBorder="1" applyAlignment="1">
      <alignment horizontal="left"/>
    </xf>
    <xf numFmtId="49" fontId="16" fillId="9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horizontal="left" vertical="center"/>
    </xf>
    <xf numFmtId="0" fontId="13" fillId="9" borderId="1" xfId="0" applyFont="1" applyFill="1" applyBorder="1" applyAlignment="1">
      <alignment horizontal="left" indent="2"/>
    </xf>
    <xf numFmtId="4" fontId="8" fillId="11" borderId="1" xfId="0" applyNumberFormat="1" applyFont="1" applyFill="1" applyBorder="1" applyAlignment="1"/>
    <xf numFmtId="0" fontId="22" fillId="0" borderId="0" xfId="2" applyNumberFormat="1" applyFont="1" applyAlignment="1"/>
    <xf numFmtId="0" fontId="6" fillId="0" borderId="0" xfId="1" applyNumberFormat="1" applyFont="1"/>
    <xf numFmtId="4" fontId="7" fillId="10" borderId="1" xfId="8" applyNumberFormat="1" applyFont="1" applyFill="1" applyBorder="1" applyAlignment="1">
      <alignment horizontal="right"/>
    </xf>
    <xf numFmtId="0" fontId="19" fillId="0" borderId="0" xfId="0" applyFont="1" applyAlignment="1">
      <alignment horizontal="center" vertical="center"/>
    </xf>
    <xf numFmtId="49" fontId="0" fillId="0" borderId="0" xfId="0" applyNumberFormat="1"/>
    <xf numFmtId="4" fontId="11" fillId="0" borderId="0" xfId="0" applyNumberFormat="1" applyFont="1" applyAlignment="1">
      <alignment horizontal="right"/>
    </xf>
    <xf numFmtId="0" fontId="26" fillId="0" borderId="0" xfId="0" applyFont="1" applyAlignment="1"/>
    <xf numFmtId="4" fontId="16" fillId="9" borderId="1" xfId="0" applyNumberFormat="1" applyFont="1" applyFill="1" applyBorder="1" applyAlignment="1">
      <alignment horizontal="center" vertical="center" wrapText="1"/>
    </xf>
    <xf numFmtId="0" fontId="27" fillId="0" borderId="0" xfId="2" applyNumberFormat="1" applyFont="1" applyFill="1" applyAlignment="1">
      <alignment horizontal="center" vertical="center"/>
    </xf>
    <xf numFmtId="0" fontId="22" fillId="0" borderId="0" xfId="2" applyNumberFormat="1" applyFont="1"/>
    <xf numFmtId="0" fontId="11" fillId="0" borderId="0" xfId="0" applyFont="1" applyAlignment="1"/>
    <xf numFmtId="4" fontId="12" fillId="8" borderId="1" xfId="0" applyNumberFormat="1" applyFont="1" applyFill="1" applyBorder="1" applyAlignment="1"/>
    <xf numFmtId="10" fontId="2" fillId="16" borderId="1" xfId="12" applyNumberFormat="1" applyFont="1" applyFill="1" applyBorder="1" applyAlignment="1">
      <alignment horizontal="right"/>
    </xf>
    <xf numFmtId="0" fontId="6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9" borderId="1" xfId="1" applyNumberFormat="1" applyFont="1" applyFill="1" applyBorder="1" applyAlignment="1">
      <alignment horizontal="center" vertical="center" wrapText="1"/>
    </xf>
    <xf numFmtId="10" fontId="2" fillId="16" borderId="1" xfId="13" applyNumberFormat="1" applyFont="1" applyFill="1" applyBorder="1" applyAlignment="1">
      <alignment horizontal="right"/>
    </xf>
    <xf numFmtId="49" fontId="9" fillId="0" borderId="1" xfId="0" applyNumberFormat="1" applyFont="1" applyBorder="1" applyAlignment="1">
      <alignment horizontal="left" vertical="center" indent="1"/>
    </xf>
    <xf numFmtId="0" fontId="26" fillId="0" borderId="0" xfId="0" applyFont="1"/>
    <xf numFmtId="0" fontId="17" fillId="6" borderId="1" xfId="11" applyNumberFormat="1" applyFont="1" applyBorder="1" applyAlignment="1">
      <alignment horizontal="left" vertical="center"/>
    </xf>
    <xf numFmtId="0" fontId="7" fillId="10" borderId="1" xfId="0" applyFont="1" applyFill="1" applyBorder="1" applyAlignment="1">
      <alignment horizontal="left" indent="1"/>
    </xf>
    <xf numFmtId="0" fontId="6" fillId="0" borderId="1" xfId="1" applyFont="1" applyBorder="1" applyAlignment="1">
      <alignment horizontal="center" vertical="center"/>
    </xf>
    <xf numFmtId="0" fontId="11" fillId="0" borderId="0" xfId="0" applyFont="1"/>
    <xf numFmtId="49" fontId="6" fillId="17" borderId="1" xfId="1" applyNumberFormat="1" applyFont="1" applyFill="1" applyBorder="1" applyAlignment="1">
      <alignment horizontal="center" vertical="center" wrapText="1"/>
    </xf>
    <xf numFmtId="49" fontId="7" fillId="10" borderId="1" xfId="8" applyNumberFormat="1" applyFont="1" applyFill="1" applyBorder="1" applyAlignment="1">
      <alignment horizontal="left" indent="1"/>
    </xf>
    <xf numFmtId="10" fontId="7" fillId="10" borderId="1" xfId="0" applyNumberFormat="1" applyFont="1" applyFill="1" applyBorder="1" applyAlignment="1"/>
    <xf numFmtId="0" fontId="11" fillId="0" borderId="1" xfId="0" applyFont="1" applyBorder="1"/>
    <xf numFmtId="0" fontId="9" fillId="0" borderId="0" xfId="4" applyNumberFormat="1" applyFont="1" applyAlignment="1">
      <alignment horizontal="center" vertical="center"/>
    </xf>
    <xf numFmtId="4" fontId="2" fillId="6" borderId="1" xfId="11" applyNumberFormat="1" applyBorder="1" applyAlignment="1">
      <alignment horizontal="right"/>
    </xf>
    <xf numFmtId="0" fontId="10" fillId="0" borderId="0" xfId="0" applyFont="1" applyAlignment="1"/>
    <xf numFmtId="165" fontId="6" fillId="9" borderId="1" xfId="1" applyNumberFormat="1" applyFont="1" applyFill="1" applyBorder="1" applyAlignment="1"/>
    <xf numFmtId="4" fontId="13" fillId="9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wrapText="1"/>
    </xf>
    <xf numFmtId="0" fontId="13" fillId="9" borderId="1" xfId="0" applyFont="1" applyFill="1" applyBorder="1" applyAlignment="1">
      <alignment horizontal="left" indent="1"/>
    </xf>
    <xf numFmtId="10" fontId="24" fillId="9" borderId="1" xfId="0" applyNumberFormat="1" applyFont="1" applyFill="1" applyBorder="1" applyAlignment="1">
      <alignment horizontal="right" vertical="center"/>
    </xf>
    <xf numFmtId="49" fontId="13" fillId="9" borderId="1" xfId="0" applyNumberFormat="1" applyFont="1" applyFill="1" applyBorder="1" applyAlignment="1">
      <alignment horizontal="left" vertical="center" indent="1"/>
    </xf>
    <xf numFmtId="10" fontId="9" fillId="0" borderId="0" xfId="0" applyNumberFormat="1" applyFont="1" applyAlignment="1"/>
    <xf numFmtId="49" fontId="28" fillId="11" borderId="1" xfId="2" applyNumberFormat="1" applyFont="1" applyFill="1" applyBorder="1" applyAlignment="1">
      <alignment horizontal="left" vertical="center"/>
    </xf>
    <xf numFmtId="164" fontId="8" fillId="10" borderId="1" xfId="9" applyNumberFormat="1" applyFont="1" applyFill="1" applyBorder="1" applyAlignment="1">
      <alignment horizontal="right" vertical="center"/>
    </xf>
    <xf numFmtId="0" fontId="10" fillId="0" borderId="0" xfId="0" applyNumberFormat="1" applyFont="1" applyAlignment="1">
      <alignment horizontal="center" vertical="center"/>
    </xf>
    <xf numFmtId="4" fontId="2" fillId="12" borderId="1" xfId="12" applyNumberFormat="1" applyFill="1" applyBorder="1" applyAlignment="1">
      <alignment horizontal="right" vertical="center"/>
    </xf>
    <xf numFmtId="0" fontId="14" fillId="13" borderId="1" xfId="2" applyNumberFormat="1" applyFont="1" applyFill="1" applyBorder="1" applyAlignment="1">
      <alignment horizontal="left" vertical="center" wrapText="1"/>
    </xf>
    <xf numFmtId="10" fontId="6" fillId="9" borderId="1" xfId="1" applyNumberFormat="1" applyFont="1" applyFill="1" applyBorder="1" applyAlignment="1">
      <alignment horizontal="center"/>
    </xf>
    <xf numFmtId="0" fontId="10" fillId="0" borderId="0" xfId="0" applyFont="1"/>
    <xf numFmtId="10" fontId="9" fillId="9" borderId="1" xfId="0" applyNumberFormat="1" applyFont="1" applyFill="1" applyBorder="1" applyAlignment="1"/>
    <xf numFmtId="4" fontId="9" fillId="9" borderId="1" xfId="5" applyNumberFormat="1" applyFont="1" applyFill="1" applyBorder="1" applyAlignment="1">
      <alignment horizontal="right" vertical="center"/>
    </xf>
    <xf numFmtId="0" fontId="9" fillId="0" borderId="0" xfId="0" applyNumberFormat="1" applyFont="1" applyAlignment="1"/>
    <xf numFmtId="49" fontId="17" fillId="6" borderId="1" xfId="11" applyNumberFormat="1" applyFont="1" applyBorder="1" applyAlignment="1">
      <alignment horizontal="left" vertical="center"/>
    </xf>
    <xf numFmtId="164" fontId="15" fillId="10" borderId="1" xfId="7" applyNumberFormat="1" applyFont="1" applyFill="1" applyBorder="1" applyAlignment="1">
      <alignment horizontal="right" vertical="center"/>
    </xf>
    <xf numFmtId="165" fontId="13" fillId="9" borderId="1" xfId="0" applyNumberFormat="1" applyFont="1" applyFill="1" applyBorder="1" applyAlignment="1">
      <alignment horizontal="right"/>
    </xf>
    <xf numFmtId="10" fontId="9" fillId="0" borderId="0" xfId="0" applyNumberFormat="1" applyFont="1"/>
    <xf numFmtId="10" fontId="15" fillId="10" borderId="1" xfId="0" applyNumberFormat="1" applyFont="1" applyFill="1" applyBorder="1" applyAlignment="1"/>
    <xf numFmtId="49" fontId="6" fillId="0" borderId="1" xfId="0" applyNumberFormat="1" applyFont="1" applyBorder="1"/>
    <xf numFmtId="0" fontId="22" fillId="0" borderId="0" xfId="0" applyFont="1" applyAlignment="1">
      <alignment horizontal="right"/>
    </xf>
    <xf numFmtId="10" fontId="9" fillId="0" borderId="1" xfId="0" applyNumberFormat="1" applyFont="1" applyBorder="1"/>
    <xf numFmtId="49" fontId="15" fillId="10" borderId="1" xfId="7" applyNumberFormat="1" applyFont="1" applyFill="1" applyBorder="1" applyAlignment="1">
      <alignment horizontal="left" vertical="center" indent="3"/>
    </xf>
    <xf numFmtId="0" fontId="9" fillId="0" borderId="0" xfId="0" applyNumberFormat="1" applyFont="1"/>
    <xf numFmtId="4" fontId="19" fillId="0" borderId="0" xfId="0" applyNumberFormat="1" applyFont="1" applyAlignment="1">
      <alignment horizontal="center" vertical="center"/>
    </xf>
    <xf numFmtId="10" fontId="13" fillId="9" borderId="1" xfId="0" applyNumberFormat="1" applyFont="1" applyFill="1" applyBorder="1" applyAlignment="1"/>
    <xf numFmtId="0" fontId="26" fillId="0" borderId="0" xfId="0" applyFont="1" applyAlignment="1">
      <alignment horizontal="center"/>
    </xf>
    <xf numFmtId="164" fontId="2" fillId="6" borderId="1" xfId="11" applyNumberFormat="1" applyBorder="1" applyAlignment="1">
      <alignment horizontal="right" vertical="center"/>
    </xf>
    <xf numFmtId="49" fontId="8" fillId="10" borderId="1" xfId="10" applyNumberFormat="1" applyFont="1" applyFill="1" applyBorder="1" applyAlignment="1">
      <alignment horizontal="left" vertical="center" wrapText="1" indent="2"/>
    </xf>
    <xf numFmtId="4" fontId="7" fillId="10" borderId="1" xfId="9" applyNumberFormat="1" applyFont="1" applyFill="1" applyBorder="1" applyAlignment="1">
      <alignment horizontal="right"/>
    </xf>
    <xf numFmtId="49" fontId="14" fillId="13" borderId="1" xfId="2" applyNumberFormat="1" applyFont="1" applyFill="1" applyBorder="1" applyAlignment="1">
      <alignment horizontal="left" vertical="center" wrapText="1"/>
    </xf>
    <xf numFmtId="0" fontId="11" fillId="0" borderId="0" xfId="2" applyNumberFormat="1" applyFont="1" applyAlignment="1">
      <alignment horizontal="center" vertical="center"/>
    </xf>
    <xf numFmtId="0" fontId="6" fillId="0" borderId="0" xfId="1" applyFont="1" applyAlignment="1">
      <alignment horizontal="righ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49" fontId="5" fillId="11" borderId="1" xfId="11" applyNumberFormat="1" applyFont="1" applyFill="1" applyBorder="1" applyAlignment="1">
      <alignment horizontal="left" vertical="center"/>
    </xf>
    <xf numFmtId="4" fontId="5" fillId="11" borderId="1" xfId="11" applyNumberFormat="1" applyFont="1" applyFill="1" applyBorder="1" applyAlignment="1">
      <alignment horizontal="right" vertical="center"/>
    </xf>
    <xf numFmtId="164" fontId="5" fillId="11" borderId="1" xfId="0" applyNumberFormat="1" applyFont="1" applyFill="1" applyBorder="1" applyAlignment="1">
      <alignment horizontal="right" vertical="center"/>
    </xf>
    <xf numFmtId="166" fontId="16" fillId="9" borderId="4" xfId="0" applyNumberFormat="1" applyFont="1" applyFill="1" applyBorder="1" applyAlignment="1">
      <alignment horizontal="center" vertical="center"/>
    </xf>
    <xf numFmtId="166" fontId="16" fillId="9" borderId="3" xfId="0" applyNumberFormat="1" applyFont="1" applyFill="1" applyBorder="1" applyAlignment="1">
      <alignment horizontal="center" vertical="center"/>
    </xf>
    <xf numFmtId="166" fontId="16" fillId="9" borderId="2" xfId="0" applyNumberFormat="1" applyFont="1" applyFill="1" applyBorder="1" applyAlignment="1">
      <alignment horizontal="center" vertical="center"/>
    </xf>
    <xf numFmtId="14" fontId="16" fillId="9" borderId="4" xfId="0" applyNumberFormat="1" applyFont="1" applyFill="1" applyBorder="1" applyAlignment="1">
      <alignment horizontal="center" vertical="center"/>
    </xf>
    <xf numFmtId="14" fontId="16" fillId="9" borderId="3" xfId="0" applyNumberFormat="1" applyFont="1" applyFill="1" applyBorder="1" applyAlignment="1">
      <alignment horizontal="center" vertical="center"/>
    </xf>
    <xf numFmtId="14" fontId="16" fillId="9" borderId="2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19" fillId="0" borderId="0" xfId="0" applyFont="1" applyAlignment="1"/>
    <xf numFmtId="0" fontId="20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/>
    </xf>
  </cellXfs>
  <cellStyles count="14">
    <cellStyle name="20% — акцент1" xfId="6" builtinId="30"/>
    <cellStyle name="20% — акцент2" xfId="7" builtinId="34"/>
    <cellStyle name="40% – Акцентування1 2" xfId="10" xr:uid="{00000000-0005-0000-0000-000003000000}"/>
    <cellStyle name="40% — акцент1" xfId="8" builtinId="31"/>
    <cellStyle name="40% — акцент2" xfId="9" builtinId="35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15.xml"/><Relationship Id="rId21" Type="http://schemas.openxmlformats.org/officeDocument/2006/relationships/worksheet" Target="worksheets/sheet12.xml"/><Relationship Id="rId34" Type="http://schemas.openxmlformats.org/officeDocument/2006/relationships/chartsheet" Target="chartsheets/sheet14.xml"/><Relationship Id="rId42" Type="http://schemas.openxmlformats.org/officeDocument/2006/relationships/chartsheet" Target="chartsheets/sheet19.xml"/><Relationship Id="rId47" Type="http://schemas.openxmlformats.org/officeDocument/2006/relationships/worksheet" Target="worksheets/sheet26.xml"/><Relationship Id="rId50" Type="http://schemas.openxmlformats.org/officeDocument/2006/relationships/chartsheet" Target="chartsheets/sheet22.xml"/><Relationship Id="rId55" Type="http://schemas.openxmlformats.org/officeDocument/2006/relationships/chartsheet" Target="chartsheets/sheet25.xml"/><Relationship Id="rId63" Type="http://schemas.openxmlformats.org/officeDocument/2006/relationships/theme" Target="theme/theme1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9.xml"/><Relationship Id="rId29" Type="http://schemas.openxmlformats.org/officeDocument/2006/relationships/worksheet" Target="worksheets/sheet18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3.xml"/><Relationship Id="rId32" Type="http://schemas.openxmlformats.org/officeDocument/2006/relationships/chartsheet" Target="chartsheets/sheet12.xml"/><Relationship Id="rId37" Type="http://schemas.openxmlformats.org/officeDocument/2006/relationships/chartsheet" Target="chartsheets/sheet15.xml"/><Relationship Id="rId40" Type="http://schemas.openxmlformats.org/officeDocument/2006/relationships/worksheet" Target="worksheets/sheet23.xml"/><Relationship Id="rId45" Type="http://schemas.openxmlformats.org/officeDocument/2006/relationships/chartsheet" Target="chartsheets/sheet21.xml"/><Relationship Id="rId53" Type="http://schemas.openxmlformats.org/officeDocument/2006/relationships/worksheet" Target="worksheets/sheet30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61" Type="http://schemas.openxmlformats.org/officeDocument/2006/relationships/worksheet" Target="worksheets/sheet36.xml"/><Relationship Id="rId19" Type="http://schemas.openxmlformats.org/officeDocument/2006/relationships/worksheet" Target="worksheets/sheet10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0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worksheet" Target="worksheets/sheet24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8" Type="http://schemas.openxmlformats.org/officeDocument/2006/relationships/worksheet" Target="worksheets/sheet4.xml"/><Relationship Id="rId51" Type="http://schemas.openxmlformats.org/officeDocument/2006/relationships/worksheet" Target="worksheets/sheet29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worksheet" Target="worksheets/sheet8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3.xml"/><Relationship Id="rId38" Type="http://schemas.openxmlformats.org/officeDocument/2006/relationships/chartsheet" Target="chartsheets/sheet16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8.xml"/><Relationship Id="rId54" Type="http://schemas.openxmlformats.org/officeDocument/2006/relationships/chartsheet" Target="chartsheets/sheet24.xml"/><Relationship Id="rId62" Type="http://schemas.openxmlformats.org/officeDocument/2006/relationships/worksheet" Target="worksheets/sheet37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5" Type="http://schemas.openxmlformats.org/officeDocument/2006/relationships/chartsheet" Target="chartsheets/sheet8.xml"/><Relationship Id="rId23" Type="http://schemas.openxmlformats.org/officeDocument/2006/relationships/chartsheet" Target="chartsheets/sheet11.xml"/><Relationship Id="rId28" Type="http://schemas.openxmlformats.org/officeDocument/2006/relationships/worksheet" Target="worksheets/sheet17.xml"/><Relationship Id="rId36" Type="http://schemas.openxmlformats.org/officeDocument/2006/relationships/worksheet" Target="worksheets/sheet22.xml"/><Relationship Id="rId49" Type="http://schemas.openxmlformats.org/officeDocument/2006/relationships/worksheet" Target="worksheets/sheet28.xml"/><Relationship Id="rId57" Type="http://schemas.openxmlformats.org/officeDocument/2006/relationships/worksheet" Target="worksheets/sheet32.xml"/><Relationship Id="rId10" Type="http://schemas.openxmlformats.org/officeDocument/2006/relationships/chartsheet" Target="chartsheets/sheet6.xml"/><Relationship Id="rId31" Type="http://schemas.openxmlformats.org/officeDocument/2006/relationships/worksheet" Target="worksheets/sheet20.xml"/><Relationship Id="rId44" Type="http://schemas.openxmlformats.org/officeDocument/2006/relationships/chartsheet" Target="chartsheets/sheet20.xml"/><Relationship Id="rId52" Type="http://schemas.openxmlformats.org/officeDocument/2006/relationships/chartsheet" Target="chartsheets/sheet23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5.xml"/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39" Type="http://schemas.openxmlformats.org/officeDocument/2006/relationships/chartsheet" Target="chartsheets/sheet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ru-RU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MK_ALL!$B$5:$K$5</c:f>
              <c:numCache>
                <c:formatCode>dd\.mm\.yyyy;@</c:formatCode>
                <c:ptCount val="10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  <c:pt idx="9">
                  <c:v>44104</c:v>
                </c:pt>
              </c:numCache>
            </c:numRef>
          </c:cat>
          <c:val>
            <c:numRef>
              <c:f>MK_ALL!$B$7:$K$7</c:f>
              <c:numCache>
                <c:formatCode>#,##0.00</c:formatCode>
                <c:ptCount val="10"/>
                <c:pt idx="0">
                  <c:v>1761.3691314806099</c:v>
                </c:pt>
                <c:pt idx="1">
                  <c:v>1831.6301601432399</c:v>
                </c:pt>
                <c:pt idx="2">
                  <c:v>1808.25204585338</c:v>
                </c:pt>
                <c:pt idx="3">
                  <c:v>1988.80857403656</c:v>
                </c:pt>
                <c:pt idx="4">
                  <c:v>1934.88864385786</c:v>
                </c:pt>
                <c:pt idx="5">
                  <c:v>1947.9037048150501</c:v>
                </c:pt>
                <c:pt idx="6">
                  <c:v>2002.5886244492001</c:v>
                </c:pt>
                <c:pt idx="7">
                  <c:v>2072.5369816184002</c:v>
                </c:pt>
                <c:pt idx="8">
                  <c:v>2060.7413096915002</c:v>
                </c:pt>
                <c:pt idx="9">
                  <c:v>2065.4859034587798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92-47F9-9B84-6EC60174CF18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MK_ALL!$B$5:$K$5</c:f>
              <c:numCache>
                <c:formatCode>dd\.mm\.yyyy;@</c:formatCode>
                <c:ptCount val="10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  <c:pt idx="9">
                  <c:v>44104</c:v>
                </c:pt>
              </c:numCache>
            </c:numRef>
          </c:cat>
          <c:val>
            <c:numRef>
              <c:f>MK_ALL!$B$8:$K$8</c:f>
              <c:numCache>
                <c:formatCode>#,##0.00</c:formatCode>
                <c:ptCount val="10"/>
                <c:pt idx="0">
                  <c:v>236.92676847589999</c:v>
                </c:pt>
                <c:pt idx="1">
                  <c:v>246.52797972883999</c:v>
                </c:pt>
                <c:pt idx="2">
                  <c:v>239.57838055300999</c:v>
                </c:pt>
                <c:pt idx="3">
                  <c:v>266.74418798340002</c:v>
                </c:pt>
                <c:pt idx="4">
                  <c:v>261.52880075850999</c:v>
                </c:pt>
                <c:pt idx="5">
                  <c:v>261.57336940817999</c:v>
                </c:pt>
                <c:pt idx="6">
                  <c:v>266.60266140636998</c:v>
                </c:pt>
                <c:pt idx="7">
                  <c:v>282.54655980579997</c:v>
                </c:pt>
                <c:pt idx="8">
                  <c:v>280.31675530032999</c:v>
                </c:pt>
                <c:pt idx="9">
                  <c:v>280.12218852422001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92-47F9-9B84-6EC60174C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58336"/>
        <c:axId val="1"/>
        <c:axId val="0"/>
      </c:bar3DChart>
      <c:dateAx>
        <c:axId val="795833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79583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CUR_M!$A$2</c:f>
          <c:strCache>
            <c:ptCount val="1"/>
            <c:pt idx="0">
              <c:v>State debt and State guaranteed debt of Ukraine as of 30.09.2020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RU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6641-45AC-9D9F-DDA6BF8D595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6641-45AC-9D9F-DDA6BF8D595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6641-45AC-9D9F-DDA6BF8D595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6641-45AC-9D9F-DDA6BF8D595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CUR_M!$A$8:$A$12</c:f>
              <c:strCache>
                <c:ptCount val="5"/>
                <c:pt idx="0">
                  <c:v>USD</c:v>
                </c:pt>
                <c:pt idx="1">
                  <c:v>EUR</c:v>
                </c:pt>
                <c:pt idx="2">
                  <c:v>SDR</c:v>
                </c:pt>
                <c:pt idx="3">
                  <c:v>UAH</c:v>
                </c:pt>
                <c:pt idx="4">
                  <c:v>JPY</c:v>
                </c:pt>
              </c:strCache>
            </c:strRef>
          </c:cat>
          <c:val>
            <c:numRef>
              <c:f>CUR_M!$B$8:$B$12</c:f>
              <c:numCache>
                <c:formatCode>#,##0.00</c:formatCode>
                <c:ptCount val="5"/>
                <c:pt idx="0">
                  <c:v>30.655309874509999</c:v>
                </c:pt>
                <c:pt idx="1">
                  <c:v>11.17490053437</c:v>
                </c:pt>
                <c:pt idx="2">
                  <c:v>12.75791808184</c:v>
                </c:pt>
                <c:pt idx="3">
                  <c:v>27.725398514449999</c:v>
                </c:pt>
                <c:pt idx="4">
                  <c:v>0.57337290926999995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41-45AC-9D9F-DDA6BF8D5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dd.MM.yyyy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RU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89FF-425F-8B6E-9E51237AF4A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89FF-425F-8B6E-9E51237AF4A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CUR!$A$25:$A$29</c:f>
              <c:strCache>
                <c:ptCount val="5"/>
                <c:pt idx="0">
                  <c:v>USD</c:v>
                </c:pt>
                <c:pt idx="1">
                  <c:v>EUR</c:v>
                </c:pt>
                <c:pt idx="2">
                  <c:v>SDR</c:v>
                </c:pt>
                <c:pt idx="3">
                  <c:v>UAH</c:v>
                </c:pt>
                <c:pt idx="4">
                  <c:v>JPY</c:v>
                </c:pt>
              </c:strCache>
            </c:strRef>
          </c:cat>
          <c:val>
            <c:numRef>
              <c:f>CUR!$B$25:$B$29</c:f>
              <c:numCache>
                <c:formatCode>#,##0.00</c:formatCode>
                <c:ptCount val="5"/>
                <c:pt idx="0">
                  <c:v>28.948836863099999</c:v>
                </c:pt>
                <c:pt idx="1">
                  <c:v>10.462433230229999</c:v>
                </c:pt>
                <c:pt idx="2">
                  <c:v>6.0859882053099996</c:v>
                </c:pt>
                <c:pt idx="3">
                  <c:v>26.91757340302</c:v>
                </c:pt>
                <c:pt idx="4">
                  <c:v>0.57337290926999995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FF-425F-8B6E-9E51237AF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30.09.2020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RU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7316-464A-B3AB-C25BA75A8A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7316-464A-B3AB-C25BA75A8AEF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16-464A-B3AB-C25BA75A8AE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31.64241638451</c:v>
                </c:pt>
                <c:pt idx="1">
                  <c:v>0.24890729537</c:v>
                </c:pt>
                <c:pt idx="2">
                  <c:v>3.3734530000000002E-5</c:v>
                </c:pt>
                <c:pt idx="3">
                  <c:v>22.61996054427</c:v>
                </c:pt>
                <c:pt idx="4">
                  <c:v>2.9741227997999999</c:v>
                </c:pt>
                <c:pt idx="5">
                  <c:v>22.047188146149999</c:v>
                </c:pt>
                <c:pt idx="6">
                  <c:v>1.5111319542999999</c:v>
                </c:pt>
                <c:pt idx="7">
                  <c:v>1.84313905551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16-464A-B3AB-C25BA75A8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dd.MM.yyyy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RU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80E4-49D0-A98D-AA5CC0E5DD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80E4-49D0-A98D-AA5CC0E5DD83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E4-49D0-A98D-AA5CC0E5DD8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30.963576691099998</c:v>
                </c:pt>
                <c:pt idx="1">
                  <c:v>7.1269588859999997E-2</c:v>
                </c:pt>
                <c:pt idx="2">
                  <c:v>22.61996054427</c:v>
                </c:pt>
                <c:pt idx="3">
                  <c:v>1.7002174564200001</c:v>
                </c:pt>
                <c:pt idx="4">
                  <c:v>14.393546977550001</c:v>
                </c:pt>
                <c:pt idx="5">
                  <c:v>1.5111319542999999</c:v>
                </c:pt>
                <c:pt idx="6">
                  <c:v>1.7285013984299999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E4-49D0-A98D-AA5CC0E5D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dd.MM.yyyy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RU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BF4F-4D7B-9BC9-261E519943B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BF4F-4D7B-9BC9-261E519943B5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4F-4D7B-9BC9-261E519943B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'DKR2'!$A$18:$A$23</c:f>
              <c:strCache>
                <c:ptCount val="6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'DKR2'!$B$18:$B$23</c:f>
              <c:numCache>
                <c:formatCode>#,##0.00</c:formatCode>
                <c:ptCount val="6"/>
                <c:pt idx="0">
                  <c:v>0.67883969340999994</c:v>
                </c:pt>
                <c:pt idx="1">
                  <c:v>0.17763770650999999</c:v>
                </c:pt>
                <c:pt idx="2">
                  <c:v>3.3734530000000002E-5</c:v>
                </c:pt>
                <c:pt idx="3">
                  <c:v>1.2739053433800001</c:v>
                </c:pt>
                <c:pt idx="4">
                  <c:v>7.6536411686000001</c:v>
                </c:pt>
                <c:pt idx="5">
                  <c:v>0.11463765708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4F-4D7B-9BC9-261E51994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ru-RU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44104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22.060244326380001</c:v>
                </c:pt>
                <c:pt idx="1">
                  <c:v>25.366246471259998</c:v>
                </c:pt>
                <c:pt idx="2">
                  <c:v>27.315810366209998</c:v>
                </c:pt>
                <c:pt idx="3">
                  <c:v>27.860560115839998</c:v>
                </c:pt>
                <c:pt idx="4">
                  <c:v>35.415048399980002</c:v>
                </c:pt>
                <c:pt idx="5">
                  <c:v>31.891357414409999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2-4B4A-961F-D6E06284DCA1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44104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43.445440578849997</c:v>
                </c:pt>
                <c:pt idx="1">
                  <c:v>45.606460608879999</c:v>
                </c:pt>
                <c:pt idx="2">
                  <c:v>48.989942718099996</c:v>
                </c:pt>
                <c:pt idx="3">
                  <c:v>50.454987860069998</c:v>
                </c:pt>
                <c:pt idx="4">
                  <c:v>48.950358459530001</c:v>
                </c:pt>
                <c:pt idx="5">
                  <c:v>50.995542500029998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62-4B4A-961F-D6E06284D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882976"/>
        <c:axId val="1"/>
        <c:axId val="0"/>
      </c:bar3DChart>
      <c:dateAx>
        <c:axId val="12488297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248829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ru-RU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44104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529.46057801728</c:v>
                </c:pt>
                <c:pt idx="1">
                  <c:v>689.73000579020004</c:v>
                </c:pt>
                <c:pt idx="2">
                  <c:v>766.67894097356998</c:v>
                </c:pt>
                <c:pt idx="3">
                  <c:v>771.41054367665004</c:v>
                </c:pt>
                <c:pt idx="4">
                  <c:v>838.84791941263995</c:v>
                </c:pt>
                <c:pt idx="5">
                  <c:v>902.49033432828003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32E-82EF-158A838852D4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44104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1042.7195520022001</c:v>
                </c:pt>
                <c:pt idx="1">
                  <c:v>1240.0787942992299</c:v>
                </c:pt>
                <c:pt idx="2">
                  <c:v>1375.0116470261601</c:v>
                </c:pt>
                <c:pt idx="3">
                  <c:v>1397.0110239872099</c:v>
                </c:pt>
                <c:pt idx="4">
                  <c:v>1159.44798054387</c:v>
                </c:pt>
                <c:pt idx="5">
                  <c:v>1443.11775765472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32E-82EF-158A83885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879232"/>
        <c:axId val="1"/>
        <c:axId val="0"/>
      </c:bar3DChart>
      <c:dateAx>
        <c:axId val="12487923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24879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lang="uk-UA"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44104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0.33676800000000001</c:v>
                </c:pt>
                <c:pt idx="1">
                  <c:v>0.357408</c:v>
                </c:pt>
                <c:pt idx="2">
                  <c:v>0.35797800000000002</c:v>
                </c:pt>
                <c:pt idx="3">
                  <c:v>0.35574699999999998</c:v>
                </c:pt>
                <c:pt idx="4">
                  <c:v>0.41978199999999999</c:v>
                </c:pt>
                <c:pt idx="5">
                  <c:v>0.38475799999999999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80-4E05-A94E-67ADEC74E98C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44104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0.66323200000000004</c:v>
                </c:pt>
                <c:pt idx="1">
                  <c:v>0.64259200000000005</c:v>
                </c:pt>
                <c:pt idx="2">
                  <c:v>0.64202199999999998</c:v>
                </c:pt>
                <c:pt idx="3">
                  <c:v>0.64425299999999996</c:v>
                </c:pt>
                <c:pt idx="4">
                  <c:v>0.58021800000000001</c:v>
                </c:pt>
                <c:pt idx="5">
                  <c:v>0.61524199999999996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80-4E05-A94E-67ADEC74E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881312"/>
        <c:axId val="1"/>
        <c:axId val="0"/>
      </c:bar3DChart>
      <c:dateAx>
        <c:axId val="12488131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24881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58-4A3B-B4F5-926B54806A5E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58-4A3B-B4F5-926B54806A5E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58-4A3B-B4F5-926B54806A5E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58-4A3B-B4F5-926B54806A5E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58-4A3B-B4F5-926B54806A5E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58-4A3B-B4F5-926B54806A5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44104</c:v>
                </c:pt>
              </c:numCache>
            </c:numRef>
          </c:cat>
          <c:val>
            <c:numRef>
              <c:f>YTM_ALL!$B$6:$G$6</c:f>
              <c:numCache>
                <c:formatCode>#\ ##0.00;\-#\ ##0.00;</c:formatCode>
                <c:ptCount val="6"/>
                <c:pt idx="0">
                  <c:v>1572.1801300194802</c:v>
                </c:pt>
                <c:pt idx="1">
                  <c:v>1929.80880008943</c:v>
                </c:pt>
                <c:pt idx="2">
                  <c:v>2141.6905879997303</c:v>
                </c:pt>
                <c:pt idx="3">
                  <c:v>2168.4215676638601</c:v>
                </c:pt>
                <c:pt idx="4">
                  <c:v>1998.2958999565099</c:v>
                </c:pt>
                <c:pt idx="5">
                  <c:v>2345.6080919830001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58-4A3B-B4F5-926B54806A5E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58-4A3B-B4F5-926B54806A5E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58-4A3B-B4F5-926B54806A5E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58-4A3B-B4F5-926B54806A5E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B58-4A3B-B4F5-926B54806A5E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58-4A3B-B4F5-926B54806A5E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58-4A3B-B4F5-926B54806A5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44104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529.46057801728</c:v>
                </c:pt>
                <c:pt idx="1">
                  <c:v>689.73000579020004</c:v>
                </c:pt>
                <c:pt idx="2">
                  <c:v>766.67894097356998</c:v>
                </c:pt>
                <c:pt idx="3">
                  <c:v>771.41054367665004</c:v>
                </c:pt>
                <c:pt idx="4">
                  <c:v>838.84791941263995</c:v>
                </c:pt>
                <c:pt idx="5">
                  <c:v>902.49033432828003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B58-4A3B-B4F5-926B54806A5E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B58-4A3B-B4F5-926B54806A5E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B58-4A3B-B4F5-926B54806A5E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B58-4A3B-B4F5-926B54806A5E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B58-4A3B-B4F5-926B54806A5E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B58-4A3B-B4F5-926B54806A5E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B58-4A3B-B4F5-926B54806A5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44104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1042.7195520022001</c:v>
                </c:pt>
                <c:pt idx="1">
                  <c:v>1240.0787942992299</c:v>
                </c:pt>
                <c:pt idx="2">
                  <c:v>1375.0116470261601</c:v>
                </c:pt>
                <c:pt idx="3">
                  <c:v>1397.0110239872099</c:v>
                </c:pt>
                <c:pt idx="4">
                  <c:v>1159.44798054387</c:v>
                </c:pt>
                <c:pt idx="5">
                  <c:v>1443.11775765472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B58-4A3B-B4F5-926B54806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884224"/>
        <c:axId val="1"/>
        <c:axId val="0"/>
      </c:bar3DChart>
      <c:dateAx>
        <c:axId val="12488422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24884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ru-RU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80-4951-90B4-21F925A32A6F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80-4951-90B4-21F925A32A6F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80-4951-90B4-21F925A32A6F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80-4951-90B4-21F925A32A6F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80-4951-90B4-21F925A32A6F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80-4951-90B4-21F925A32A6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44104</c:v>
                </c:pt>
              </c:numCache>
            </c:numRef>
          </c:cat>
          <c:val>
            <c:numRef>
              <c:f>YTM_ALL!$B$12:$G$12</c:f>
              <c:numCache>
                <c:formatCode>#\ ##0.00;\-#\ ##0.00;</c:formatCode>
                <c:ptCount val="6"/>
                <c:pt idx="0">
                  <c:v>65.505684905229998</c:v>
                </c:pt>
                <c:pt idx="1">
                  <c:v>70.972707080139998</c:v>
                </c:pt>
                <c:pt idx="2">
                  <c:v>76.305753084309998</c:v>
                </c:pt>
                <c:pt idx="3">
                  <c:v>78.315547975909993</c:v>
                </c:pt>
                <c:pt idx="4">
                  <c:v>84.365406859510003</c:v>
                </c:pt>
                <c:pt idx="5">
                  <c:v>82.886899914439994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80-4951-90B4-21F925A32A6F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80-4951-90B4-21F925A32A6F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80-4951-90B4-21F925A32A6F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80-4951-90B4-21F925A32A6F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A80-4951-90B4-21F925A32A6F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80-4951-90B4-21F925A32A6F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A80-4951-90B4-21F925A32A6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44104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22.060244326380001</c:v>
                </c:pt>
                <c:pt idx="1">
                  <c:v>25.366246471259998</c:v>
                </c:pt>
                <c:pt idx="2">
                  <c:v>27.315810366209998</c:v>
                </c:pt>
                <c:pt idx="3">
                  <c:v>27.860560115839998</c:v>
                </c:pt>
                <c:pt idx="4">
                  <c:v>35.415048399980002</c:v>
                </c:pt>
                <c:pt idx="5">
                  <c:v>31.891357414409999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A80-4951-90B4-21F925A32A6F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44104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43.445440578849997</c:v>
                </c:pt>
                <c:pt idx="1">
                  <c:v>45.606460608879999</c:v>
                </c:pt>
                <c:pt idx="2">
                  <c:v>48.989942718099996</c:v>
                </c:pt>
                <c:pt idx="3">
                  <c:v>50.454987860069998</c:v>
                </c:pt>
                <c:pt idx="4">
                  <c:v>48.950358459530001</c:v>
                </c:pt>
                <c:pt idx="5">
                  <c:v>50.995542500029998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A80-4951-90B4-21F925A32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877152"/>
        <c:axId val="1"/>
        <c:axId val="0"/>
      </c:bar3DChart>
      <c:dateAx>
        <c:axId val="1248771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ru-RU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ru-RU"/>
          </a:p>
        </c:txPr>
        <c:crossAx val="124877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ru-R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ru-RU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MK_ALL!$B$11:$K$11</c:f>
              <c:numCache>
                <c:formatCode>dd\.mm\.yyyy;@</c:formatCode>
                <c:ptCount val="10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  <c:pt idx="9">
                  <c:v>44104</c:v>
                </c:pt>
              </c:numCache>
            </c:numRef>
          </c:cat>
          <c:val>
            <c:numRef>
              <c:f>MK_ALL!$B$13:$K$13</c:f>
              <c:numCache>
                <c:formatCode>#,##0.00</c:formatCode>
                <c:ptCount val="10"/>
                <c:pt idx="0">
                  <c:v>74.362672420229998</c:v>
                </c:pt>
                <c:pt idx="1">
                  <c:v>73.501587510809998</c:v>
                </c:pt>
                <c:pt idx="2">
                  <c:v>73.622899957480001</c:v>
                </c:pt>
                <c:pt idx="3">
                  <c:v>70.873209701619999</c:v>
                </c:pt>
                <c:pt idx="4">
                  <c:v>71.738532069550004</c:v>
                </c:pt>
                <c:pt idx="5">
                  <c:v>72.396898257469999</c:v>
                </c:pt>
                <c:pt idx="6">
                  <c:v>75.025236752660007</c:v>
                </c:pt>
                <c:pt idx="7">
                  <c:v>74.844336727449999</c:v>
                </c:pt>
                <c:pt idx="8">
                  <c:v>75.001776454549997</c:v>
                </c:pt>
                <c:pt idx="9">
                  <c:v>72.988204610929998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84-4F49-8429-CAA6424E64B6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MK_ALL!$B$11:$K$11</c:f>
              <c:numCache>
                <c:formatCode>dd\.mm\.yyyy;@</c:formatCode>
                <c:ptCount val="10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  <c:pt idx="9">
                  <c:v>44104</c:v>
                </c:pt>
              </c:numCache>
            </c:numRef>
          </c:cat>
          <c:val>
            <c:numRef>
              <c:f>MK_ALL!$B$14:$K$14</c:f>
              <c:numCache>
                <c:formatCode>#,##0.00</c:formatCode>
                <c:ptCount val="10"/>
                <c:pt idx="0">
                  <c:v>10.002734439279999</c:v>
                </c:pt>
                <c:pt idx="1">
                  <c:v>9.8929348676999993</c:v>
                </c:pt>
                <c:pt idx="2">
                  <c:v>9.7544228880400006</c:v>
                </c:pt>
                <c:pt idx="3">
                  <c:v>9.5056995521700003</c:v>
                </c:pt>
                <c:pt idx="4">
                  <c:v>9.6965230117299992</c:v>
                </c:pt>
                <c:pt idx="5">
                  <c:v>9.7217847909999993</c:v>
                </c:pt>
                <c:pt idx="6">
                  <c:v>9.9880362580500002</c:v>
                </c:pt>
                <c:pt idx="7">
                  <c:v>10.20344150713</c:v>
                </c:pt>
                <c:pt idx="8">
                  <c:v>10.20227746136</c:v>
                </c:pt>
                <c:pt idx="9">
                  <c:v>9.8986953035099994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84-4F49-8429-CAA6424E6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16240"/>
        <c:axId val="1"/>
        <c:axId val="0"/>
      </c:bar3DChart>
      <c:dateAx>
        <c:axId val="1221624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2216240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2-4B60-BCF4-F2A04D565470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2-4B60-BCF4-F2A04D565470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2-4B60-BCF4-F2A04D565470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62-4B60-BCF4-F2A04D565470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2-4B60-BCF4-F2A04D565470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2-4B60-BCF4-F2A04D56547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44104</c:v>
                </c:pt>
              </c:numCache>
            </c:numRef>
          </c:cat>
          <c:val>
            <c:numRef>
              <c:f>YKM_ALL!$B$6:$G$6</c:f>
              <c:numCache>
                <c:formatCode>#\ ##0.00;\-#\ ##0.00;</c:formatCode>
                <c:ptCount val="6"/>
                <c:pt idx="0">
                  <c:v>1572.18013001948</c:v>
                </c:pt>
                <c:pt idx="1">
                  <c:v>1929.80880008943</c:v>
                </c:pt>
                <c:pt idx="2">
                  <c:v>2141.6905879997298</c:v>
                </c:pt>
                <c:pt idx="3">
                  <c:v>2168.4215676638601</c:v>
                </c:pt>
                <c:pt idx="4">
                  <c:v>1998.2958999565099</c:v>
                </c:pt>
                <c:pt idx="5">
                  <c:v>2345.6080919829997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62-4B60-BCF4-F2A04D565470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2-4B60-BCF4-F2A04D565470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62-4B60-BCF4-F2A04D565470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62-4B60-BCF4-F2A04D565470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62-4B60-BCF4-F2A04D565470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62-4B60-BCF4-F2A04D565470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62-4B60-BCF4-F2A04D56547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44104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1334.27157232031</c:v>
                </c:pt>
                <c:pt idx="1">
                  <c:v>1650.8332522282999</c:v>
                </c:pt>
                <c:pt idx="2">
                  <c:v>1833.70983091682</c:v>
                </c:pt>
                <c:pt idx="3">
                  <c:v>1860.29109558508</c:v>
                </c:pt>
                <c:pt idx="4">
                  <c:v>1761.3691314806099</c:v>
                </c:pt>
                <c:pt idx="5">
                  <c:v>2065.4859034587798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262-4B60-BCF4-F2A04D565470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62-4B60-BCF4-F2A04D565470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62-4B60-BCF4-F2A04D565470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62-4B60-BCF4-F2A04D565470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62-4B60-BCF4-F2A04D565470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62-4B60-BCF4-F2A04D565470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62-4B60-BCF4-F2A04D56547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44104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237.90855769916999</c:v>
                </c:pt>
                <c:pt idx="1">
                  <c:v>278.97554786113</c:v>
                </c:pt>
                <c:pt idx="2">
                  <c:v>307.98075708290997</c:v>
                </c:pt>
                <c:pt idx="3">
                  <c:v>308.13047207877997</c:v>
                </c:pt>
                <c:pt idx="4">
                  <c:v>236.92676847589999</c:v>
                </c:pt>
                <c:pt idx="5">
                  <c:v>280.12218852422001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262-4B60-BCF4-F2A04D565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882144"/>
        <c:axId val="1"/>
        <c:axId val="0"/>
      </c:bar3DChart>
      <c:dateAx>
        <c:axId val="12488214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24882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ru-RU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D7-4911-B449-8EF40ECC3F95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D7-4911-B449-8EF40ECC3F95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D7-4911-B449-8EF40ECC3F95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D7-4911-B449-8EF40ECC3F95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D7-4911-B449-8EF40ECC3F95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D7-4911-B449-8EF40ECC3F9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44104</c:v>
                </c:pt>
              </c:numCache>
            </c:numRef>
          </c:cat>
          <c:val>
            <c:numRef>
              <c:f>YKM_ALL!$B$12:$G$12</c:f>
              <c:numCache>
                <c:formatCode>#\ ##0.00;\-#\ ##0.00;</c:formatCode>
                <c:ptCount val="6"/>
                <c:pt idx="0">
                  <c:v>65.505684905229998</c:v>
                </c:pt>
                <c:pt idx="1">
                  <c:v>70.972707080139998</c:v>
                </c:pt>
                <c:pt idx="2">
                  <c:v>76.305753084309998</c:v>
                </c:pt>
                <c:pt idx="3">
                  <c:v>78.315547975910007</c:v>
                </c:pt>
                <c:pt idx="4">
                  <c:v>84.365406859510003</c:v>
                </c:pt>
                <c:pt idx="5">
                  <c:v>82.886899914439994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6D7-4911-B449-8EF40ECC3F95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D7-4911-B449-8EF40ECC3F95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6D7-4911-B449-8EF40ECC3F95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6D7-4911-B449-8EF40ECC3F95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6D7-4911-B449-8EF40ECC3F95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6D7-4911-B449-8EF40ECC3F95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6D7-4911-B449-8EF40ECC3F9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44104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55.593103821630002</c:v>
                </c:pt>
                <c:pt idx="1">
                  <c:v>60.712804731310001</c:v>
                </c:pt>
                <c:pt idx="2">
                  <c:v>65.332784469550006</c:v>
                </c:pt>
                <c:pt idx="3">
                  <c:v>67.186989245060005</c:v>
                </c:pt>
                <c:pt idx="4">
                  <c:v>74.362672420229998</c:v>
                </c:pt>
                <c:pt idx="5">
                  <c:v>72.988204610929998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6D7-4911-B449-8EF40ECC3F95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44104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9.9125810835999992</c:v>
                </c:pt>
                <c:pt idx="1">
                  <c:v>10.25990234883</c:v>
                </c:pt>
                <c:pt idx="2">
                  <c:v>10.972968614759999</c:v>
                </c:pt>
                <c:pt idx="3">
                  <c:v>11.128558730849999</c:v>
                </c:pt>
                <c:pt idx="4">
                  <c:v>10.002734439279999</c:v>
                </c:pt>
                <c:pt idx="5">
                  <c:v>9.8986953035099994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6D7-4911-B449-8EF40ECC3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78752"/>
        <c:axId val="1"/>
        <c:axId val="0"/>
      </c:bar3DChart>
      <c:dateAx>
        <c:axId val="1262787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ru-RU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ru-RU"/>
          </a:p>
        </c:txPr>
        <c:crossAx val="1262787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ru-RU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dd.MM.yyyy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RU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B86C-4EC3-8499-58BEB81318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B86C-4EC3-8499-58BEB8131888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6C-4EC3-8499-58BEB813188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2065.4859034587798</c:v>
                </c:pt>
                <c:pt idx="1">
                  <c:v>280.12218852422001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6C-4EC3-8499-58BEB8131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lang="uk-UA"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3C1-4862-B814-869AC1CBD11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3C1-4862-B814-869AC1CBD11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3C1-4862-B814-869AC1CBD11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DTR!$A$7:$A$10</c:f>
              <c:strCache>
                <c:ptCount val="4"/>
                <c:pt idx="0">
                  <c:v>Не визначений</c:v>
                </c:pt>
                <c:pt idx="1">
                  <c:v>2020.09.30-2020.12.31</c:v>
                </c:pt>
                <c:pt idx="2">
                  <c:v>2021-2025</c:v>
                </c:pt>
                <c:pt idx="3">
                  <c:v>2025-31.12.2060</c:v>
                </c:pt>
              </c:strCache>
            </c:strRef>
          </c:cat>
          <c:val>
            <c:numRef>
              <c:f>DTR!$B$7:$B$10</c:f>
              <c:numCache>
                <c:formatCode>#,##0.00</c:formatCode>
                <c:ptCount val="4"/>
                <c:pt idx="0">
                  <c:v>4.8686023019999997E-2</c:v>
                </c:pt>
                <c:pt idx="1">
                  <c:v>1.69451152216</c:v>
                </c:pt>
                <c:pt idx="2">
                  <c:v>30.328854161790002</c:v>
                </c:pt>
                <c:pt idx="3">
                  <c:v>50.81484820747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C1-4862-B814-869AC1CBD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30.09.2020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B8D1-41D8-A3AB-D49F1ADE40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B8D1-41D8-A3AB-D49F1ADE40D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B8D1-41D8-A3AB-D49F1ADE40D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B8D1-41D8-A3AB-D49F1ADE40DA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(DEBT_TERM!$I$11,DEBT_TERM!$I$49,DEBT_TERM!$I$52,DEBT_TERM!$I$54)</c:f>
              <c:strCache>
                <c:ptCount val="3"/>
                <c:pt idx="0">
                  <c:v>      Державний внутрішній борг; 8,56%; 7,33р.</c:v>
                </c:pt>
                <c:pt idx="1">
                  <c:v>      Державний зовнішній борг; 4,43%; 14,55р.</c:v>
                </c:pt>
                <c:pt idx="2">
                  <c:v>      Гарантований внутрішній борг; 12,026%; 4,51р.</c:v>
                </c:pt>
              </c:strCache>
            </c:strRef>
          </c:cat>
          <c:val>
            <c:numRef>
              <c:f>(DEBT_TERM!$J$11,DEBT_TERM!$J$49,DEBT_TERM!$J$52,DEBT_TERM!$J$54)</c:f>
              <c:numCache>
                <c:formatCode>#,##0.00</c:formatCode>
                <c:ptCount val="4"/>
                <c:pt idx="0">
                  <c:v>864804955.70000005</c:v>
                </c:pt>
                <c:pt idx="1">
                  <c:v>1195012436.1800001</c:v>
                </c:pt>
                <c:pt idx="2">
                  <c:v>24248556.010000002</c:v>
                </c:pt>
                <c:pt idx="3">
                  <c:v>256068199.28999999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8D1-41D8-A3AB-D49F1ADE4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30.09.2020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82E7-457C-9FA4-1B71935596A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82E7-457C-9FA4-1B71935596A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82E7-457C-9FA4-1B71935596A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82E7-457C-9FA4-1B71935596A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82E7-457C-9FA4-1B71935596A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82E7-457C-9FA4-1B71935596A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82E7-457C-9FA4-1B71935596A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82E7-457C-9FA4-1B71935596A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82E7-457C-9FA4-1B71935596AE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DEBT_TERM!$I$13:$I$48</c:f>
              <c:strCache>
                <c:ptCount val="36"/>
                <c:pt idx="0">
                  <c:v>            ОВДП (1 - місячні); 0%; 0р.</c:v>
                </c:pt>
                <c:pt idx="1">
                  <c:v>            ОВДП (10 - річні); 9,258%; 7,63р.</c:v>
                </c:pt>
                <c:pt idx="2">
                  <c:v>            ОВДП (11 - річні); 11,114%; 10,65р.</c:v>
                </c:pt>
                <c:pt idx="3">
                  <c:v>            ОВДП (12 - місячні); 3,585%; 0,75р.</c:v>
                </c:pt>
                <c:pt idx="4">
                  <c:v>            ОВДП (12 - річні); 8,514%; 12,07р.</c:v>
                </c:pt>
                <c:pt idx="5">
                  <c:v>            ОВДП (13 - річні); 7,597%; 9,7р.</c:v>
                </c:pt>
                <c:pt idx="6">
                  <c:v>            ОВДП (14 - річні); 7,438%; 11,6р.</c:v>
                </c:pt>
                <c:pt idx="7">
                  <c:v>            ОВДП (15 - річні); 8,441%; 14,28р.</c:v>
                </c:pt>
                <c:pt idx="8">
                  <c:v>            ОВДП (16 - річні); 8,575%; 15,85р.</c:v>
                </c:pt>
                <c:pt idx="9">
                  <c:v>            ОВДП (17 - річні); 8,365%; 16,85р.</c:v>
                </c:pt>
                <c:pt idx="10">
                  <c:v>            ОВДП (18 - місячні); 4,498%; 0,93р.</c:v>
                </c:pt>
                <c:pt idx="11">
                  <c:v>            ОВДП (18 - річні); 8,17%; 17,85р.</c:v>
                </c:pt>
                <c:pt idx="12">
                  <c:v>            ОВДП (19 - річні); 4,5%; 18,85р.</c:v>
                </c:pt>
                <c:pt idx="13">
                  <c:v>            ОВДП (2 - річні); 10,288%; 1,62р.</c:v>
                </c:pt>
                <c:pt idx="14">
                  <c:v>            ОВДП (20 - річні); 4,5%; 19,85р.</c:v>
                </c:pt>
                <c:pt idx="15">
                  <c:v>            ОВДП (21-річні); 4,5%; 20,85р.</c:v>
                </c:pt>
                <c:pt idx="16">
                  <c:v>            ОВДП (22-річні); 4,5%; 21,85р.</c:v>
                </c:pt>
                <c:pt idx="17">
                  <c:v>            ОВДП (23-річні); 4,5%; 22,85р.</c:v>
                </c:pt>
                <c:pt idx="18">
                  <c:v>            ОВДП (24-річні); 4,5%; 23,85р.</c:v>
                </c:pt>
                <c:pt idx="19">
                  <c:v>            ОВДП (25-річні); 4,5%; 24,85р.</c:v>
                </c:pt>
                <c:pt idx="20">
                  <c:v>            ОВДП (26-річні); 4,5%; 25,85р.</c:v>
                </c:pt>
                <c:pt idx="21">
                  <c:v>            ОВДП (27-річні); 4,5%; 26,85р.</c:v>
                </c:pt>
                <c:pt idx="22">
                  <c:v>            ОВДП (28-річні); 4,5%; 27,85р.</c:v>
                </c:pt>
                <c:pt idx="23">
                  <c:v>            ОВДП (29-річні); 4,5%; 28,85р.</c:v>
                </c:pt>
                <c:pt idx="24">
                  <c:v>            ОВДП (3 - місячні); 0%; 0р.</c:v>
                </c:pt>
                <c:pt idx="25">
                  <c:v>            ОВДП (3 - річні); 13,85%; 2,14р.</c:v>
                </c:pt>
                <c:pt idx="26">
                  <c:v>            ОВДП (30-річні); 4,5%; 29,85р.</c:v>
                </c:pt>
                <c:pt idx="27">
                  <c:v>            ОВДП (4 - річні); 11,239%; 3,3р.</c:v>
                </c:pt>
                <c:pt idx="28">
                  <c:v>            ОВДП (5 - річні); 14,919%; 3,63р.</c:v>
                </c:pt>
                <c:pt idx="29">
                  <c:v>            ОВДП (6 - місячні); 0,388%; 0,44р.</c:v>
                </c:pt>
                <c:pt idx="30">
                  <c:v>            ОВДП (6 - річні); 15,615%; 5,29р.</c:v>
                </c:pt>
                <c:pt idx="31">
                  <c:v>            ОВДП (7 - річні); 11,025%; 5,52р.</c:v>
                </c:pt>
                <c:pt idx="32">
                  <c:v>            ОВДП (8 - річні); 13,356%; 7,42р.</c:v>
                </c:pt>
                <c:pt idx="33">
                  <c:v>            ОВДП (9 - місячні); 0%; 0,59р.</c:v>
                </c:pt>
                <c:pt idx="34">
                  <c:v>            ОВДП (9 - річні); 12,133%; 6,99р.</c:v>
                </c:pt>
                <c:pt idx="35">
                  <c:v>            Казначейські зобов'язання; 0%; 0р.</c:v>
                </c:pt>
              </c:strCache>
            </c:strRef>
          </c:cat>
          <c:val>
            <c:numRef>
              <c:f>DEBT_TERM!$J$13:$J$48</c:f>
              <c:numCache>
                <c:formatCode>#,##0.00</c:formatCode>
                <c:ptCount val="36"/>
                <c:pt idx="0">
                  <c:v>0</c:v>
                </c:pt>
                <c:pt idx="1">
                  <c:v>71771915</c:v>
                </c:pt>
                <c:pt idx="2">
                  <c:v>19033000</c:v>
                </c:pt>
                <c:pt idx="3">
                  <c:v>24013392.98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17538196.68</c:v>
                </c:pt>
                <c:pt idx="11">
                  <c:v>12097744</c:v>
                </c:pt>
                <c:pt idx="12">
                  <c:v>12097744</c:v>
                </c:pt>
                <c:pt idx="13">
                  <c:v>83356583.379999995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0</c:v>
                </c:pt>
                <c:pt idx="25">
                  <c:v>55460362.939999998</c:v>
                </c:pt>
                <c:pt idx="26">
                  <c:v>12097751</c:v>
                </c:pt>
                <c:pt idx="27">
                  <c:v>13444458</c:v>
                </c:pt>
                <c:pt idx="28">
                  <c:v>44196147</c:v>
                </c:pt>
                <c:pt idx="29">
                  <c:v>37416189.520000003</c:v>
                </c:pt>
                <c:pt idx="30">
                  <c:v>39665256</c:v>
                </c:pt>
                <c:pt idx="31">
                  <c:v>18645816</c:v>
                </c:pt>
                <c:pt idx="32">
                  <c:v>17500000</c:v>
                </c:pt>
                <c:pt idx="33">
                  <c:v>15708899.109999999</c:v>
                </c:pt>
                <c:pt idx="34">
                  <c:v>18000000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2E7-457C-9FA4-1B7193559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dd.MM.yyyy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RU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DDD6-40A7-8357-763B9F30479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DDD6-40A7-8357-763B9F304796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MK_ALL!$K$19:$K$20</c:f>
              <c:numCache>
                <c:formatCode>0.00%</c:formatCode>
                <c:ptCount val="2"/>
                <c:pt idx="0">
                  <c:v>0.88057600000000003</c:v>
                </c:pt>
                <c:pt idx="1">
                  <c:v>0.119424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D6-40A7-8357-763B9F304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dd.MM.yyyy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RU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4B7A-41F6-A602-7CC42000924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4B7A-41F6-A602-7CC42000924B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MT_ALL!$K$19:$K$20</c:f>
              <c:numCache>
                <c:formatCode>0.00%</c:formatCode>
                <c:ptCount val="2"/>
                <c:pt idx="0">
                  <c:v>0.38475799999999999</c:v>
                </c:pt>
                <c:pt idx="1">
                  <c:v>0.61524199999999996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7A-41F6-A602-7CC420009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ru-RU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MT_ALL!$B$5:$K$5</c:f>
              <c:numCache>
                <c:formatCode>dd\.mm\.yyyy;@</c:formatCode>
                <c:ptCount val="10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  <c:pt idx="9">
                  <c:v>44104</c:v>
                </c:pt>
              </c:numCache>
            </c:numRef>
          </c:cat>
          <c:val>
            <c:numRef>
              <c:f>MT_ALL!$B$7:$K$7</c:f>
              <c:numCache>
                <c:formatCode>#,##0.00</c:formatCode>
                <c:ptCount val="10"/>
                <c:pt idx="0">
                  <c:v>838.84791941263995</c:v>
                </c:pt>
                <c:pt idx="1">
                  <c:v>829.70173197741997</c:v>
                </c:pt>
                <c:pt idx="2">
                  <c:v>824.23023557528995</c:v>
                </c:pt>
                <c:pt idx="3">
                  <c:v>867.74774885986994</c:v>
                </c:pt>
                <c:pt idx="4">
                  <c:v>867.52246164277005</c:v>
                </c:pt>
                <c:pt idx="5">
                  <c:v>905.76460282768005</c:v>
                </c:pt>
                <c:pt idx="6">
                  <c:v>904.79440598499002</c:v>
                </c:pt>
                <c:pt idx="7">
                  <c:v>900.28077056048005</c:v>
                </c:pt>
                <c:pt idx="8">
                  <c:v>889.05351171202005</c:v>
                </c:pt>
                <c:pt idx="9">
                  <c:v>902.49033432828003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5-44BB-899F-503F2D7149D5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MT_ALL!$B$5:$K$5</c:f>
              <c:numCache>
                <c:formatCode>dd\.mm\.yyyy;@</c:formatCode>
                <c:ptCount val="10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  <c:pt idx="9">
                  <c:v>44104</c:v>
                </c:pt>
              </c:numCache>
            </c:numRef>
          </c:cat>
          <c:val>
            <c:numRef>
              <c:f>MT_ALL!$B$8:$K$8</c:f>
              <c:numCache>
                <c:formatCode>#,##0.00</c:formatCode>
                <c:ptCount val="10"/>
                <c:pt idx="0">
                  <c:v>1159.44798054387</c:v>
                </c:pt>
                <c:pt idx="1">
                  <c:v>1248.4564078946601</c:v>
                </c:pt>
                <c:pt idx="2">
                  <c:v>1223.6001908311</c:v>
                </c:pt>
                <c:pt idx="3">
                  <c:v>1387.8050131600901</c:v>
                </c:pt>
                <c:pt idx="4">
                  <c:v>1328.8949829736</c:v>
                </c:pt>
                <c:pt idx="5">
                  <c:v>1303.71247139555</c:v>
                </c:pt>
                <c:pt idx="6">
                  <c:v>1364.3968798705801</c:v>
                </c:pt>
                <c:pt idx="7">
                  <c:v>1454.8027708637201</c:v>
                </c:pt>
                <c:pt idx="8">
                  <c:v>1452.0045532798099</c:v>
                </c:pt>
                <c:pt idx="9">
                  <c:v>1443.11775765472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15-44BB-899F-503F2D714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14992"/>
        <c:axId val="1"/>
        <c:axId val="0"/>
      </c:bar3DChart>
      <c:catAx>
        <c:axId val="1221499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22149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ru-RU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MT_ALL!$B$11:$K$11</c:f>
              <c:numCache>
                <c:formatCode>dd\.mm\.yyyy;@</c:formatCode>
                <c:ptCount val="10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  <c:pt idx="9">
                  <c:v>44104</c:v>
                </c:pt>
              </c:numCache>
            </c:numRef>
          </c:cat>
          <c:val>
            <c:numRef>
              <c:f>MT_ALL!$B$13:$K$13</c:f>
              <c:numCache>
                <c:formatCode>#,##0.00</c:formatCode>
                <c:ptCount val="10"/>
                <c:pt idx="0">
                  <c:v>35.415048399980002</c:v>
                </c:pt>
                <c:pt idx="1">
                  <c:v>33.295146469789998</c:v>
                </c:pt>
                <c:pt idx="2">
                  <c:v>33.558496623769997</c:v>
                </c:pt>
                <c:pt idx="3">
                  <c:v>30.923070714880001</c:v>
                </c:pt>
                <c:pt idx="4">
                  <c:v>32.164532120860002</c:v>
                </c:pt>
                <c:pt idx="5">
                  <c:v>33.66416298427</c:v>
                </c:pt>
                <c:pt idx="6">
                  <c:v>33.897333527569998</c:v>
                </c:pt>
                <c:pt idx="7">
                  <c:v>32.511321987899997</c:v>
                </c:pt>
                <c:pt idx="8">
                  <c:v>32.357575610200001</c:v>
                </c:pt>
                <c:pt idx="9">
                  <c:v>31.891357414409999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07-4FF7-8C73-EC17DEAEF30B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MT_ALL!$B$11:$K$11</c:f>
              <c:numCache>
                <c:formatCode>dd\.mm\.yyyy;@</c:formatCode>
                <c:ptCount val="10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  <c:pt idx="9">
                  <c:v>44104</c:v>
                </c:pt>
              </c:numCache>
            </c:numRef>
          </c:cat>
          <c:val>
            <c:numRef>
              <c:f>MT_ALL!$B$14:$K$14</c:f>
              <c:numCache>
                <c:formatCode>#,##0.00</c:formatCode>
                <c:ptCount val="10"/>
                <c:pt idx="0">
                  <c:v>48.950358459530001</c:v>
                </c:pt>
                <c:pt idx="1">
                  <c:v>50.099375908719999</c:v>
                </c:pt>
                <c:pt idx="2">
                  <c:v>49.818826221750001</c:v>
                </c:pt>
                <c:pt idx="3">
                  <c:v>49.455838538910001</c:v>
                </c:pt>
                <c:pt idx="4">
                  <c:v>49.270522960420003</c:v>
                </c:pt>
                <c:pt idx="5">
                  <c:v>48.454520064199997</c:v>
                </c:pt>
                <c:pt idx="6">
                  <c:v>51.115939483139996</c:v>
                </c:pt>
                <c:pt idx="7">
                  <c:v>52.536456246679997</c:v>
                </c:pt>
                <c:pt idx="8">
                  <c:v>52.846478305710001</c:v>
                </c:pt>
                <c:pt idx="9">
                  <c:v>50.995542500029998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07-4FF7-8C73-EC17DEAEF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13744"/>
        <c:axId val="1"/>
        <c:axId val="0"/>
      </c:bar3DChart>
      <c:catAx>
        <c:axId val="1221374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ru-RU"/>
          </a:p>
        </c:txPr>
        <c:crossAx val="122137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30.09.2020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ru-RU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6860-4ECC-9231-B040262D061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6860-4ECC-9231-B040262D0618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26.236842898860001</c:v>
                </c:pt>
                <c:pt idx="1">
                  <c:v>56.650057015580003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60-4ECC-9231-B040262D0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RATE!$A$2</c:f>
          <c:strCache>
            <c:ptCount val="1"/>
            <c:pt idx="0">
              <c:v>State debt and State guaranteed debt of Ukraine as of 30.09.2020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ru-RU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2155-4929-9C20-6E981AB1175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2155-4929-9C20-6E981AB1175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2155-4929-9C20-6E981AB11757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RATE!$A$8:$A$12</c:f>
              <c:strCache>
                <c:ptCount val="5"/>
                <c:pt idx="0">
                  <c:v>EURIBOR</c:v>
                </c:pt>
                <c:pt idx="1">
                  <c:v>LIBOR</c:v>
                </c:pt>
                <c:pt idx="2">
                  <c:v>Consumer Price Index (СРІ)</c:v>
                </c:pt>
                <c:pt idx="3">
                  <c:v>IMF rate</c:v>
                </c:pt>
                <c:pt idx="4">
                  <c:v>Fixed</c:v>
                </c:pt>
              </c:strCache>
            </c:strRef>
          </c:cat>
          <c:val>
            <c:numRef>
              <c:f>RATE!$B$8:$B$12</c:f>
              <c:numCache>
                <c:formatCode>#,##0.00</c:formatCode>
                <c:ptCount val="5"/>
                <c:pt idx="0">
                  <c:v>1.352902127E-2</c:v>
                </c:pt>
                <c:pt idx="1">
                  <c:v>8.3354107079900004</c:v>
                </c:pt>
                <c:pt idx="2">
                  <c:v>5.1299850877599997</c:v>
                </c:pt>
                <c:pt idx="3">
                  <c:v>12.75791808184</c:v>
                </c:pt>
                <c:pt idx="4">
                  <c:v>56.650057015580003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55-4929-9C20-6E981AB11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dd.MM.yyyy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RU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FBA-41CC-8E17-FBAD250DF16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RATE!$A$24:$A$28</c:f>
              <c:strCache>
                <c:ptCount val="5"/>
                <c:pt idx="0">
                  <c:v>EURIBOR</c:v>
                </c:pt>
                <c:pt idx="1">
                  <c:v>LIBOR</c:v>
                </c:pt>
                <c:pt idx="2">
                  <c:v>Consumer Price Index (СРІ)</c:v>
                </c:pt>
                <c:pt idx="3">
                  <c:v>IMF rate</c:v>
                </c:pt>
                <c:pt idx="4">
                  <c:v>Fixed</c:v>
                </c:pt>
              </c:strCache>
            </c:strRef>
          </c:cat>
          <c:val>
            <c:numRef>
              <c:f>RATE!$B$24:$B$28</c:f>
              <c:numCache>
                <c:formatCode>#\ ##0.00;\-#\ ##0.00;</c:formatCode>
                <c:ptCount val="5"/>
                <c:pt idx="0" formatCode="#,##0.00">
                  <c:v>1.352902127E-2</c:v>
                </c:pt>
                <c:pt idx="1">
                  <c:v>6.3800413427200002</c:v>
                </c:pt>
                <c:pt idx="2" formatCode="#,##0.00">
                  <c:v>5.1299850877599997</c:v>
                </c:pt>
                <c:pt idx="3" formatCode="#,##0.00">
                  <c:v>6.0859882053099996</c:v>
                </c:pt>
                <c:pt idx="4" formatCode="#,##0.00">
                  <c:v>55.378660953870003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BA-41CC-8E17-FBAD250DF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600-000000000000}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F00-000000000000}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000-000000000000}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100-000000000000}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400-000000000000}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500-000000000000}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600-000000000000}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800-000000000000}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900-000000000000}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B00-000000000000}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C00-000000000000}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100-000000000000}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300-000000000000}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500-000000000000}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600-000000000000}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53625" cy="638175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53625" cy="638175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3">
    <tabColor indexed="57"/>
    <outlinePr applyStyles="1" summaryBelow="0"/>
    <pageSetUpPr fitToPage="1"/>
  </sheetPr>
  <dimension ref="A1:P180"/>
  <sheetViews>
    <sheetView workbookViewId="0">
      <selection activeCell="D26" sqref="D26"/>
    </sheetView>
  </sheetViews>
  <sheetFormatPr baseColWidth="10" defaultColWidth="9.1640625" defaultRowHeight="11" outlineLevelRow="3"/>
  <cols>
    <col min="1" max="1" width="52" style="237" customWidth="1"/>
    <col min="2" max="11" width="16.33203125" style="28" customWidth="1"/>
    <col min="12" max="16384" width="9.1640625" style="237"/>
  </cols>
  <sheetData>
    <row r="1" spans="1:16" s="119" customFormat="1" ht="14"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6" s="212" customFormat="1" ht="19">
      <c r="A2" s="5" t="s">
        <v>99</v>
      </c>
      <c r="B2" s="5"/>
      <c r="C2" s="5"/>
      <c r="D2" s="5"/>
      <c r="E2" s="5"/>
      <c r="F2" s="5"/>
      <c r="G2" s="5"/>
      <c r="H2" s="5"/>
      <c r="I2" s="5"/>
      <c r="J2" s="5"/>
      <c r="K2" s="5"/>
      <c r="L2" s="253"/>
      <c r="M2" s="253"/>
      <c r="N2" s="253"/>
      <c r="O2" s="253"/>
      <c r="P2" s="253"/>
    </row>
    <row r="3" spans="1:16" s="119" customFormat="1" ht="14"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11"/>
      <c r="M3" s="111"/>
      <c r="N3" s="111"/>
    </row>
    <row r="4" spans="1:16" s="150" customFormat="1" ht="14">
      <c r="B4" s="199"/>
      <c r="C4" s="199"/>
      <c r="D4" s="199"/>
      <c r="E4" s="199"/>
      <c r="F4" s="199"/>
      <c r="G4" s="199"/>
      <c r="H4" s="199"/>
      <c r="I4" s="199"/>
      <c r="J4" s="199"/>
      <c r="K4" s="199" t="str">
        <f>VALUAH</f>
        <v>млрд. грн</v>
      </c>
    </row>
    <row r="5" spans="1:16" s="207" customFormat="1" ht="14">
      <c r="A5" s="209"/>
      <c r="B5" s="12">
        <v>43830</v>
      </c>
      <c r="C5" s="12">
        <v>43861</v>
      </c>
      <c r="D5" s="12">
        <v>43890</v>
      </c>
      <c r="E5" s="12">
        <v>43921</v>
      </c>
      <c r="F5" s="12">
        <v>43951</v>
      </c>
      <c r="G5" s="12">
        <v>43982</v>
      </c>
      <c r="H5" s="12">
        <v>44012</v>
      </c>
      <c r="I5" s="12">
        <v>44043</v>
      </c>
      <c r="J5" s="12">
        <v>44074</v>
      </c>
      <c r="K5" s="12">
        <v>44104</v>
      </c>
    </row>
    <row r="6" spans="1:16" s="258" customFormat="1" ht="34">
      <c r="A6" s="257" t="s">
        <v>141</v>
      </c>
      <c r="B6" s="25">
        <f t="shared" ref="B6:J6" si="0">B$59+B$7</f>
        <v>1998.2958999565099</v>
      </c>
      <c r="C6" s="25">
        <f t="shared" si="0"/>
        <v>2078.15813987208</v>
      </c>
      <c r="D6" s="25">
        <f t="shared" si="0"/>
        <v>2047.83042640639</v>
      </c>
      <c r="E6" s="25">
        <f t="shared" si="0"/>
        <v>2255.55276201996</v>
      </c>
      <c r="F6" s="25">
        <f t="shared" si="0"/>
        <v>2196.4174446163702</v>
      </c>
      <c r="G6" s="25">
        <f t="shared" si="0"/>
        <v>2209.4770742232299</v>
      </c>
      <c r="H6" s="25">
        <f t="shared" si="0"/>
        <v>2269.1912858555702</v>
      </c>
      <c r="I6" s="25">
        <f t="shared" si="0"/>
        <v>2355.0835414242001</v>
      </c>
      <c r="J6" s="25">
        <f t="shared" si="0"/>
        <v>2341.0580649918297</v>
      </c>
      <c r="K6" s="25">
        <v>2345.6080919830001</v>
      </c>
    </row>
    <row r="7" spans="1:16" s="70" customFormat="1" ht="16">
      <c r="A7" s="37" t="s">
        <v>45</v>
      </c>
      <c r="B7" s="81">
        <f t="shared" ref="B7:K7" si="1">B$8+B$46</f>
        <v>838.84791941263995</v>
      </c>
      <c r="C7" s="81">
        <f t="shared" si="1"/>
        <v>829.70173197742008</v>
      </c>
      <c r="D7" s="81">
        <f t="shared" si="1"/>
        <v>824.23023557528984</v>
      </c>
      <c r="E7" s="81">
        <f t="shared" si="1"/>
        <v>867.74774885986994</v>
      </c>
      <c r="F7" s="81">
        <f t="shared" si="1"/>
        <v>867.52246164277005</v>
      </c>
      <c r="G7" s="81">
        <f t="shared" si="1"/>
        <v>905.76460282767994</v>
      </c>
      <c r="H7" s="81">
        <f t="shared" si="1"/>
        <v>904.79440598499002</v>
      </c>
      <c r="I7" s="81">
        <f t="shared" si="1"/>
        <v>900.28077056048016</v>
      </c>
      <c r="J7" s="81">
        <f t="shared" si="1"/>
        <v>889.05351171201994</v>
      </c>
      <c r="K7" s="81">
        <f t="shared" si="1"/>
        <v>902.49033432828003</v>
      </c>
    </row>
    <row r="8" spans="1:16" s="221" customFormat="1" ht="16" outlineLevel="1">
      <c r="A8" s="121" t="s">
        <v>61</v>
      </c>
      <c r="B8" s="232">
        <f t="shared" ref="B8:K8" si="2">B$9+B$44</f>
        <v>829.49510481237996</v>
      </c>
      <c r="C8" s="232">
        <f t="shared" si="2"/>
        <v>820.33921087448005</v>
      </c>
      <c r="D8" s="232">
        <f t="shared" si="2"/>
        <v>814.64468486667988</v>
      </c>
      <c r="E8" s="232">
        <f t="shared" si="2"/>
        <v>856.83404708855994</v>
      </c>
      <c r="F8" s="232">
        <f t="shared" si="2"/>
        <v>851.58107549596002</v>
      </c>
      <c r="G8" s="232">
        <f t="shared" si="2"/>
        <v>889.84645612665997</v>
      </c>
      <c r="H8" s="232">
        <f t="shared" si="2"/>
        <v>882.62329961474006</v>
      </c>
      <c r="I8" s="232">
        <f t="shared" si="2"/>
        <v>878.60022332044014</v>
      </c>
      <c r="J8" s="232">
        <f t="shared" si="2"/>
        <v>864.80495570263997</v>
      </c>
      <c r="K8" s="232">
        <f t="shared" si="2"/>
        <v>878.25201138561999</v>
      </c>
    </row>
    <row r="9" spans="1:16" s="138" customFormat="1" ht="14" outlineLevel="2">
      <c r="A9" s="170" t="s">
        <v>181</v>
      </c>
      <c r="B9" s="239">
        <f t="shared" ref="B9:J9" si="3">SUM(B$10:B$43)</f>
        <v>827.37906445219994</v>
      </c>
      <c r="C9" s="239">
        <f t="shared" si="3"/>
        <v>818.22317051430002</v>
      </c>
      <c r="D9" s="239">
        <f t="shared" si="3"/>
        <v>812.52864450649986</v>
      </c>
      <c r="E9" s="239">
        <f t="shared" si="3"/>
        <v>854.75106985899993</v>
      </c>
      <c r="F9" s="239">
        <f t="shared" si="3"/>
        <v>849.49809826640001</v>
      </c>
      <c r="G9" s="239">
        <f t="shared" si="3"/>
        <v>887.76347889709996</v>
      </c>
      <c r="H9" s="239">
        <f t="shared" si="3"/>
        <v>880.57338551580006</v>
      </c>
      <c r="I9" s="239">
        <f t="shared" si="3"/>
        <v>876.55030922150013</v>
      </c>
      <c r="J9" s="239">
        <f t="shared" si="3"/>
        <v>862.75504160369996</v>
      </c>
      <c r="K9" s="239">
        <v>876.23516041729999</v>
      </c>
    </row>
    <row r="10" spans="1:16" s="233" customFormat="1" ht="14" outlineLevel="3">
      <c r="A10" s="132" t="s">
        <v>131</v>
      </c>
      <c r="B10" s="225">
        <v>72.721914999999996</v>
      </c>
      <c r="C10" s="225">
        <v>72.721914999999996</v>
      </c>
      <c r="D10" s="225">
        <v>72.721914999999996</v>
      </c>
      <c r="E10" s="225">
        <v>71.771915000000007</v>
      </c>
      <c r="F10" s="225">
        <v>71.771915000000007</v>
      </c>
      <c r="G10" s="225">
        <v>71.771915000000007</v>
      </c>
      <c r="H10" s="225">
        <v>71.771915000000007</v>
      </c>
      <c r="I10" s="225">
        <v>71.771915000000007</v>
      </c>
      <c r="J10" s="225">
        <v>71.771915000000007</v>
      </c>
      <c r="K10" s="225">
        <v>71.771915000000007</v>
      </c>
    </row>
    <row r="11" spans="1:16" ht="14" outlineLevel="3">
      <c r="A11" s="130" t="s">
        <v>189</v>
      </c>
      <c r="B11" s="175">
        <v>19.033000000000001</v>
      </c>
      <c r="C11" s="175">
        <v>19.033000000000001</v>
      </c>
      <c r="D11" s="175">
        <v>19.033000000000001</v>
      </c>
      <c r="E11" s="175">
        <v>19.033000000000001</v>
      </c>
      <c r="F11" s="175">
        <v>19.033000000000001</v>
      </c>
      <c r="G11" s="175">
        <v>19.033000000000001</v>
      </c>
      <c r="H11" s="175">
        <v>19.033000000000001</v>
      </c>
      <c r="I11" s="175">
        <v>19.033000000000001</v>
      </c>
      <c r="J11" s="175">
        <v>19.033000000000001</v>
      </c>
      <c r="K11" s="175">
        <v>19.033000000000001</v>
      </c>
      <c r="L11" s="223"/>
      <c r="M11" s="223"/>
      <c r="N11" s="223"/>
    </row>
    <row r="12" spans="1:16" ht="14" outlineLevel="3">
      <c r="A12" s="130" t="s">
        <v>28</v>
      </c>
      <c r="B12" s="175">
        <v>37.771855741800003</v>
      </c>
      <c r="C12" s="175">
        <v>35.655356535899998</v>
      </c>
      <c r="D12" s="175">
        <v>35.965432782500002</v>
      </c>
      <c r="E12" s="175">
        <v>41.937806799000001</v>
      </c>
      <c r="F12" s="175">
        <v>32.484569418200003</v>
      </c>
      <c r="G12" s="175">
        <v>30.908101826700001</v>
      </c>
      <c r="H12" s="175">
        <v>40.750078340599998</v>
      </c>
      <c r="I12" s="175">
        <v>23.933673054</v>
      </c>
      <c r="J12" s="175">
        <v>24.013392978799999</v>
      </c>
      <c r="K12" s="175">
        <v>24.1833965738</v>
      </c>
      <c r="L12" s="223"/>
      <c r="M12" s="223"/>
      <c r="N12" s="223"/>
    </row>
    <row r="13" spans="1:16" ht="14" outlineLevel="3">
      <c r="A13" s="130" t="s">
        <v>32</v>
      </c>
      <c r="B13" s="175">
        <v>36.5</v>
      </c>
      <c r="C13" s="175">
        <v>36.5</v>
      </c>
      <c r="D13" s="175">
        <v>36.5</v>
      </c>
      <c r="E13" s="175">
        <v>36.5</v>
      </c>
      <c r="F13" s="175">
        <v>36.5</v>
      </c>
      <c r="G13" s="175">
        <v>36.5</v>
      </c>
      <c r="H13" s="175">
        <v>36.5</v>
      </c>
      <c r="I13" s="175">
        <v>36.5</v>
      </c>
      <c r="J13" s="175">
        <v>36.5</v>
      </c>
      <c r="K13" s="175">
        <v>36.5</v>
      </c>
      <c r="L13" s="223"/>
      <c r="M13" s="223"/>
      <c r="N13" s="223"/>
    </row>
    <row r="14" spans="1:16" ht="14" outlineLevel="3">
      <c r="A14" s="130" t="s">
        <v>77</v>
      </c>
      <c r="B14" s="175">
        <v>28.700001</v>
      </c>
      <c r="C14" s="175">
        <v>28.700001</v>
      </c>
      <c r="D14" s="175">
        <v>28.700001</v>
      </c>
      <c r="E14" s="175">
        <v>28.700001</v>
      </c>
      <c r="F14" s="175">
        <v>28.700001</v>
      </c>
      <c r="G14" s="175">
        <v>28.700001</v>
      </c>
      <c r="H14" s="175">
        <v>28.700001</v>
      </c>
      <c r="I14" s="175">
        <v>28.700001</v>
      </c>
      <c r="J14" s="175">
        <v>28.700001</v>
      </c>
      <c r="K14" s="175">
        <v>28.700001</v>
      </c>
      <c r="L14" s="223"/>
      <c r="M14" s="223"/>
      <c r="N14" s="223"/>
    </row>
    <row r="15" spans="1:16" ht="14" outlineLevel="3">
      <c r="A15" s="130" t="s">
        <v>123</v>
      </c>
      <c r="B15" s="175">
        <v>46.9</v>
      </c>
      <c r="C15" s="175">
        <v>46.9</v>
      </c>
      <c r="D15" s="175">
        <v>46.9</v>
      </c>
      <c r="E15" s="175">
        <v>46.9</v>
      </c>
      <c r="F15" s="175">
        <v>46.9</v>
      </c>
      <c r="G15" s="175">
        <v>46.9</v>
      </c>
      <c r="H15" s="175">
        <v>46.9</v>
      </c>
      <c r="I15" s="175">
        <v>46.9</v>
      </c>
      <c r="J15" s="175">
        <v>46.9</v>
      </c>
      <c r="K15" s="175">
        <v>46.9</v>
      </c>
      <c r="L15" s="223"/>
      <c r="M15" s="223"/>
      <c r="N15" s="223"/>
    </row>
    <row r="16" spans="1:16" ht="14" outlineLevel="3">
      <c r="A16" s="130" t="s">
        <v>182</v>
      </c>
      <c r="B16" s="175">
        <v>93.438657000000006</v>
      </c>
      <c r="C16" s="175">
        <v>93.438657000000006</v>
      </c>
      <c r="D16" s="175">
        <v>93.438657000000006</v>
      </c>
      <c r="E16" s="175">
        <v>93.438657000000006</v>
      </c>
      <c r="F16" s="175">
        <v>93.438657000000006</v>
      </c>
      <c r="G16" s="175">
        <v>93.438657000000006</v>
      </c>
      <c r="H16" s="175">
        <v>93.438657000000006</v>
      </c>
      <c r="I16" s="175">
        <v>93.438657000000006</v>
      </c>
      <c r="J16" s="175">
        <v>93.438657000000006</v>
      </c>
      <c r="K16" s="175">
        <v>100.278657</v>
      </c>
      <c r="L16" s="223"/>
      <c r="M16" s="223"/>
      <c r="N16" s="223"/>
    </row>
    <row r="17" spans="1:14" ht="14" outlineLevel="3">
      <c r="A17" s="130" t="s">
        <v>23</v>
      </c>
      <c r="B17" s="175">
        <v>12.097744</v>
      </c>
      <c r="C17" s="175">
        <v>12.097744</v>
      </c>
      <c r="D17" s="175">
        <v>12.097744</v>
      </c>
      <c r="E17" s="175">
        <v>12.097744</v>
      </c>
      <c r="F17" s="175">
        <v>12.097744</v>
      </c>
      <c r="G17" s="175">
        <v>12.097744</v>
      </c>
      <c r="H17" s="175">
        <v>12.097744</v>
      </c>
      <c r="I17" s="175">
        <v>12.097744</v>
      </c>
      <c r="J17" s="175">
        <v>12.097744</v>
      </c>
      <c r="K17" s="175">
        <v>12.097744</v>
      </c>
      <c r="L17" s="223"/>
      <c r="M17" s="223"/>
      <c r="N17" s="223"/>
    </row>
    <row r="18" spans="1:14" ht="14" outlineLevel="3">
      <c r="A18" s="130" t="s">
        <v>72</v>
      </c>
      <c r="B18" s="175">
        <v>12.097744</v>
      </c>
      <c r="C18" s="175">
        <v>12.097744</v>
      </c>
      <c r="D18" s="175">
        <v>12.097744</v>
      </c>
      <c r="E18" s="175">
        <v>12.097744</v>
      </c>
      <c r="F18" s="175">
        <v>12.097744</v>
      </c>
      <c r="G18" s="175">
        <v>12.097744</v>
      </c>
      <c r="H18" s="175">
        <v>12.097744</v>
      </c>
      <c r="I18" s="175">
        <v>12.097744</v>
      </c>
      <c r="J18" s="175">
        <v>12.097744</v>
      </c>
      <c r="K18" s="175">
        <v>12.097744</v>
      </c>
      <c r="L18" s="223"/>
      <c r="M18" s="223"/>
      <c r="N18" s="223"/>
    </row>
    <row r="19" spans="1:14" ht="14" outlineLevel="3">
      <c r="A19" s="130" t="s">
        <v>158</v>
      </c>
      <c r="B19" s="175">
        <v>31.401890643400002</v>
      </c>
      <c r="C19" s="175">
        <v>18.706280892399999</v>
      </c>
      <c r="D19" s="175">
        <v>21.772565108999999</v>
      </c>
      <c r="E19" s="175">
        <v>24.8756498435</v>
      </c>
      <c r="F19" s="175">
        <v>23.9093099866</v>
      </c>
      <c r="G19" s="175">
        <v>23.851246267099999</v>
      </c>
      <c r="H19" s="175">
        <v>23.661807841800002</v>
      </c>
      <c r="I19" s="175">
        <v>29.140856481099998</v>
      </c>
      <c r="J19" s="175">
        <v>17.538196680799999</v>
      </c>
      <c r="K19" s="175">
        <v>21.185009322399999</v>
      </c>
      <c r="L19" s="223"/>
      <c r="M19" s="223"/>
      <c r="N19" s="223"/>
    </row>
    <row r="20" spans="1:14" ht="14" outlineLevel="3">
      <c r="A20" s="130" t="s">
        <v>118</v>
      </c>
      <c r="B20" s="175">
        <v>12.097744</v>
      </c>
      <c r="C20" s="175">
        <v>12.097744</v>
      </c>
      <c r="D20" s="175">
        <v>12.097744</v>
      </c>
      <c r="E20" s="175">
        <v>12.097744</v>
      </c>
      <c r="F20" s="175">
        <v>12.097744</v>
      </c>
      <c r="G20" s="175">
        <v>12.097744</v>
      </c>
      <c r="H20" s="175">
        <v>12.097744</v>
      </c>
      <c r="I20" s="175">
        <v>12.097744</v>
      </c>
      <c r="J20" s="175">
        <v>12.097744</v>
      </c>
      <c r="K20" s="175">
        <v>12.097744</v>
      </c>
      <c r="L20" s="223"/>
      <c r="M20" s="223"/>
      <c r="N20" s="223"/>
    </row>
    <row r="21" spans="1:14" ht="14" outlineLevel="3">
      <c r="A21" s="130" t="s">
        <v>179</v>
      </c>
      <c r="B21" s="175">
        <v>12.097744</v>
      </c>
      <c r="C21" s="175">
        <v>12.097744</v>
      </c>
      <c r="D21" s="175">
        <v>12.097744</v>
      </c>
      <c r="E21" s="175">
        <v>12.097744</v>
      </c>
      <c r="F21" s="175">
        <v>12.097744</v>
      </c>
      <c r="G21" s="175">
        <v>12.097744</v>
      </c>
      <c r="H21" s="175">
        <v>12.097744</v>
      </c>
      <c r="I21" s="175">
        <v>12.097744</v>
      </c>
      <c r="J21" s="175">
        <v>12.097744</v>
      </c>
      <c r="K21" s="175">
        <v>12.097744</v>
      </c>
      <c r="L21" s="223"/>
      <c r="M21" s="223"/>
      <c r="N21" s="223"/>
    </row>
    <row r="22" spans="1:14" ht="14" outlineLevel="3">
      <c r="A22" s="130" t="s">
        <v>202</v>
      </c>
      <c r="B22" s="175">
        <v>47.236592873600003</v>
      </c>
      <c r="C22" s="175">
        <v>45.777638028799998</v>
      </c>
      <c r="D22" s="175">
        <v>47.015213008000003</v>
      </c>
      <c r="E22" s="175">
        <v>50.723390672000001</v>
      </c>
      <c r="F22" s="175">
        <v>50.9751487578</v>
      </c>
      <c r="G22" s="175">
        <v>50.902347014299998</v>
      </c>
      <c r="H22" s="175">
        <v>57.7583643794</v>
      </c>
      <c r="I22" s="175">
        <v>70.405839545399999</v>
      </c>
      <c r="J22" s="175">
        <v>83.356583381099995</v>
      </c>
      <c r="K22" s="175">
        <v>87.679280848100007</v>
      </c>
      <c r="L22" s="223"/>
      <c r="M22" s="223"/>
      <c r="N22" s="223"/>
    </row>
    <row r="23" spans="1:14" ht="14" outlineLevel="3">
      <c r="A23" s="130" t="s">
        <v>140</v>
      </c>
      <c r="B23" s="175">
        <v>12.097744</v>
      </c>
      <c r="C23" s="175">
        <v>12.097744</v>
      </c>
      <c r="D23" s="175">
        <v>12.097744</v>
      </c>
      <c r="E23" s="175">
        <v>12.097744</v>
      </c>
      <c r="F23" s="175">
        <v>12.097744</v>
      </c>
      <c r="G23" s="175">
        <v>12.097744</v>
      </c>
      <c r="H23" s="175">
        <v>12.097744</v>
      </c>
      <c r="I23" s="175">
        <v>12.097744</v>
      </c>
      <c r="J23" s="175">
        <v>12.097744</v>
      </c>
      <c r="K23" s="175">
        <v>12.097744</v>
      </c>
      <c r="L23" s="223"/>
      <c r="M23" s="223"/>
      <c r="N23" s="223"/>
    </row>
    <row r="24" spans="1:14" ht="14" outlineLevel="3">
      <c r="A24" s="130" t="s">
        <v>103</v>
      </c>
      <c r="B24" s="175">
        <v>12.097744</v>
      </c>
      <c r="C24" s="175">
        <v>12.097744</v>
      </c>
      <c r="D24" s="175">
        <v>12.097744</v>
      </c>
      <c r="E24" s="175">
        <v>12.097744</v>
      </c>
      <c r="F24" s="175">
        <v>12.097744</v>
      </c>
      <c r="G24" s="175">
        <v>12.097744</v>
      </c>
      <c r="H24" s="175">
        <v>12.097744</v>
      </c>
      <c r="I24" s="175">
        <v>12.097744</v>
      </c>
      <c r="J24" s="175">
        <v>12.097744</v>
      </c>
      <c r="K24" s="175">
        <v>12.097744</v>
      </c>
      <c r="L24" s="223"/>
      <c r="M24" s="223"/>
      <c r="N24" s="223"/>
    </row>
    <row r="25" spans="1:14" ht="14" outlineLevel="3">
      <c r="A25" s="130" t="s">
        <v>162</v>
      </c>
      <c r="B25" s="175">
        <v>12.097744</v>
      </c>
      <c r="C25" s="175">
        <v>12.097744</v>
      </c>
      <c r="D25" s="175">
        <v>12.097744</v>
      </c>
      <c r="E25" s="175">
        <v>12.097744</v>
      </c>
      <c r="F25" s="175">
        <v>12.097744</v>
      </c>
      <c r="G25" s="175">
        <v>12.097744</v>
      </c>
      <c r="H25" s="175">
        <v>12.097744</v>
      </c>
      <c r="I25" s="175">
        <v>12.097744</v>
      </c>
      <c r="J25" s="175">
        <v>12.097744</v>
      </c>
      <c r="K25" s="175">
        <v>12.097744</v>
      </c>
      <c r="L25" s="223"/>
      <c r="M25" s="223"/>
      <c r="N25" s="223"/>
    </row>
    <row r="26" spans="1:14" ht="14" outlineLevel="3">
      <c r="A26" s="130" t="s">
        <v>4</v>
      </c>
      <c r="B26" s="175">
        <v>12.097744</v>
      </c>
      <c r="C26" s="175">
        <v>12.097744</v>
      </c>
      <c r="D26" s="175">
        <v>12.097744</v>
      </c>
      <c r="E26" s="175">
        <v>12.097744</v>
      </c>
      <c r="F26" s="175">
        <v>12.097744</v>
      </c>
      <c r="G26" s="175">
        <v>12.097744</v>
      </c>
      <c r="H26" s="175">
        <v>12.097744</v>
      </c>
      <c r="I26" s="175">
        <v>12.097744</v>
      </c>
      <c r="J26" s="175">
        <v>12.097744</v>
      </c>
      <c r="K26" s="175">
        <v>12.097744</v>
      </c>
      <c r="L26" s="223"/>
      <c r="M26" s="223"/>
      <c r="N26" s="223"/>
    </row>
    <row r="27" spans="1:14" ht="14" outlineLevel="3">
      <c r="A27" s="130" t="s">
        <v>47</v>
      </c>
      <c r="B27" s="175">
        <v>12.097744</v>
      </c>
      <c r="C27" s="175">
        <v>12.097744</v>
      </c>
      <c r="D27" s="175">
        <v>12.097744</v>
      </c>
      <c r="E27" s="175">
        <v>12.097744</v>
      </c>
      <c r="F27" s="175">
        <v>12.097744</v>
      </c>
      <c r="G27" s="175">
        <v>12.097744</v>
      </c>
      <c r="H27" s="175">
        <v>12.097744</v>
      </c>
      <c r="I27" s="175">
        <v>12.097744</v>
      </c>
      <c r="J27" s="175">
        <v>12.097744</v>
      </c>
      <c r="K27" s="175">
        <v>12.097744</v>
      </c>
      <c r="L27" s="223"/>
      <c r="M27" s="223"/>
      <c r="N27" s="223"/>
    </row>
    <row r="28" spans="1:14" ht="14" outlineLevel="3">
      <c r="A28" s="130" t="s">
        <v>93</v>
      </c>
      <c r="B28" s="175">
        <v>12.097744</v>
      </c>
      <c r="C28" s="175">
        <v>12.097744</v>
      </c>
      <c r="D28" s="175">
        <v>12.097744</v>
      </c>
      <c r="E28" s="175">
        <v>12.097744</v>
      </c>
      <c r="F28" s="175">
        <v>12.097744</v>
      </c>
      <c r="G28" s="175">
        <v>12.097744</v>
      </c>
      <c r="H28" s="175">
        <v>12.097744</v>
      </c>
      <c r="I28" s="175">
        <v>12.097744</v>
      </c>
      <c r="J28" s="175">
        <v>12.097744</v>
      </c>
      <c r="K28" s="175">
        <v>12.097744</v>
      </c>
      <c r="L28" s="223"/>
      <c r="M28" s="223"/>
      <c r="N28" s="223"/>
    </row>
    <row r="29" spans="1:14" ht="14" outlineLevel="3">
      <c r="A29" s="130" t="s">
        <v>84</v>
      </c>
      <c r="B29" s="175">
        <v>12.097744</v>
      </c>
      <c r="C29" s="175">
        <v>12.097744</v>
      </c>
      <c r="D29" s="175">
        <v>12.097744</v>
      </c>
      <c r="E29" s="175">
        <v>12.097744</v>
      </c>
      <c r="F29" s="175">
        <v>12.097744</v>
      </c>
      <c r="G29" s="175">
        <v>12.097744</v>
      </c>
      <c r="H29" s="175">
        <v>12.097744</v>
      </c>
      <c r="I29" s="175">
        <v>12.097744</v>
      </c>
      <c r="J29" s="175">
        <v>12.097744</v>
      </c>
      <c r="K29" s="175">
        <v>12.097744</v>
      </c>
      <c r="L29" s="223"/>
      <c r="M29" s="223"/>
      <c r="N29" s="223"/>
    </row>
    <row r="30" spans="1:14" ht="14" outlineLevel="3">
      <c r="A30" s="130" t="s">
        <v>137</v>
      </c>
      <c r="B30" s="175">
        <v>12.097744</v>
      </c>
      <c r="C30" s="175">
        <v>12.097744</v>
      </c>
      <c r="D30" s="175">
        <v>12.097744</v>
      </c>
      <c r="E30" s="175">
        <v>12.097744</v>
      </c>
      <c r="F30" s="175">
        <v>12.097744</v>
      </c>
      <c r="G30" s="175">
        <v>12.097744</v>
      </c>
      <c r="H30" s="175">
        <v>12.097744</v>
      </c>
      <c r="I30" s="175">
        <v>12.097744</v>
      </c>
      <c r="J30" s="175">
        <v>12.097744</v>
      </c>
      <c r="K30" s="175">
        <v>12.097744</v>
      </c>
      <c r="L30" s="223"/>
      <c r="M30" s="223"/>
      <c r="N30" s="223"/>
    </row>
    <row r="31" spans="1:14" ht="14" outlineLevel="3">
      <c r="A31" s="130" t="s">
        <v>190</v>
      </c>
      <c r="B31" s="175">
        <v>12.097744</v>
      </c>
      <c r="C31" s="175">
        <v>12.097744</v>
      </c>
      <c r="D31" s="175">
        <v>12.097744</v>
      </c>
      <c r="E31" s="175">
        <v>12.097744</v>
      </c>
      <c r="F31" s="175">
        <v>12.097744</v>
      </c>
      <c r="G31" s="175">
        <v>12.097744</v>
      </c>
      <c r="H31" s="175">
        <v>12.097744</v>
      </c>
      <c r="I31" s="175">
        <v>12.097744</v>
      </c>
      <c r="J31" s="175">
        <v>12.097744</v>
      </c>
      <c r="K31" s="175">
        <v>12.097744</v>
      </c>
      <c r="L31" s="223"/>
      <c r="M31" s="223"/>
      <c r="N31" s="223"/>
    </row>
    <row r="32" spans="1:14" ht="14" outlineLevel="3">
      <c r="A32" s="130" t="s">
        <v>29</v>
      </c>
      <c r="B32" s="175">
        <v>12.097744</v>
      </c>
      <c r="C32" s="175">
        <v>12.097744</v>
      </c>
      <c r="D32" s="175">
        <v>12.097744</v>
      </c>
      <c r="E32" s="175">
        <v>12.097744</v>
      </c>
      <c r="F32" s="175">
        <v>12.097744</v>
      </c>
      <c r="G32" s="175">
        <v>12.097744</v>
      </c>
      <c r="H32" s="175">
        <v>12.097744</v>
      </c>
      <c r="I32" s="175">
        <v>12.097744</v>
      </c>
      <c r="J32" s="175">
        <v>12.097744</v>
      </c>
      <c r="K32" s="175">
        <v>12.097744</v>
      </c>
      <c r="L32" s="223"/>
      <c r="M32" s="223"/>
      <c r="N32" s="223"/>
    </row>
    <row r="33" spans="1:14" ht="14" outlineLevel="3">
      <c r="A33" s="130" t="s">
        <v>52</v>
      </c>
      <c r="B33" s="175">
        <v>0</v>
      </c>
      <c r="C33" s="175">
        <v>0</v>
      </c>
      <c r="D33" s="175">
        <v>0</v>
      </c>
      <c r="E33" s="175">
        <v>22.649559109999998</v>
      </c>
      <c r="F33" s="175">
        <v>27.307638795999999</v>
      </c>
      <c r="G33" s="175">
        <v>50.930641125999998</v>
      </c>
      <c r="H33" s="175">
        <v>29.213812999999998</v>
      </c>
      <c r="I33" s="175">
        <v>15.835943</v>
      </c>
      <c r="J33" s="175">
        <v>0</v>
      </c>
      <c r="K33" s="175">
        <v>0</v>
      </c>
      <c r="L33" s="223"/>
      <c r="M33" s="223"/>
      <c r="N33" s="223"/>
    </row>
    <row r="34" spans="1:14" ht="14" outlineLevel="3">
      <c r="A34" s="130" t="s">
        <v>42</v>
      </c>
      <c r="B34" s="175">
        <v>79.853823193400004</v>
      </c>
      <c r="C34" s="175">
        <v>80.0887170572</v>
      </c>
      <c r="D34" s="175">
        <v>71.134087606999998</v>
      </c>
      <c r="E34" s="175">
        <v>70.615202050500002</v>
      </c>
      <c r="F34" s="175">
        <v>69.786849231800005</v>
      </c>
      <c r="G34" s="175">
        <v>62.481251031699998</v>
      </c>
      <c r="H34" s="175">
        <v>57.1763382886</v>
      </c>
      <c r="I34" s="175">
        <v>62.886176271899998</v>
      </c>
      <c r="J34" s="175">
        <v>55.460362941699998</v>
      </c>
      <c r="K34" s="175">
        <v>48.484028990699997</v>
      </c>
      <c r="L34" s="223"/>
      <c r="M34" s="223"/>
      <c r="N34" s="223"/>
    </row>
    <row r="35" spans="1:14" ht="14" outlineLevel="3">
      <c r="A35" s="130" t="s">
        <v>41</v>
      </c>
      <c r="B35" s="175">
        <v>12.097751000000001</v>
      </c>
      <c r="C35" s="175">
        <v>12.097751000000001</v>
      </c>
      <c r="D35" s="175">
        <v>12.097751000000001</v>
      </c>
      <c r="E35" s="175">
        <v>12.097751000000001</v>
      </c>
      <c r="F35" s="175">
        <v>12.097751000000001</v>
      </c>
      <c r="G35" s="175">
        <v>12.097751000000001</v>
      </c>
      <c r="H35" s="175">
        <v>12.097751000000001</v>
      </c>
      <c r="I35" s="175">
        <v>12.097751000000001</v>
      </c>
      <c r="J35" s="175">
        <v>12.097751000000001</v>
      </c>
      <c r="K35" s="175">
        <v>12.097751000000001</v>
      </c>
      <c r="L35" s="223"/>
      <c r="M35" s="223"/>
      <c r="N35" s="223"/>
    </row>
    <row r="36" spans="1:14" ht="14" outlineLevel="3">
      <c r="A36" s="130" t="s">
        <v>85</v>
      </c>
      <c r="B36" s="175">
        <v>7.03</v>
      </c>
      <c r="C36" s="175">
        <v>10.029999999999999</v>
      </c>
      <c r="D36" s="175">
        <v>13.095433</v>
      </c>
      <c r="E36" s="175">
        <v>13.095433</v>
      </c>
      <c r="F36" s="175">
        <v>13.095433</v>
      </c>
      <c r="G36" s="175">
        <v>13.095433</v>
      </c>
      <c r="H36" s="175">
        <v>13.432461</v>
      </c>
      <c r="I36" s="175">
        <v>13.441910999999999</v>
      </c>
      <c r="J36" s="175">
        <v>13.444457999999999</v>
      </c>
      <c r="K36" s="175">
        <v>14.13738</v>
      </c>
      <c r="L36" s="223"/>
      <c r="M36" s="223"/>
      <c r="N36" s="223"/>
    </row>
    <row r="37" spans="1:14" ht="14" outlineLevel="3">
      <c r="A37" s="130" t="s">
        <v>142</v>
      </c>
      <c r="B37" s="175">
        <v>46.557594000000002</v>
      </c>
      <c r="C37" s="175">
        <v>45.288303999999997</v>
      </c>
      <c r="D37" s="175">
        <v>42.188304000000002</v>
      </c>
      <c r="E37" s="175">
        <v>42.188304000000002</v>
      </c>
      <c r="F37" s="175">
        <v>42.188304000000002</v>
      </c>
      <c r="G37" s="175">
        <v>42.188304000000002</v>
      </c>
      <c r="H37" s="175">
        <v>42.188304000000002</v>
      </c>
      <c r="I37" s="175">
        <v>44.196147000000003</v>
      </c>
      <c r="J37" s="175">
        <v>44.196147000000003</v>
      </c>
      <c r="K37" s="175">
        <v>44.196147000000003</v>
      </c>
      <c r="L37" s="223"/>
      <c r="M37" s="223"/>
      <c r="N37" s="223"/>
    </row>
    <row r="38" spans="1:14" ht="14" outlineLevel="3">
      <c r="A38" s="130" t="s">
        <v>147</v>
      </c>
      <c r="B38" s="175">
        <v>0</v>
      </c>
      <c r="C38" s="175">
        <v>0</v>
      </c>
      <c r="D38" s="175">
        <v>0</v>
      </c>
      <c r="E38" s="175">
        <v>6.1923399999999997</v>
      </c>
      <c r="F38" s="175">
        <v>5.8484800000000003</v>
      </c>
      <c r="G38" s="175">
        <v>23.949851325299999</v>
      </c>
      <c r="H38" s="175">
        <v>25.9348699174</v>
      </c>
      <c r="I38" s="175">
        <v>32.379698727099999</v>
      </c>
      <c r="J38" s="175">
        <v>37.416189515299997</v>
      </c>
      <c r="K38" s="175">
        <v>37.940105756299999</v>
      </c>
      <c r="L38" s="223"/>
      <c r="M38" s="223"/>
      <c r="N38" s="223"/>
    </row>
    <row r="39" spans="1:14" ht="14" outlineLevel="3">
      <c r="A39" s="130" t="s">
        <v>194</v>
      </c>
      <c r="B39" s="175">
        <v>39.665255999999999</v>
      </c>
      <c r="C39" s="175">
        <v>39.665255999999999</v>
      </c>
      <c r="D39" s="175">
        <v>39.665255999999999</v>
      </c>
      <c r="E39" s="175">
        <v>39.665255999999999</v>
      </c>
      <c r="F39" s="175">
        <v>39.665255999999999</v>
      </c>
      <c r="G39" s="175">
        <v>39.665255999999999</v>
      </c>
      <c r="H39" s="175">
        <v>39.665255999999999</v>
      </c>
      <c r="I39" s="175">
        <v>39.665255999999999</v>
      </c>
      <c r="J39" s="175">
        <v>39.665255999999999</v>
      </c>
      <c r="K39" s="175">
        <v>39.665255999999999</v>
      </c>
      <c r="L39" s="223"/>
      <c r="M39" s="223"/>
      <c r="N39" s="223"/>
    </row>
    <row r="40" spans="1:14" ht="14" outlineLevel="3">
      <c r="A40" s="130" t="s">
        <v>36</v>
      </c>
      <c r="B40" s="175">
        <v>23.602312000000001</v>
      </c>
      <c r="C40" s="175">
        <v>28.751878000000001</v>
      </c>
      <c r="D40" s="175">
        <v>27.432613</v>
      </c>
      <c r="E40" s="175">
        <v>27.432613</v>
      </c>
      <c r="F40" s="175">
        <v>25.874547</v>
      </c>
      <c r="G40" s="175">
        <v>24.960272</v>
      </c>
      <c r="H40" s="175">
        <v>24.960272</v>
      </c>
      <c r="I40" s="175">
        <v>18.645816</v>
      </c>
      <c r="J40" s="175">
        <v>18.645816</v>
      </c>
      <c r="K40" s="175">
        <v>18.645816</v>
      </c>
      <c r="L40" s="223"/>
      <c r="M40" s="223"/>
      <c r="N40" s="223"/>
    </row>
    <row r="41" spans="1:14" ht="14" outlineLevel="3">
      <c r="A41" s="130" t="s">
        <v>81</v>
      </c>
      <c r="B41" s="175">
        <v>17.5</v>
      </c>
      <c r="C41" s="175">
        <v>17.5</v>
      </c>
      <c r="D41" s="175">
        <v>17.5</v>
      </c>
      <c r="E41" s="175">
        <v>17.5</v>
      </c>
      <c r="F41" s="175">
        <v>17.5</v>
      </c>
      <c r="G41" s="175">
        <v>17.5</v>
      </c>
      <c r="H41" s="175">
        <v>17.5</v>
      </c>
      <c r="I41" s="175">
        <v>17.5</v>
      </c>
      <c r="J41" s="175">
        <v>17.5</v>
      </c>
      <c r="K41" s="175">
        <v>17.5</v>
      </c>
      <c r="L41" s="223"/>
      <c r="M41" s="223"/>
      <c r="N41" s="223"/>
    </row>
    <row r="42" spans="1:14" ht="14" outlineLevel="3">
      <c r="A42" s="130" t="s">
        <v>180</v>
      </c>
      <c r="B42" s="175">
        <v>0</v>
      </c>
      <c r="C42" s="175">
        <v>0</v>
      </c>
      <c r="D42" s="175">
        <v>0</v>
      </c>
      <c r="E42" s="175">
        <v>2.0657753840000002</v>
      </c>
      <c r="F42" s="175">
        <v>5.052822076</v>
      </c>
      <c r="G42" s="175">
        <v>11.521035306</v>
      </c>
      <c r="H42" s="175">
        <v>12.522080748</v>
      </c>
      <c r="I42" s="175">
        <v>12.709252142</v>
      </c>
      <c r="J42" s="175">
        <v>15.708899106000001</v>
      </c>
      <c r="K42" s="175">
        <v>19.968999925999999</v>
      </c>
      <c r="L42" s="223"/>
      <c r="M42" s="223"/>
      <c r="N42" s="223"/>
    </row>
    <row r="43" spans="1:14" ht="14" outlineLevel="3">
      <c r="A43" s="130" t="s">
        <v>132</v>
      </c>
      <c r="B43" s="175">
        <v>18</v>
      </c>
      <c r="C43" s="175">
        <v>18</v>
      </c>
      <c r="D43" s="175">
        <v>18</v>
      </c>
      <c r="E43" s="175">
        <v>18</v>
      </c>
      <c r="F43" s="175">
        <v>18</v>
      </c>
      <c r="G43" s="175">
        <v>18</v>
      </c>
      <c r="H43" s="175">
        <v>18</v>
      </c>
      <c r="I43" s="175">
        <v>18</v>
      </c>
      <c r="J43" s="175">
        <v>18</v>
      </c>
      <c r="K43" s="175">
        <v>18</v>
      </c>
      <c r="L43" s="223"/>
      <c r="M43" s="223"/>
      <c r="N43" s="223"/>
    </row>
    <row r="44" spans="1:14" ht="14" outlineLevel="2">
      <c r="A44" s="142" t="s">
        <v>106</v>
      </c>
      <c r="B44" s="160">
        <f t="shared" ref="B44:J44" si="4">SUM(B$45:B$45)</f>
        <v>2.11604036018</v>
      </c>
      <c r="C44" s="160">
        <f t="shared" si="4"/>
        <v>2.11604036018</v>
      </c>
      <c r="D44" s="160">
        <f t="shared" si="4"/>
        <v>2.11604036018</v>
      </c>
      <c r="E44" s="160">
        <f t="shared" si="4"/>
        <v>2.08297722956</v>
      </c>
      <c r="F44" s="160">
        <f t="shared" si="4"/>
        <v>2.08297722956</v>
      </c>
      <c r="G44" s="160">
        <f t="shared" si="4"/>
        <v>2.08297722956</v>
      </c>
      <c r="H44" s="160">
        <f t="shared" si="4"/>
        <v>2.04991409894</v>
      </c>
      <c r="I44" s="160">
        <f t="shared" si="4"/>
        <v>2.04991409894</v>
      </c>
      <c r="J44" s="160">
        <f t="shared" si="4"/>
        <v>2.04991409894</v>
      </c>
      <c r="K44" s="160">
        <v>2.01685096832</v>
      </c>
      <c r="L44" s="223"/>
      <c r="M44" s="223"/>
      <c r="N44" s="223"/>
    </row>
    <row r="45" spans="1:14" ht="14" outlineLevel="3">
      <c r="A45" s="130" t="s">
        <v>26</v>
      </c>
      <c r="B45" s="175">
        <v>2.11604036018</v>
      </c>
      <c r="C45" s="175">
        <v>2.11604036018</v>
      </c>
      <c r="D45" s="175">
        <v>2.11604036018</v>
      </c>
      <c r="E45" s="175">
        <v>2.08297722956</v>
      </c>
      <c r="F45" s="175">
        <v>2.08297722956</v>
      </c>
      <c r="G45" s="175">
        <v>2.08297722956</v>
      </c>
      <c r="H45" s="175">
        <v>2.04991409894</v>
      </c>
      <c r="I45" s="175">
        <v>2.04991409894</v>
      </c>
      <c r="J45" s="175">
        <v>2.04991409894</v>
      </c>
      <c r="K45" s="175">
        <v>2.01685096832</v>
      </c>
      <c r="L45" s="223"/>
      <c r="M45" s="223"/>
      <c r="N45" s="223"/>
    </row>
    <row r="46" spans="1:14" ht="15" outlineLevel="1">
      <c r="A46" s="115" t="s">
        <v>12</v>
      </c>
      <c r="B46" s="94">
        <f t="shared" ref="B46:K46" si="5">B$47+B$53+B$57</f>
        <v>9.3528146002600003</v>
      </c>
      <c r="C46" s="94">
        <f t="shared" si="5"/>
        <v>9.3625211029400006</v>
      </c>
      <c r="D46" s="94">
        <f t="shared" si="5"/>
        <v>9.5855507086100005</v>
      </c>
      <c r="E46" s="94">
        <f t="shared" si="5"/>
        <v>10.91370177131</v>
      </c>
      <c r="F46" s="94">
        <f t="shared" si="5"/>
        <v>15.94138614681</v>
      </c>
      <c r="G46" s="94">
        <f t="shared" si="5"/>
        <v>15.91814670102</v>
      </c>
      <c r="H46" s="94">
        <f t="shared" si="5"/>
        <v>22.171106370250001</v>
      </c>
      <c r="I46" s="94">
        <f t="shared" si="5"/>
        <v>21.680547240040003</v>
      </c>
      <c r="J46" s="94">
        <f t="shared" si="5"/>
        <v>24.248556009380003</v>
      </c>
      <c r="K46" s="94">
        <f t="shared" si="5"/>
        <v>24.238322942659998</v>
      </c>
      <c r="L46" s="223"/>
      <c r="M46" s="223"/>
      <c r="N46" s="223"/>
    </row>
    <row r="47" spans="1:14" ht="14" outlineLevel="2">
      <c r="A47" s="142" t="s">
        <v>181</v>
      </c>
      <c r="B47" s="160">
        <f t="shared" ref="B47:J47" si="6">SUM(B$48:B$52)</f>
        <v>4.1880116000000003</v>
      </c>
      <c r="C47" s="160">
        <f t="shared" si="6"/>
        <v>4.1880116000000003</v>
      </c>
      <c r="D47" s="160">
        <f t="shared" si="6"/>
        <v>4.1880116000000003</v>
      </c>
      <c r="E47" s="160">
        <f t="shared" si="6"/>
        <v>5.4750116000000002</v>
      </c>
      <c r="F47" s="160">
        <f t="shared" si="6"/>
        <v>11.2570116</v>
      </c>
      <c r="G47" s="160">
        <f t="shared" si="6"/>
        <v>11.2570116</v>
      </c>
      <c r="H47" s="160">
        <f t="shared" si="6"/>
        <v>16.338011600000002</v>
      </c>
      <c r="I47" s="160">
        <f t="shared" si="6"/>
        <v>16.338011600000002</v>
      </c>
      <c r="J47" s="160">
        <f t="shared" si="6"/>
        <v>19.210416600000002</v>
      </c>
      <c r="K47" s="160">
        <v>19.210416599999999</v>
      </c>
      <c r="L47" s="223"/>
      <c r="M47" s="223"/>
      <c r="N47" s="223"/>
    </row>
    <row r="48" spans="1:14" ht="14" outlineLevel="3">
      <c r="A48" s="130" t="s">
        <v>101</v>
      </c>
      <c r="B48" s="175">
        <v>1.1600000000000001E-5</v>
      </c>
      <c r="C48" s="175">
        <v>1.1600000000000001E-5</v>
      </c>
      <c r="D48" s="175">
        <v>1.1600000000000001E-5</v>
      </c>
      <c r="E48" s="175">
        <v>1.1600000000000001E-5</v>
      </c>
      <c r="F48" s="175">
        <v>1.1600000000000001E-5</v>
      </c>
      <c r="G48" s="175">
        <v>1.1600000000000001E-5</v>
      </c>
      <c r="H48" s="175">
        <v>1.1600000000000001E-5</v>
      </c>
      <c r="I48" s="175">
        <v>1.1600000000000001E-5</v>
      </c>
      <c r="J48" s="175">
        <v>1.1600000000000001E-5</v>
      </c>
      <c r="K48" s="175">
        <v>1.1600000000000001E-5</v>
      </c>
      <c r="L48" s="223"/>
      <c r="M48" s="223"/>
      <c r="N48" s="223"/>
    </row>
    <row r="49" spans="1:14" ht="14" outlineLevel="3">
      <c r="A49" s="130" t="s">
        <v>69</v>
      </c>
      <c r="B49" s="175">
        <v>2.1880000000000002</v>
      </c>
      <c r="C49" s="175">
        <v>2.1880000000000002</v>
      </c>
      <c r="D49" s="175">
        <v>2.1880000000000002</v>
      </c>
      <c r="E49" s="175">
        <v>3.4750000000000001</v>
      </c>
      <c r="F49" s="175">
        <v>3.4750000000000001</v>
      </c>
      <c r="G49" s="175">
        <v>3.4750000000000001</v>
      </c>
      <c r="H49" s="175">
        <v>3.4750000000000001</v>
      </c>
      <c r="I49" s="175">
        <v>3.4750000000000001</v>
      </c>
      <c r="J49" s="175">
        <v>3.4750000000000001</v>
      </c>
      <c r="K49" s="175">
        <v>3.4750000000000001</v>
      </c>
      <c r="L49" s="223"/>
      <c r="M49" s="223"/>
      <c r="N49" s="223"/>
    </row>
    <row r="50" spans="1:14" ht="14" outlineLevel="3">
      <c r="A50" s="130" t="s">
        <v>0</v>
      </c>
      <c r="B50" s="175">
        <v>2</v>
      </c>
      <c r="C50" s="175">
        <v>2</v>
      </c>
      <c r="D50" s="175">
        <v>2</v>
      </c>
      <c r="E50" s="175">
        <v>2</v>
      </c>
      <c r="F50" s="175">
        <v>2</v>
      </c>
      <c r="G50" s="175">
        <v>2</v>
      </c>
      <c r="H50" s="175">
        <v>2</v>
      </c>
      <c r="I50" s="175">
        <v>2</v>
      </c>
      <c r="J50" s="175">
        <v>2</v>
      </c>
      <c r="K50" s="175">
        <v>2</v>
      </c>
      <c r="L50" s="223"/>
      <c r="M50" s="223"/>
      <c r="N50" s="223"/>
    </row>
    <row r="51" spans="1:14" ht="14" outlineLevel="3">
      <c r="A51" s="130" t="s">
        <v>177</v>
      </c>
      <c r="B51" s="175">
        <v>0</v>
      </c>
      <c r="C51" s="175">
        <v>0</v>
      </c>
      <c r="D51" s="175">
        <v>0</v>
      </c>
      <c r="E51" s="175">
        <v>0</v>
      </c>
      <c r="F51" s="175">
        <v>5.782</v>
      </c>
      <c r="G51" s="175">
        <v>5.782</v>
      </c>
      <c r="H51" s="175">
        <v>10.863</v>
      </c>
      <c r="I51" s="175">
        <v>10.863</v>
      </c>
      <c r="J51" s="175">
        <v>10.863</v>
      </c>
      <c r="K51" s="175">
        <v>10.863</v>
      </c>
      <c r="L51" s="223"/>
      <c r="M51" s="223"/>
      <c r="N51" s="223"/>
    </row>
    <row r="52" spans="1:14" ht="14" outlineLevel="3">
      <c r="A52" s="130" t="s">
        <v>94</v>
      </c>
      <c r="B52" s="175">
        <v>0</v>
      </c>
      <c r="C52" s="175">
        <v>0</v>
      </c>
      <c r="D52" s="175">
        <v>0</v>
      </c>
      <c r="E52" s="175">
        <v>0</v>
      </c>
      <c r="F52" s="175">
        <v>0</v>
      </c>
      <c r="G52" s="175">
        <v>0</v>
      </c>
      <c r="H52" s="175">
        <v>0</v>
      </c>
      <c r="I52" s="175">
        <v>0</v>
      </c>
      <c r="J52" s="175">
        <v>2.8724050000000001</v>
      </c>
      <c r="K52" s="175">
        <v>2.8724050000000001</v>
      </c>
      <c r="L52" s="223"/>
      <c r="M52" s="223"/>
      <c r="N52" s="223"/>
    </row>
    <row r="53" spans="1:14" ht="14" outlineLevel="2">
      <c r="A53" s="142" t="s">
        <v>106</v>
      </c>
      <c r="B53" s="160">
        <f t="shared" ref="B53:J53" si="7">SUM(B$54:B$56)</f>
        <v>5.1638483502600003</v>
      </c>
      <c r="C53" s="160">
        <f t="shared" si="7"/>
        <v>5.1735548529399997</v>
      </c>
      <c r="D53" s="160">
        <f t="shared" si="7"/>
        <v>5.3965844586100005</v>
      </c>
      <c r="E53" s="160">
        <f t="shared" si="7"/>
        <v>5.4377355213099996</v>
      </c>
      <c r="F53" s="160">
        <f t="shared" si="7"/>
        <v>4.6834198968100003</v>
      </c>
      <c r="G53" s="160">
        <f t="shared" si="7"/>
        <v>4.6601804510199996</v>
      </c>
      <c r="H53" s="160">
        <f t="shared" si="7"/>
        <v>5.8321401202500001</v>
      </c>
      <c r="I53" s="160">
        <f t="shared" si="7"/>
        <v>5.3415809900399998</v>
      </c>
      <c r="J53" s="160">
        <f t="shared" si="7"/>
        <v>5.0371847593799997</v>
      </c>
      <c r="K53" s="160">
        <v>5.02695169266</v>
      </c>
      <c r="L53" s="223"/>
      <c r="M53" s="223"/>
      <c r="N53" s="223"/>
    </row>
    <row r="54" spans="1:14" ht="14" outlineLevel="3">
      <c r="A54" s="130" t="s">
        <v>44</v>
      </c>
      <c r="B54" s="175">
        <v>1.75162567326</v>
      </c>
      <c r="C54" s="175">
        <v>1.77687823077</v>
      </c>
      <c r="D54" s="175">
        <v>1.9210643619900001</v>
      </c>
      <c r="E54" s="175">
        <v>1.93500584489</v>
      </c>
      <c r="F54" s="175">
        <v>1.18732319674</v>
      </c>
      <c r="G54" s="175">
        <v>1.1277595869199999</v>
      </c>
      <c r="H54" s="175">
        <v>2.2598314794899999</v>
      </c>
      <c r="I54" s="175">
        <v>1.9645265494299999</v>
      </c>
      <c r="J54" s="175">
        <v>1.63497103024</v>
      </c>
      <c r="K54" s="175">
        <v>1.6108101378199999</v>
      </c>
      <c r="L54" s="223"/>
      <c r="M54" s="223"/>
      <c r="N54" s="223"/>
    </row>
    <row r="55" spans="1:14" ht="14" outlineLevel="3">
      <c r="A55" s="130" t="s">
        <v>112</v>
      </c>
      <c r="B55" s="175">
        <v>3.3534463771</v>
      </c>
      <c r="C55" s="175">
        <v>3.3417335875399998</v>
      </c>
      <c r="D55" s="175">
        <v>3.42057706199</v>
      </c>
      <c r="E55" s="175">
        <v>3.4477866417900001</v>
      </c>
      <c r="F55" s="175">
        <v>3.4449869307199998</v>
      </c>
      <c r="G55" s="175">
        <v>3.4813110947500001</v>
      </c>
      <c r="H55" s="175">
        <v>3.5211988714100002</v>
      </c>
      <c r="I55" s="175">
        <v>3.3297779365300002</v>
      </c>
      <c r="J55" s="175">
        <v>3.35493722506</v>
      </c>
      <c r="K55" s="175">
        <v>3.3688650507600002</v>
      </c>
      <c r="L55" s="223"/>
      <c r="M55" s="223"/>
      <c r="N55" s="223"/>
    </row>
    <row r="56" spans="1:14" ht="14" outlineLevel="3">
      <c r="A56" s="130" t="s">
        <v>86</v>
      </c>
      <c r="B56" s="175">
        <v>5.8776299900000002E-2</v>
      </c>
      <c r="C56" s="175">
        <v>5.4943034629999998E-2</v>
      </c>
      <c r="D56" s="175">
        <v>5.4943034629999998E-2</v>
      </c>
      <c r="E56" s="175">
        <v>5.4943034629999998E-2</v>
      </c>
      <c r="F56" s="175">
        <v>5.1109769350000001E-2</v>
      </c>
      <c r="G56" s="175">
        <v>5.1109769350000001E-2</v>
      </c>
      <c r="H56" s="175">
        <v>5.1109769350000001E-2</v>
      </c>
      <c r="I56" s="175">
        <v>4.7276504079999997E-2</v>
      </c>
      <c r="J56" s="175">
        <v>4.7276504079999997E-2</v>
      </c>
      <c r="K56" s="175">
        <v>4.7276504079999997E-2</v>
      </c>
      <c r="L56" s="223"/>
      <c r="M56" s="223"/>
      <c r="N56" s="223"/>
    </row>
    <row r="57" spans="1:14" ht="14" outlineLevel="2">
      <c r="A57" s="142" t="s">
        <v>126</v>
      </c>
      <c r="B57" s="160">
        <f t="shared" ref="B57:J57" si="8">SUM(B$58:B$58)</f>
        <v>9.5465000000000003E-4</v>
      </c>
      <c r="C57" s="160">
        <f t="shared" si="8"/>
        <v>9.5465000000000003E-4</v>
      </c>
      <c r="D57" s="160">
        <f t="shared" si="8"/>
        <v>9.5465000000000003E-4</v>
      </c>
      <c r="E57" s="160">
        <f t="shared" si="8"/>
        <v>9.5465000000000003E-4</v>
      </c>
      <c r="F57" s="160">
        <f t="shared" si="8"/>
        <v>9.5465000000000003E-4</v>
      </c>
      <c r="G57" s="160">
        <f t="shared" si="8"/>
        <v>9.5465000000000003E-4</v>
      </c>
      <c r="H57" s="160">
        <f t="shared" si="8"/>
        <v>9.5465000000000003E-4</v>
      </c>
      <c r="I57" s="160">
        <f t="shared" si="8"/>
        <v>9.5465000000000003E-4</v>
      </c>
      <c r="J57" s="160">
        <f t="shared" si="8"/>
        <v>9.5465000000000003E-4</v>
      </c>
      <c r="K57" s="160">
        <v>9.5465000000000003E-4</v>
      </c>
      <c r="L57" s="223"/>
      <c r="M57" s="223"/>
      <c r="N57" s="223"/>
    </row>
    <row r="58" spans="1:14" ht="14" outlineLevel="3">
      <c r="A58" s="130" t="s">
        <v>62</v>
      </c>
      <c r="B58" s="175">
        <v>9.5465000000000003E-4</v>
      </c>
      <c r="C58" s="175">
        <v>9.5465000000000003E-4</v>
      </c>
      <c r="D58" s="175">
        <v>9.5465000000000003E-4</v>
      </c>
      <c r="E58" s="175">
        <v>9.5465000000000003E-4</v>
      </c>
      <c r="F58" s="175">
        <v>9.5465000000000003E-4</v>
      </c>
      <c r="G58" s="175">
        <v>9.5465000000000003E-4</v>
      </c>
      <c r="H58" s="175">
        <v>9.5465000000000003E-4</v>
      </c>
      <c r="I58" s="175">
        <v>9.5465000000000003E-4</v>
      </c>
      <c r="J58" s="175">
        <v>9.5465000000000003E-4</v>
      </c>
      <c r="K58" s="175">
        <v>9.5465000000000003E-4</v>
      </c>
      <c r="L58" s="223"/>
      <c r="M58" s="223"/>
      <c r="N58" s="223"/>
    </row>
    <row r="59" spans="1:14" ht="15">
      <c r="A59" s="173" t="s">
        <v>56</v>
      </c>
      <c r="B59" s="101">
        <f t="shared" ref="B59:K59" si="9">B$60+B$91</f>
        <v>1159.44798054387</v>
      </c>
      <c r="C59" s="101">
        <f t="shared" si="9"/>
        <v>1248.4564078946601</v>
      </c>
      <c r="D59" s="101">
        <f t="shared" si="9"/>
        <v>1223.6001908311</v>
      </c>
      <c r="E59" s="101">
        <f t="shared" si="9"/>
        <v>1387.8050131600899</v>
      </c>
      <c r="F59" s="101">
        <f t="shared" si="9"/>
        <v>1328.8949829736</v>
      </c>
      <c r="G59" s="101">
        <f t="shared" si="9"/>
        <v>1303.71247139555</v>
      </c>
      <c r="H59" s="101">
        <f t="shared" si="9"/>
        <v>1364.3968798705801</v>
      </c>
      <c r="I59" s="101">
        <f t="shared" si="9"/>
        <v>1454.8027708637201</v>
      </c>
      <c r="J59" s="101">
        <f t="shared" si="9"/>
        <v>1452.0045532798099</v>
      </c>
      <c r="K59" s="101">
        <f t="shared" si="9"/>
        <v>1443.11775765472</v>
      </c>
      <c r="L59" s="223"/>
      <c r="M59" s="223"/>
      <c r="N59" s="223"/>
    </row>
    <row r="60" spans="1:14" ht="15" outlineLevel="1">
      <c r="A60" s="115" t="s">
        <v>61</v>
      </c>
      <c r="B60" s="94">
        <f t="shared" ref="B60:K60" si="10">B$61+B$68+B$76+B$81+B$89</f>
        <v>931.87402666823004</v>
      </c>
      <c r="C60" s="94">
        <f t="shared" si="10"/>
        <v>1011.29094926876</v>
      </c>
      <c r="D60" s="94">
        <f t="shared" si="10"/>
        <v>993.60736098669986</v>
      </c>
      <c r="E60" s="94">
        <f t="shared" si="10"/>
        <v>1131.9745269479999</v>
      </c>
      <c r="F60" s="94">
        <f t="shared" si="10"/>
        <v>1083.3075683618999</v>
      </c>
      <c r="G60" s="94">
        <f t="shared" si="10"/>
        <v>1058.05724868839</v>
      </c>
      <c r="H60" s="94">
        <f t="shared" si="10"/>
        <v>1119.96532483446</v>
      </c>
      <c r="I60" s="94">
        <f t="shared" si="10"/>
        <v>1193.9367582979601</v>
      </c>
      <c r="J60" s="94">
        <f t="shared" si="10"/>
        <v>1195.93635398886</v>
      </c>
      <c r="K60" s="94">
        <f t="shared" si="10"/>
        <v>1187.23389207316</v>
      </c>
      <c r="L60" s="223"/>
      <c r="M60" s="223"/>
      <c r="N60" s="223"/>
    </row>
    <row r="61" spans="1:14" ht="14" outlineLevel="2">
      <c r="A61" s="142" t="s">
        <v>164</v>
      </c>
      <c r="B61" s="160">
        <f t="shared" ref="B61:J61" si="11">SUM(B$62:B$67)</f>
        <v>292.19705520369001</v>
      </c>
      <c r="C61" s="160">
        <f t="shared" si="11"/>
        <v>304.90542589189999</v>
      </c>
      <c r="D61" s="160">
        <f t="shared" si="11"/>
        <v>299.04192133538999</v>
      </c>
      <c r="E61" s="160">
        <f t="shared" si="11"/>
        <v>342.22884132926998</v>
      </c>
      <c r="F61" s="160">
        <f t="shared" si="11"/>
        <v>325.90260181383002</v>
      </c>
      <c r="G61" s="160">
        <f t="shared" si="11"/>
        <v>327.76262741012999</v>
      </c>
      <c r="H61" s="160">
        <f t="shared" si="11"/>
        <v>392.72764203172005</v>
      </c>
      <c r="I61" s="160">
        <f t="shared" si="11"/>
        <v>399.01253647062993</v>
      </c>
      <c r="J61" s="160">
        <f t="shared" si="11"/>
        <v>397.37727169154999</v>
      </c>
      <c r="K61" s="160">
        <v>407.3215465632</v>
      </c>
      <c r="L61" s="223"/>
      <c r="M61" s="223"/>
      <c r="N61" s="223"/>
    </row>
    <row r="62" spans="1:14" ht="14" outlineLevel="3">
      <c r="A62" s="130" t="s">
        <v>15</v>
      </c>
      <c r="B62" s="175">
        <v>87.456819999999993</v>
      </c>
      <c r="C62" s="175">
        <v>90.942581000000004</v>
      </c>
      <c r="D62" s="175">
        <v>89.137968999999998</v>
      </c>
      <c r="E62" s="175">
        <v>102.483227</v>
      </c>
      <c r="F62" s="175">
        <v>96.792344</v>
      </c>
      <c r="G62" s="175">
        <v>98.053454000000002</v>
      </c>
      <c r="H62" s="175">
        <v>114.1095</v>
      </c>
      <c r="I62" s="175">
        <v>104.47587</v>
      </c>
      <c r="J62" s="175">
        <v>105.074214</v>
      </c>
      <c r="K62" s="175">
        <v>106.350189</v>
      </c>
      <c r="L62" s="223"/>
      <c r="M62" s="223"/>
      <c r="N62" s="223"/>
    </row>
    <row r="63" spans="1:14" ht="14" outlineLevel="3">
      <c r="A63" s="130" t="s">
        <v>48</v>
      </c>
      <c r="B63" s="175">
        <v>11.98128275454</v>
      </c>
      <c r="C63" s="175">
        <v>12.58002115927</v>
      </c>
      <c r="D63" s="175">
        <v>12.119927905040001</v>
      </c>
      <c r="E63" s="175">
        <v>14.080206506550001</v>
      </c>
      <c r="F63" s="175">
        <v>13.116376517659999</v>
      </c>
      <c r="G63" s="175">
        <v>12.57362956733</v>
      </c>
      <c r="H63" s="175">
        <v>12.84042383453</v>
      </c>
      <c r="I63" s="175">
        <v>14.024620463490001</v>
      </c>
      <c r="J63" s="175">
        <v>13.9095714796</v>
      </c>
      <c r="K63" s="175">
        <v>14.065939682690001</v>
      </c>
      <c r="L63" s="223"/>
      <c r="M63" s="223"/>
      <c r="N63" s="223"/>
    </row>
    <row r="64" spans="1:14" ht="14" outlineLevel="3">
      <c r="A64" s="130" t="s">
        <v>87</v>
      </c>
      <c r="B64" s="175">
        <v>18.590715185450001</v>
      </c>
      <c r="C64" s="175">
        <v>19.331684156840002</v>
      </c>
      <c r="D64" s="175">
        <v>18.69622672393</v>
      </c>
      <c r="E64" s="175">
        <v>21.495325380280001</v>
      </c>
      <c r="F64" s="175">
        <v>20.296818450789999</v>
      </c>
      <c r="G64" s="175">
        <v>20.578140386499999</v>
      </c>
      <c r="H64" s="175">
        <v>20.794319355350002</v>
      </c>
      <c r="I64" s="175">
        <v>22.806950510930001</v>
      </c>
      <c r="J64" s="175">
        <v>22.631442766199999</v>
      </c>
      <c r="K64" s="175">
        <v>22.906269044550001</v>
      </c>
      <c r="L64" s="223"/>
      <c r="M64" s="223"/>
      <c r="N64" s="223"/>
    </row>
    <row r="65" spans="1:14" ht="14" outlineLevel="3">
      <c r="A65" s="130" t="s">
        <v>121</v>
      </c>
      <c r="B65" s="175">
        <v>116.13319515038</v>
      </c>
      <c r="C65" s="175">
        <v>121.2510063932</v>
      </c>
      <c r="D65" s="175">
        <v>119.31617634182</v>
      </c>
      <c r="E65" s="175">
        <v>136.29754793658</v>
      </c>
      <c r="F65" s="175">
        <v>130.38521292725</v>
      </c>
      <c r="G65" s="175">
        <v>131.13006043261001</v>
      </c>
      <c r="H65" s="175">
        <v>130.66498958712</v>
      </c>
      <c r="I65" s="175">
        <v>135.81155363582999</v>
      </c>
      <c r="J65" s="175">
        <v>134.30759569757001</v>
      </c>
      <c r="K65" s="175">
        <v>139.90001260490001</v>
      </c>
      <c r="L65" s="223"/>
      <c r="M65" s="223"/>
      <c r="N65" s="223"/>
    </row>
    <row r="66" spans="1:14" ht="14" outlineLevel="3">
      <c r="A66" s="130" t="s">
        <v>135</v>
      </c>
      <c r="B66" s="175">
        <v>57.493439262499997</v>
      </c>
      <c r="C66" s="175">
        <v>60.230327709309996</v>
      </c>
      <c r="D66" s="175">
        <v>59.205398794419999</v>
      </c>
      <c r="E66" s="175">
        <v>67.225612366980002</v>
      </c>
      <c r="F66" s="175">
        <v>64.690058646219995</v>
      </c>
      <c r="G66" s="175">
        <v>64.798186101530007</v>
      </c>
      <c r="H66" s="175">
        <v>113.67669271917001</v>
      </c>
      <c r="I66" s="175">
        <v>121.13541480641</v>
      </c>
      <c r="J66" s="175">
        <v>120.69028430373</v>
      </c>
      <c r="K66" s="175">
        <v>123.31208339938</v>
      </c>
      <c r="L66" s="223"/>
      <c r="M66" s="223"/>
      <c r="N66" s="223"/>
    </row>
    <row r="67" spans="1:14" ht="14" outlineLevel="3">
      <c r="A67" s="130" t="s">
        <v>130</v>
      </c>
      <c r="B67" s="175">
        <v>0.54160285082000004</v>
      </c>
      <c r="C67" s="175">
        <v>0.56980547327999997</v>
      </c>
      <c r="D67" s="175">
        <v>0.56622257018</v>
      </c>
      <c r="E67" s="175">
        <v>0.64692213888000005</v>
      </c>
      <c r="F67" s="175">
        <v>0.62179127191000005</v>
      </c>
      <c r="G67" s="175">
        <v>0.62915692215999997</v>
      </c>
      <c r="H67" s="175">
        <v>0.64171653554999997</v>
      </c>
      <c r="I67" s="175">
        <v>0.75812705397000002</v>
      </c>
      <c r="J67" s="175">
        <v>0.76416344444999995</v>
      </c>
      <c r="K67" s="175">
        <v>0.78705283167999995</v>
      </c>
      <c r="L67" s="223"/>
      <c r="M67" s="223"/>
      <c r="N67" s="223"/>
    </row>
    <row r="68" spans="1:14" ht="14" outlineLevel="2">
      <c r="A68" s="142" t="s">
        <v>40</v>
      </c>
      <c r="B68" s="160">
        <f t="shared" ref="B68:J68" si="12">SUM(B$69:B$75)</f>
        <v>38.587261669610001</v>
      </c>
      <c r="C68" s="160">
        <f t="shared" si="12"/>
        <v>40.561492256679998</v>
      </c>
      <c r="D68" s="160">
        <f t="shared" si="12"/>
        <v>39.76797019552</v>
      </c>
      <c r="E68" s="160">
        <f t="shared" si="12"/>
        <v>41.405400126750003</v>
      </c>
      <c r="F68" s="160">
        <f t="shared" si="12"/>
        <v>39.877999973439998</v>
      </c>
      <c r="G68" s="160">
        <f t="shared" si="12"/>
        <v>39.734527582509998</v>
      </c>
      <c r="H68" s="160">
        <f t="shared" si="12"/>
        <v>39.631285648499997</v>
      </c>
      <c r="I68" s="160">
        <f t="shared" si="12"/>
        <v>42.059722187030005</v>
      </c>
      <c r="J68" s="160">
        <f t="shared" si="12"/>
        <v>41.851421381560002</v>
      </c>
      <c r="K68" s="160">
        <v>42.763372061170003</v>
      </c>
      <c r="L68" s="223"/>
      <c r="M68" s="223"/>
      <c r="N68" s="223"/>
    </row>
    <row r="69" spans="1:14" ht="14" outlineLevel="3">
      <c r="A69" s="130" t="s">
        <v>25</v>
      </c>
      <c r="B69" s="175">
        <v>3.6202200000000002</v>
      </c>
      <c r="C69" s="175">
        <v>3.7721200000000001</v>
      </c>
      <c r="D69" s="175">
        <v>3.6776200000000001</v>
      </c>
      <c r="E69" s="175">
        <v>0</v>
      </c>
      <c r="F69" s="175">
        <v>0</v>
      </c>
      <c r="G69" s="175">
        <v>0</v>
      </c>
      <c r="H69" s="175">
        <v>0</v>
      </c>
      <c r="I69" s="175">
        <v>0</v>
      </c>
      <c r="J69" s="175">
        <v>0</v>
      </c>
      <c r="K69" s="175">
        <v>0</v>
      </c>
      <c r="L69" s="223"/>
      <c r="M69" s="223"/>
      <c r="N69" s="223"/>
    </row>
    <row r="70" spans="1:14" ht="14" outlineLevel="3">
      <c r="A70" s="130" t="s">
        <v>46</v>
      </c>
      <c r="B70" s="175">
        <v>6.4320433100400001</v>
      </c>
      <c r="C70" s="175">
        <v>6.6884048576000001</v>
      </c>
      <c r="D70" s="175">
        <v>6.55568401842</v>
      </c>
      <c r="E70" s="175">
        <v>7.5371658221200004</v>
      </c>
      <c r="F70" s="175">
        <v>7.11862778326</v>
      </c>
      <c r="G70" s="175">
        <v>7.2113765721999998</v>
      </c>
      <c r="H70" s="175">
        <v>7.2874681894200002</v>
      </c>
      <c r="I70" s="175">
        <v>8.2157694263100005</v>
      </c>
      <c r="J70" s="175">
        <v>8.2628219786500008</v>
      </c>
      <c r="K70" s="175">
        <v>8.3832494879899997</v>
      </c>
      <c r="L70" s="223"/>
      <c r="M70" s="223"/>
      <c r="N70" s="223"/>
    </row>
    <row r="71" spans="1:14" ht="14" outlineLevel="3">
      <c r="A71" s="130" t="s">
        <v>102</v>
      </c>
      <c r="B71" s="175">
        <v>0.15374539101000001</v>
      </c>
      <c r="C71" s="175">
        <v>0.15987321143</v>
      </c>
      <c r="D71" s="175">
        <v>0.15670077985</v>
      </c>
      <c r="E71" s="175">
        <v>0.18016117905000001</v>
      </c>
      <c r="F71" s="175">
        <v>0.17015684740000001</v>
      </c>
      <c r="G71" s="175">
        <v>0.17237382544999999</v>
      </c>
      <c r="H71" s="175">
        <v>0.17427425860000001</v>
      </c>
      <c r="I71" s="175">
        <v>0.17802976516999999</v>
      </c>
      <c r="J71" s="175">
        <v>0.17904935985000001</v>
      </c>
      <c r="K71" s="175">
        <v>0.18450361556</v>
      </c>
      <c r="L71" s="223"/>
      <c r="M71" s="223"/>
      <c r="N71" s="223"/>
    </row>
    <row r="72" spans="1:14" ht="14" outlineLevel="3">
      <c r="A72" s="130" t="s">
        <v>111</v>
      </c>
      <c r="B72" s="175">
        <v>14.350423071130001</v>
      </c>
      <c r="C72" s="175">
        <v>15.09768568886</v>
      </c>
      <c r="D72" s="175">
        <v>14.880425777459999</v>
      </c>
      <c r="E72" s="175">
        <v>17.00122421539</v>
      </c>
      <c r="F72" s="175">
        <v>16.3407807424</v>
      </c>
      <c r="G72" s="175">
        <v>16.30109718357</v>
      </c>
      <c r="H72" s="175">
        <v>16.171625786290001</v>
      </c>
      <c r="I72" s="175">
        <v>16.77693637602</v>
      </c>
      <c r="J72" s="175">
        <v>16.64643502377</v>
      </c>
      <c r="K72" s="175">
        <v>17.145054396550002</v>
      </c>
      <c r="L72" s="223"/>
      <c r="M72" s="223"/>
      <c r="N72" s="223"/>
    </row>
    <row r="73" spans="1:14" ht="14" outlineLevel="3">
      <c r="A73" s="130" t="s">
        <v>125</v>
      </c>
      <c r="B73" s="175">
        <v>7.8694291629999996E-2</v>
      </c>
      <c r="C73" s="175">
        <v>8.2792101300000004E-2</v>
      </c>
      <c r="D73" s="175">
        <v>8.160069985E-2</v>
      </c>
      <c r="E73" s="175">
        <v>9.3230651799999995E-2</v>
      </c>
      <c r="F73" s="175">
        <v>8.9608937580000006E-2</v>
      </c>
      <c r="G73" s="175">
        <v>8.9391322430000003E-2</v>
      </c>
      <c r="H73" s="175">
        <v>8.8681332220000006E-2</v>
      </c>
      <c r="I73" s="175">
        <v>9.2000710870000002E-2</v>
      </c>
      <c r="J73" s="175">
        <v>9.1285072640000006E-2</v>
      </c>
      <c r="K73" s="175">
        <v>9.4019382159999998E-2</v>
      </c>
      <c r="L73" s="223"/>
      <c r="M73" s="223"/>
      <c r="N73" s="223"/>
    </row>
    <row r="74" spans="1:14" ht="14" outlineLevel="3">
      <c r="A74" s="130" t="s">
        <v>200</v>
      </c>
      <c r="B74" s="175">
        <v>0.58780514750000001</v>
      </c>
      <c r="C74" s="175">
        <v>0.61123326047000004</v>
      </c>
      <c r="D74" s="175">
        <v>0.59910430102000001</v>
      </c>
      <c r="E74" s="175">
        <v>0.67062651400999995</v>
      </c>
      <c r="F74" s="175">
        <v>0.63338669301999995</v>
      </c>
      <c r="G74" s="175">
        <v>0.64163910492999998</v>
      </c>
      <c r="H74" s="175">
        <v>0.67730023024999997</v>
      </c>
      <c r="I74" s="175">
        <v>0.73602973602999999</v>
      </c>
      <c r="J74" s="175">
        <v>0.74024505365000004</v>
      </c>
      <c r="K74" s="175">
        <v>0.73072255688999999</v>
      </c>
      <c r="L74" s="223"/>
      <c r="M74" s="223"/>
      <c r="N74" s="223"/>
    </row>
    <row r="75" spans="1:14" ht="14" outlineLevel="3">
      <c r="A75" s="130" t="s">
        <v>22</v>
      </c>
      <c r="B75" s="175">
        <v>13.3643304583</v>
      </c>
      <c r="C75" s="175">
        <v>14.149383137019999</v>
      </c>
      <c r="D75" s="175">
        <v>13.81683461892</v>
      </c>
      <c r="E75" s="175">
        <v>15.922991744380001</v>
      </c>
      <c r="F75" s="175">
        <v>15.52543896978</v>
      </c>
      <c r="G75" s="175">
        <v>15.318649573929999</v>
      </c>
      <c r="H75" s="175">
        <v>15.231935851719999</v>
      </c>
      <c r="I75" s="175">
        <v>16.06095617263</v>
      </c>
      <c r="J75" s="175">
        <v>15.931584893</v>
      </c>
      <c r="K75" s="175">
        <v>16.225822622020001</v>
      </c>
      <c r="L75" s="223"/>
      <c r="M75" s="223"/>
      <c r="N75" s="223"/>
    </row>
    <row r="76" spans="1:14" ht="14" outlineLevel="2">
      <c r="A76" s="142" t="s">
        <v>203</v>
      </c>
      <c r="B76" s="160">
        <f t="shared" ref="B76:J76" si="13">SUM(B$77:B$80)</f>
        <v>33.342212997930005</v>
      </c>
      <c r="C76" s="160">
        <f t="shared" si="13"/>
        <v>34.671131494180003</v>
      </c>
      <c r="D76" s="160">
        <f t="shared" si="13"/>
        <v>33.174817320789998</v>
      </c>
      <c r="E76" s="160">
        <f t="shared" si="13"/>
        <v>37.978878089479998</v>
      </c>
      <c r="F76" s="160">
        <f t="shared" si="13"/>
        <v>35.869914915629998</v>
      </c>
      <c r="G76" s="160">
        <f t="shared" si="13"/>
        <v>36.261760979249999</v>
      </c>
      <c r="H76" s="160">
        <f t="shared" si="13"/>
        <v>37.120068971240002</v>
      </c>
      <c r="I76" s="160">
        <f t="shared" si="13"/>
        <v>40.360468402999999</v>
      </c>
      <c r="J76" s="160">
        <f t="shared" si="13"/>
        <v>39.52566967365</v>
      </c>
      <c r="K76" s="160">
        <v>48.114283778390003</v>
      </c>
      <c r="L76" s="223"/>
      <c r="M76" s="223"/>
      <c r="N76" s="223"/>
    </row>
    <row r="77" spans="1:14" ht="14" outlineLevel="3">
      <c r="A77" s="130" t="s">
        <v>57</v>
      </c>
      <c r="B77" s="175">
        <v>6.6055000000000001</v>
      </c>
      <c r="C77" s="175">
        <v>6.8687750000000003</v>
      </c>
      <c r="D77" s="175">
        <v>6.732475</v>
      </c>
      <c r="E77" s="175">
        <v>7.7404250000000001</v>
      </c>
      <c r="F77" s="175">
        <v>7.3106</v>
      </c>
      <c r="G77" s="175">
        <v>7.40585</v>
      </c>
      <c r="H77" s="175">
        <v>7.4874999999999998</v>
      </c>
      <c r="I77" s="175">
        <v>8.1367499999999993</v>
      </c>
      <c r="J77" s="175">
        <v>8.1833500000000008</v>
      </c>
      <c r="K77" s="175">
        <v>16.565449999999998</v>
      </c>
      <c r="L77" s="223"/>
      <c r="M77" s="223"/>
      <c r="N77" s="223"/>
    </row>
    <row r="78" spans="1:14" ht="14" outlineLevel="3">
      <c r="A78" s="130" t="s">
        <v>176</v>
      </c>
      <c r="B78" s="175">
        <v>1.3509357200000001E-3</v>
      </c>
      <c r="C78" s="175">
        <v>1.4047798800000001E-3</v>
      </c>
      <c r="D78" s="175">
        <v>1.3769042400000001E-3</v>
      </c>
      <c r="E78" s="175">
        <v>1.58304695E-3</v>
      </c>
      <c r="F78" s="175">
        <v>1.4951405199999999E-3</v>
      </c>
      <c r="G78" s="175">
        <v>1.51462074E-3</v>
      </c>
      <c r="H78" s="175">
        <v>1.53131954E-3</v>
      </c>
      <c r="I78" s="175">
        <v>1.6641020699999999E-3</v>
      </c>
      <c r="J78" s="175">
        <v>1.6736325599999999E-3</v>
      </c>
      <c r="K78" s="175">
        <v>1.69395641E-3</v>
      </c>
      <c r="L78" s="223"/>
      <c r="M78" s="223"/>
      <c r="N78" s="223"/>
    </row>
    <row r="79" spans="1:14" ht="14" outlineLevel="3">
      <c r="A79" s="130" t="s">
        <v>163</v>
      </c>
      <c r="B79" s="175">
        <v>4.3171068115700004</v>
      </c>
      <c r="C79" s="175">
        <v>4.4891734675099997</v>
      </c>
      <c r="D79" s="175">
        <v>4.4000929045700001</v>
      </c>
      <c r="E79" s="175">
        <v>4.8961564693500002</v>
      </c>
      <c r="F79" s="175">
        <v>4.6242734067900004</v>
      </c>
      <c r="G79" s="175">
        <v>4.6090191840100001</v>
      </c>
      <c r="H79" s="175">
        <v>5.1183535446799997</v>
      </c>
      <c r="I79" s="175">
        <v>5.5838462998800003</v>
      </c>
      <c r="J79" s="175">
        <v>5.5323948007899997</v>
      </c>
      <c r="K79" s="175">
        <v>5.4254845396900002</v>
      </c>
      <c r="L79" s="223"/>
      <c r="M79" s="223"/>
      <c r="N79" s="223"/>
    </row>
    <row r="80" spans="1:14" ht="14" outlineLevel="3">
      <c r="A80" s="130" t="s">
        <v>196</v>
      </c>
      <c r="B80" s="175">
        <v>22.418255250640001</v>
      </c>
      <c r="C80" s="175">
        <v>23.311778246789999</v>
      </c>
      <c r="D80" s="175">
        <v>22.040872511980002</v>
      </c>
      <c r="E80" s="175">
        <v>25.34071357318</v>
      </c>
      <c r="F80" s="175">
        <v>23.933546368319998</v>
      </c>
      <c r="G80" s="175">
        <v>24.2453771745</v>
      </c>
      <c r="H80" s="175">
        <v>24.51268410702</v>
      </c>
      <c r="I80" s="175">
        <v>26.63820800105</v>
      </c>
      <c r="J80" s="175">
        <v>25.808251240299999</v>
      </c>
      <c r="K80" s="175">
        <v>26.12165528229</v>
      </c>
      <c r="L80" s="223"/>
      <c r="M80" s="223"/>
      <c r="N80" s="223"/>
    </row>
    <row r="81" spans="1:14" ht="14" outlineLevel="2">
      <c r="A81" s="142" t="s">
        <v>49</v>
      </c>
      <c r="B81" s="160">
        <f t="shared" ref="B81:J81" si="14">SUM(B$82:B$88)</f>
        <v>527.52570759700006</v>
      </c>
      <c r="C81" s="160">
        <f t="shared" si="14"/>
        <v>589.01641282599996</v>
      </c>
      <c r="D81" s="160">
        <f t="shared" si="14"/>
        <v>580.20319453499997</v>
      </c>
      <c r="E81" s="160">
        <f t="shared" si="14"/>
        <v>663.33109500249998</v>
      </c>
      <c r="F81" s="160">
        <f t="shared" si="14"/>
        <v>636.40058525899997</v>
      </c>
      <c r="G81" s="160">
        <f t="shared" si="14"/>
        <v>608.9662215164999</v>
      </c>
      <c r="H81" s="160">
        <f t="shared" si="14"/>
        <v>605.39374820700004</v>
      </c>
      <c r="I81" s="160">
        <f t="shared" si="14"/>
        <v>664.4527706893</v>
      </c>
      <c r="J81" s="160">
        <f t="shared" si="14"/>
        <v>669.30730235810006</v>
      </c>
      <c r="K81" s="160">
        <v>640.12000144640001</v>
      </c>
      <c r="L81" s="223"/>
      <c r="M81" s="223"/>
      <c r="N81" s="223"/>
    </row>
    <row r="82" spans="1:14" ht="14" outlineLevel="3">
      <c r="A82" s="130" t="s">
        <v>108</v>
      </c>
      <c r="B82" s="175">
        <v>71.058599999999998</v>
      </c>
      <c r="C82" s="175">
        <v>74.758799999999994</v>
      </c>
      <c r="D82" s="175">
        <v>73.683000000000007</v>
      </c>
      <c r="E82" s="175">
        <v>84.1845</v>
      </c>
      <c r="F82" s="175">
        <v>80.914199999999994</v>
      </c>
      <c r="G82" s="175">
        <v>80.717699999999994</v>
      </c>
      <c r="H82" s="175">
        <v>80.076599999999999</v>
      </c>
      <c r="I82" s="175">
        <v>83.073899999999995</v>
      </c>
      <c r="J82" s="175">
        <v>82.427700000000002</v>
      </c>
      <c r="K82" s="175">
        <v>84.896699999999996</v>
      </c>
      <c r="L82" s="223"/>
      <c r="M82" s="223"/>
      <c r="N82" s="223"/>
    </row>
    <row r="83" spans="1:14" ht="14" outlineLevel="3">
      <c r="A83" s="130" t="s">
        <v>188</v>
      </c>
      <c r="B83" s="175">
        <v>279.63773759700001</v>
      </c>
      <c r="C83" s="175">
        <v>294.19917782599998</v>
      </c>
      <c r="D83" s="175">
        <v>289.96556953499999</v>
      </c>
      <c r="E83" s="175">
        <v>331.29224500250001</v>
      </c>
      <c r="F83" s="175">
        <v>318.42259525899999</v>
      </c>
      <c r="G83" s="175">
        <v>290.74340651649999</v>
      </c>
      <c r="H83" s="175">
        <v>288.434178207</v>
      </c>
      <c r="I83" s="175">
        <v>276.92576568930002</v>
      </c>
      <c r="J83" s="175">
        <v>283.80568735809999</v>
      </c>
      <c r="K83" s="175">
        <v>244.3829614464</v>
      </c>
      <c r="L83" s="223"/>
      <c r="M83" s="223"/>
      <c r="N83" s="223"/>
    </row>
    <row r="84" spans="1:14" ht="14" outlineLevel="3">
      <c r="A84" s="130" t="s">
        <v>165</v>
      </c>
      <c r="B84" s="175">
        <v>23.686199999999999</v>
      </c>
      <c r="C84" s="175">
        <v>24.919599999999999</v>
      </c>
      <c r="D84" s="175">
        <v>24.561</v>
      </c>
      <c r="E84" s="175">
        <v>28.061499999999999</v>
      </c>
      <c r="F84" s="175">
        <v>26.971399999999999</v>
      </c>
      <c r="G84" s="175">
        <v>26.905899999999999</v>
      </c>
      <c r="H84" s="175">
        <v>26.6922</v>
      </c>
      <c r="I84" s="175">
        <v>27.691299999999998</v>
      </c>
      <c r="J84" s="175">
        <v>27.475899999999999</v>
      </c>
      <c r="K84" s="175">
        <v>28.2989</v>
      </c>
      <c r="L84" s="223"/>
      <c r="M84" s="223"/>
      <c r="N84" s="223"/>
    </row>
    <row r="85" spans="1:14" ht="14" outlineLevel="3">
      <c r="A85" s="130" t="s">
        <v>204</v>
      </c>
      <c r="B85" s="175">
        <v>71.058599999999998</v>
      </c>
      <c r="C85" s="175">
        <v>74.758799999999994</v>
      </c>
      <c r="D85" s="175">
        <v>73.683000000000007</v>
      </c>
      <c r="E85" s="175">
        <v>84.1845</v>
      </c>
      <c r="F85" s="175">
        <v>80.914199999999994</v>
      </c>
      <c r="G85" s="175">
        <v>80.717699999999994</v>
      </c>
      <c r="H85" s="175">
        <v>80.076599999999999</v>
      </c>
      <c r="I85" s="175">
        <v>83.073899999999995</v>
      </c>
      <c r="J85" s="175">
        <v>82.427700000000002</v>
      </c>
      <c r="K85" s="175">
        <v>84.896699999999996</v>
      </c>
      <c r="L85" s="223"/>
      <c r="M85" s="223"/>
      <c r="N85" s="223"/>
    </row>
    <row r="86" spans="1:14" ht="14" outlineLevel="3">
      <c r="A86" s="130" t="s">
        <v>21</v>
      </c>
      <c r="B86" s="175">
        <v>55.662570000000002</v>
      </c>
      <c r="C86" s="175">
        <v>58.561059999999998</v>
      </c>
      <c r="D86" s="175">
        <v>57.718350000000001</v>
      </c>
      <c r="E86" s="175">
        <v>65.944524999999999</v>
      </c>
      <c r="F86" s="175">
        <v>63.38279</v>
      </c>
      <c r="G86" s="175">
        <v>63.228864999999999</v>
      </c>
      <c r="H86" s="175">
        <v>62.726669999999999</v>
      </c>
      <c r="I86" s="175">
        <v>65.074555000000004</v>
      </c>
      <c r="J86" s="175">
        <v>64.568365</v>
      </c>
      <c r="K86" s="175">
        <v>66.502414999999999</v>
      </c>
      <c r="L86" s="223"/>
      <c r="M86" s="223"/>
      <c r="N86" s="223"/>
    </row>
    <row r="87" spans="1:14" ht="14" outlineLevel="3">
      <c r="A87" s="130" t="s">
        <v>55</v>
      </c>
      <c r="B87" s="175">
        <v>26.422000000000001</v>
      </c>
      <c r="C87" s="175">
        <v>27.475100000000001</v>
      </c>
      <c r="D87" s="175">
        <v>26.9299</v>
      </c>
      <c r="E87" s="175">
        <v>30.9617</v>
      </c>
      <c r="F87" s="175">
        <v>29.2424</v>
      </c>
      <c r="G87" s="175">
        <v>29.6234</v>
      </c>
      <c r="H87" s="175">
        <v>29.95</v>
      </c>
      <c r="I87" s="175">
        <v>32.546999999999997</v>
      </c>
      <c r="J87" s="175">
        <v>32.733400000000003</v>
      </c>
      <c r="K87" s="175">
        <v>33.130899999999997</v>
      </c>
      <c r="L87" s="223"/>
      <c r="M87" s="223"/>
      <c r="N87" s="223"/>
    </row>
    <row r="88" spans="1:14" ht="14" outlineLevel="3">
      <c r="A88" s="130" t="s">
        <v>171</v>
      </c>
      <c r="B88" s="175">
        <v>0</v>
      </c>
      <c r="C88" s="175">
        <v>34.343874999999997</v>
      </c>
      <c r="D88" s="175">
        <v>33.662374999999997</v>
      </c>
      <c r="E88" s="175">
        <v>38.702125000000002</v>
      </c>
      <c r="F88" s="175">
        <v>36.552999999999997</v>
      </c>
      <c r="G88" s="175">
        <v>37.029249999999998</v>
      </c>
      <c r="H88" s="175">
        <v>37.4375</v>
      </c>
      <c r="I88" s="175">
        <v>96.06635</v>
      </c>
      <c r="J88" s="175">
        <v>95.868549999999999</v>
      </c>
      <c r="K88" s="175">
        <v>98.011425000000003</v>
      </c>
      <c r="L88" s="223"/>
      <c r="M88" s="223"/>
      <c r="N88" s="223"/>
    </row>
    <row r="89" spans="1:14" ht="14" outlineLevel="2">
      <c r="A89" s="142" t="s">
        <v>167</v>
      </c>
      <c r="B89" s="160">
        <f t="shared" ref="B89:J89" si="15">SUM(B$90:B$90)</f>
        <v>40.221789200000003</v>
      </c>
      <c r="C89" s="160">
        <f t="shared" si="15"/>
        <v>42.1364868</v>
      </c>
      <c r="D89" s="160">
        <f t="shared" si="15"/>
        <v>41.419457600000001</v>
      </c>
      <c r="E89" s="160">
        <f t="shared" si="15"/>
        <v>47.0303124</v>
      </c>
      <c r="F89" s="160">
        <f t="shared" si="15"/>
        <v>45.256466400000001</v>
      </c>
      <c r="G89" s="160">
        <f t="shared" si="15"/>
        <v>45.3321112</v>
      </c>
      <c r="H89" s="160">
        <f t="shared" si="15"/>
        <v>45.092579976000003</v>
      </c>
      <c r="I89" s="160">
        <f t="shared" si="15"/>
        <v>48.051260548000002</v>
      </c>
      <c r="J89" s="160">
        <f t="shared" si="15"/>
        <v>47.874688884000001</v>
      </c>
      <c r="K89" s="160">
        <v>48.914688224000002</v>
      </c>
      <c r="L89" s="223"/>
      <c r="M89" s="223"/>
      <c r="N89" s="223"/>
    </row>
    <row r="90" spans="1:14" ht="14" outlineLevel="3">
      <c r="A90" s="130" t="s">
        <v>135</v>
      </c>
      <c r="B90" s="175">
        <v>40.221789200000003</v>
      </c>
      <c r="C90" s="175">
        <v>42.1364868</v>
      </c>
      <c r="D90" s="175">
        <v>41.419457600000001</v>
      </c>
      <c r="E90" s="175">
        <v>47.0303124</v>
      </c>
      <c r="F90" s="175">
        <v>45.256466400000001</v>
      </c>
      <c r="G90" s="175">
        <v>45.3321112</v>
      </c>
      <c r="H90" s="175">
        <v>45.092579976000003</v>
      </c>
      <c r="I90" s="175">
        <v>48.051260548000002</v>
      </c>
      <c r="J90" s="175">
        <v>47.874688884000001</v>
      </c>
      <c r="K90" s="175">
        <v>48.914688224000002</v>
      </c>
      <c r="L90" s="223"/>
      <c r="M90" s="223"/>
      <c r="N90" s="223"/>
    </row>
    <row r="91" spans="1:14" ht="15" outlineLevel="1">
      <c r="A91" s="115" t="s">
        <v>12</v>
      </c>
      <c r="B91" s="94">
        <f t="shared" ref="B91:K91" si="16">B$92+B$98+B$99+B$106</f>
        <v>227.57395387564003</v>
      </c>
      <c r="C91" s="94">
        <f t="shared" si="16"/>
        <v>237.16545862589999</v>
      </c>
      <c r="D91" s="94">
        <f t="shared" si="16"/>
        <v>229.99282984440003</v>
      </c>
      <c r="E91" s="94">
        <f t="shared" si="16"/>
        <v>255.83048621209002</v>
      </c>
      <c r="F91" s="94">
        <f t="shared" si="16"/>
        <v>245.58741461169998</v>
      </c>
      <c r="G91" s="94">
        <f t="shared" si="16"/>
        <v>245.65522270715999</v>
      </c>
      <c r="H91" s="94">
        <f t="shared" si="16"/>
        <v>244.43155503611999</v>
      </c>
      <c r="I91" s="94">
        <f t="shared" si="16"/>
        <v>260.86601256576</v>
      </c>
      <c r="J91" s="94">
        <f t="shared" si="16"/>
        <v>256.06819929095002</v>
      </c>
      <c r="K91" s="94">
        <f t="shared" si="16"/>
        <v>255.88386558155997</v>
      </c>
      <c r="L91" s="223"/>
      <c r="M91" s="223"/>
      <c r="N91" s="223"/>
    </row>
    <row r="92" spans="1:14" ht="14" outlineLevel="2">
      <c r="A92" s="142" t="s">
        <v>164</v>
      </c>
      <c r="B92" s="160">
        <f t="shared" ref="B92:J92" si="17">SUM(B$93:B$97)</f>
        <v>190.85308737639002</v>
      </c>
      <c r="C92" s="160">
        <f t="shared" si="17"/>
        <v>200.21791213464999</v>
      </c>
      <c r="D92" s="160">
        <f t="shared" si="17"/>
        <v>193.58817312683001</v>
      </c>
      <c r="E92" s="160">
        <f t="shared" si="17"/>
        <v>214.40209405606001</v>
      </c>
      <c r="F92" s="160">
        <f t="shared" si="17"/>
        <v>205.92532101734</v>
      </c>
      <c r="G92" s="160">
        <f t="shared" si="17"/>
        <v>206.47607431291999</v>
      </c>
      <c r="H92" s="160">
        <f t="shared" si="17"/>
        <v>205.53833417344998</v>
      </c>
      <c r="I92" s="160">
        <f t="shared" si="17"/>
        <v>222.38294491027</v>
      </c>
      <c r="J92" s="160">
        <f t="shared" si="17"/>
        <v>217.85467987047002</v>
      </c>
      <c r="K92" s="160">
        <v>216.58962606578999</v>
      </c>
      <c r="L92" s="223"/>
      <c r="M92" s="223"/>
      <c r="N92" s="223"/>
    </row>
    <row r="93" spans="1:14" ht="14" outlineLevel="3">
      <c r="A93" s="130" t="s">
        <v>58</v>
      </c>
      <c r="B93" s="175">
        <v>2.6421999999999999</v>
      </c>
      <c r="C93" s="175">
        <v>2.7475100000000001</v>
      </c>
      <c r="D93" s="175">
        <v>2.69299</v>
      </c>
      <c r="E93" s="175">
        <v>3.0961699999999999</v>
      </c>
      <c r="F93" s="175">
        <v>2.9242400000000002</v>
      </c>
      <c r="G93" s="175">
        <v>2.9623400000000002</v>
      </c>
      <c r="H93" s="175">
        <v>2.9950000000000001</v>
      </c>
      <c r="I93" s="175">
        <v>6.5094000000000003</v>
      </c>
      <c r="J93" s="175">
        <v>6.5466800000000003</v>
      </c>
      <c r="K93" s="175">
        <v>6.6261799999999997</v>
      </c>
      <c r="L93" s="223"/>
      <c r="M93" s="223"/>
      <c r="N93" s="223"/>
    </row>
    <row r="94" spans="1:14" ht="14" outlineLevel="3">
      <c r="A94" s="130" t="s">
        <v>48</v>
      </c>
      <c r="B94" s="175">
        <v>7.9946693819899997</v>
      </c>
      <c r="C94" s="175">
        <v>8.6380931397000005</v>
      </c>
      <c r="D94" s="175">
        <v>8.5731466942699992</v>
      </c>
      <c r="E94" s="175">
        <v>9.3912525057200007</v>
      </c>
      <c r="F94" s="175">
        <v>9.0024226602499997</v>
      </c>
      <c r="G94" s="175">
        <v>9.1389220559800002</v>
      </c>
      <c r="H94" s="175">
        <v>9.2013596940499998</v>
      </c>
      <c r="I94" s="175">
        <v>10.150135471800001</v>
      </c>
      <c r="J94" s="175">
        <v>10.215444054840001</v>
      </c>
      <c r="K94" s="175">
        <v>9.8320587859100002</v>
      </c>
      <c r="L94" s="223"/>
      <c r="M94" s="223"/>
      <c r="N94" s="223"/>
    </row>
    <row r="95" spans="1:14" ht="14" outlineLevel="3">
      <c r="A95" s="130" t="s">
        <v>87</v>
      </c>
      <c r="B95" s="175">
        <v>1.4470008299999999</v>
      </c>
      <c r="C95" s="175">
        <v>1.5046738515</v>
      </c>
      <c r="D95" s="175">
        <v>1.4748159734999999</v>
      </c>
      <c r="E95" s="175">
        <v>1.6956175005</v>
      </c>
      <c r="F95" s="175">
        <v>1.601460036</v>
      </c>
      <c r="G95" s="175">
        <v>1.6223255009999999</v>
      </c>
      <c r="H95" s="175">
        <v>1.64021175</v>
      </c>
      <c r="I95" s="175">
        <v>1.782436455</v>
      </c>
      <c r="J95" s="175">
        <v>1.792644651</v>
      </c>
      <c r="K95" s="175">
        <v>1.8144137385000001</v>
      </c>
      <c r="L95" s="223"/>
      <c r="M95" s="223"/>
      <c r="N95" s="223"/>
    </row>
    <row r="96" spans="1:14" ht="14" outlineLevel="3">
      <c r="A96" s="130" t="s">
        <v>121</v>
      </c>
      <c r="B96" s="175">
        <v>10.8254236629</v>
      </c>
      <c r="C96" s="175">
        <v>11.389130696760001</v>
      </c>
      <c r="D96" s="175">
        <v>11.225237926909999</v>
      </c>
      <c r="E96" s="175">
        <v>12.82508912854</v>
      </c>
      <c r="F96" s="175">
        <v>12.071186346239999</v>
      </c>
      <c r="G96" s="175">
        <v>12.125065365019999</v>
      </c>
      <c r="H96" s="175">
        <v>12.02876208326</v>
      </c>
      <c r="I96" s="175">
        <v>12.47900358443</v>
      </c>
      <c r="J96" s="175">
        <v>12.38193420264</v>
      </c>
      <c r="K96" s="175">
        <v>12.75281675239</v>
      </c>
      <c r="L96" s="223"/>
      <c r="M96" s="223"/>
      <c r="N96" s="223"/>
    </row>
    <row r="97" spans="1:14" ht="14" outlineLevel="3">
      <c r="A97" s="130" t="s">
        <v>135</v>
      </c>
      <c r="B97" s="175">
        <v>167.94379350150001</v>
      </c>
      <c r="C97" s="175">
        <v>175.93850444668999</v>
      </c>
      <c r="D97" s="175">
        <v>169.62198253215001</v>
      </c>
      <c r="E97" s="175">
        <v>187.39396492130001</v>
      </c>
      <c r="F97" s="175">
        <v>180.32601197484999</v>
      </c>
      <c r="G97" s="175">
        <v>180.62742139092001</v>
      </c>
      <c r="H97" s="175">
        <v>179.67300064614</v>
      </c>
      <c r="I97" s="175">
        <v>191.46196939903999</v>
      </c>
      <c r="J97" s="175">
        <v>186.91797696199001</v>
      </c>
      <c r="K97" s="175">
        <v>185.56415678899</v>
      </c>
      <c r="L97" s="223"/>
      <c r="M97" s="223"/>
      <c r="N97" s="223"/>
    </row>
    <row r="98" spans="1:14" ht="14" outlineLevel="2">
      <c r="A98" s="142" t="s">
        <v>40</v>
      </c>
      <c r="B98" s="160"/>
      <c r="C98" s="160"/>
      <c r="D98" s="160"/>
      <c r="E98" s="160"/>
      <c r="F98" s="160"/>
      <c r="G98" s="160"/>
      <c r="H98" s="160"/>
      <c r="I98" s="160"/>
      <c r="J98" s="160"/>
      <c r="K98" s="160"/>
      <c r="L98" s="223"/>
      <c r="M98" s="223"/>
      <c r="N98" s="223"/>
    </row>
    <row r="99" spans="1:14" ht="14" outlineLevel="2">
      <c r="A99" s="142" t="s">
        <v>203</v>
      </c>
      <c r="B99" s="160">
        <f t="shared" ref="B99:J99" si="18">SUM(B$100:B$105)</f>
        <v>34.05327729071</v>
      </c>
      <c r="C99" s="160">
        <f t="shared" si="18"/>
        <v>34.152970722519996</v>
      </c>
      <c r="D99" s="160">
        <f t="shared" si="18"/>
        <v>33.657635754189997</v>
      </c>
      <c r="E99" s="160">
        <f t="shared" si="18"/>
        <v>38.309248121719996</v>
      </c>
      <c r="F99" s="160">
        <f t="shared" si="18"/>
        <v>36.660594561460002</v>
      </c>
      <c r="G99" s="160">
        <f t="shared" si="18"/>
        <v>36.172632447470001</v>
      </c>
      <c r="H99" s="160">
        <f t="shared" si="18"/>
        <v>35.902591103980008</v>
      </c>
      <c r="I99" s="160">
        <f t="shared" si="18"/>
        <v>35.296212305589997</v>
      </c>
      <c r="J99" s="160">
        <f t="shared" si="18"/>
        <v>35.038374655190005</v>
      </c>
      <c r="K99" s="160">
        <v>36.050119921869999</v>
      </c>
      <c r="L99" s="223"/>
      <c r="M99" s="223"/>
      <c r="N99" s="223"/>
    </row>
    <row r="100" spans="1:14" ht="14" outlineLevel="3">
      <c r="A100" s="130" t="s">
        <v>68</v>
      </c>
      <c r="B100" s="175">
        <v>3.43046205458</v>
      </c>
      <c r="C100" s="175">
        <v>3.81304878108</v>
      </c>
      <c r="D100" s="175">
        <v>3.7581779447499999</v>
      </c>
      <c r="E100" s="175">
        <v>4.3941648635100004</v>
      </c>
      <c r="F100" s="175">
        <v>4.2499880658500002</v>
      </c>
      <c r="G100" s="175">
        <v>4.2396669769099997</v>
      </c>
      <c r="H100" s="175">
        <v>4.2059934393900003</v>
      </c>
      <c r="I100" s="175">
        <v>4.3634254998899999</v>
      </c>
      <c r="J100" s="175">
        <v>4.32948408679</v>
      </c>
      <c r="K100" s="175">
        <v>4.7297420280100004</v>
      </c>
      <c r="L100" s="223"/>
      <c r="M100" s="223"/>
      <c r="N100" s="223"/>
    </row>
    <row r="101" spans="1:14" ht="14" outlineLevel="3">
      <c r="A101" s="130" t="s">
        <v>196</v>
      </c>
      <c r="B101" s="175">
        <v>0.71897552226000006</v>
      </c>
      <c r="C101" s="175">
        <v>0.75062755141000004</v>
      </c>
      <c r="D101" s="175">
        <v>0.73723514311000005</v>
      </c>
      <c r="E101" s="175">
        <v>0.72652288224999995</v>
      </c>
      <c r="F101" s="175">
        <v>0.69691690391000005</v>
      </c>
      <c r="G101" s="175">
        <v>0.73318986982000001</v>
      </c>
      <c r="H101" s="175">
        <v>0.74223814731000004</v>
      </c>
      <c r="I101" s="175">
        <v>0.89036758203999999</v>
      </c>
      <c r="J101" s="175">
        <v>0.89829162412999997</v>
      </c>
      <c r="K101" s="175">
        <v>0.76013048166999997</v>
      </c>
      <c r="L101" s="223"/>
      <c r="M101" s="223"/>
      <c r="N101" s="223"/>
    </row>
    <row r="102" spans="1:14" ht="14" outlineLevel="3">
      <c r="A102" s="130" t="s">
        <v>117</v>
      </c>
      <c r="B102" s="175">
        <v>0.22458699762000001</v>
      </c>
      <c r="C102" s="175">
        <v>0.23353834753</v>
      </c>
      <c r="D102" s="175">
        <v>0.22890414757999999</v>
      </c>
      <c r="E102" s="175">
        <v>0.13158722282999999</v>
      </c>
      <c r="F102" s="175">
        <v>0.12428019795</v>
      </c>
      <c r="G102" s="175">
        <v>0.12589944792999999</v>
      </c>
      <c r="H102" s="175">
        <v>0.12728749789999999</v>
      </c>
      <c r="I102" s="175">
        <v>0.13832474772</v>
      </c>
      <c r="J102" s="175">
        <v>0.13911694770999999</v>
      </c>
      <c r="K102" s="175">
        <v>0</v>
      </c>
      <c r="L102" s="223"/>
      <c r="M102" s="223"/>
      <c r="N102" s="223"/>
    </row>
    <row r="103" spans="1:14" ht="14" outlineLevel="3">
      <c r="A103" s="130" t="s">
        <v>139</v>
      </c>
      <c r="B103" s="175">
        <v>0.48319847999999999</v>
      </c>
      <c r="C103" s="175">
        <v>0.50835984000000001</v>
      </c>
      <c r="D103" s="175">
        <v>0.50104439999999995</v>
      </c>
      <c r="E103" s="175">
        <v>0.57245460000000004</v>
      </c>
      <c r="F103" s="175">
        <v>0.36681103999999998</v>
      </c>
      <c r="G103" s="175">
        <v>0.36592024000000001</v>
      </c>
      <c r="H103" s="175">
        <v>0.36301391999999999</v>
      </c>
      <c r="I103" s="175">
        <v>0.37660167999999999</v>
      </c>
      <c r="J103" s="175">
        <v>0.37367223999999999</v>
      </c>
      <c r="K103" s="175">
        <v>0.38486503999999999</v>
      </c>
      <c r="L103" s="223"/>
      <c r="M103" s="223"/>
      <c r="N103" s="223"/>
    </row>
    <row r="104" spans="1:14" ht="14" outlineLevel="3">
      <c r="A104" s="130" t="s">
        <v>110</v>
      </c>
      <c r="B104" s="175">
        <v>28.423439999999999</v>
      </c>
      <c r="C104" s="175">
        <v>28.034549999999999</v>
      </c>
      <c r="D104" s="175">
        <v>27.631125000000001</v>
      </c>
      <c r="E104" s="175">
        <v>31.569187500000002</v>
      </c>
      <c r="F104" s="175">
        <v>30.342825000000001</v>
      </c>
      <c r="G104" s="175">
        <v>30.269137499999999</v>
      </c>
      <c r="H104" s="175">
        <v>30.028725000000001</v>
      </c>
      <c r="I104" s="175">
        <v>29.075865</v>
      </c>
      <c r="J104" s="175">
        <v>28.849695000000001</v>
      </c>
      <c r="K104" s="175">
        <v>29.713844999999999</v>
      </c>
      <c r="L104" s="223"/>
      <c r="M104" s="223"/>
      <c r="N104" s="223"/>
    </row>
    <row r="105" spans="1:14" ht="14" outlineLevel="3">
      <c r="A105" s="130" t="s">
        <v>95</v>
      </c>
      <c r="B105" s="175">
        <v>0.77261423625000003</v>
      </c>
      <c r="C105" s="175">
        <v>0.81284620249999995</v>
      </c>
      <c r="D105" s="175">
        <v>0.80114911875000006</v>
      </c>
      <c r="E105" s="175">
        <v>0.91533105312999996</v>
      </c>
      <c r="F105" s="175">
        <v>0.87977335374999999</v>
      </c>
      <c r="G105" s="175">
        <v>0.43881841281</v>
      </c>
      <c r="H105" s="175">
        <v>0.43533309937999998</v>
      </c>
      <c r="I105" s="175">
        <v>0.45162779594000002</v>
      </c>
      <c r="J105" s="175">
        <v>0.44811475655999999</v>
      </c>
      <c r="K105" s="175">
        <v>0.46153737219000002</v>
      </c>
      <c r="L105" s="223"/>
      <c r="M105" s="223"/>
      <c r="N105" s="223"/>
    </row>
    <row r="106" spans="1:14" ht="14" outlineLevel="2">
      <c r="A106" s="142" t="s">
        <v>167</v>
      </c>
      <c r="B106" s="160">
        <f t="shared" ref="B106:J106" si="19">SUM(B$107:B$107)</f>
        <v>2.6675892085399999</v>
      </c>
      <c r="C106" s="160">
        <f t="shared" si="19"/>
        <v>2.7945757687300001</v>
      </c>
      <c r="D106" s="160">
        <f t="shared" si="19"/>
        <v>2.7470209633799998</v>
      </c>
      <c r="E106" s="160">
        <f t="shared" si="19"/>
        <v>3.1191440343100001</v>
      </c>
      <c r="F106" s="160">
        <f t="shared" si="19"/>
        <v>3.0014990329</v>
      </c>
      <c r="G106" s="160">
        <f t="shared" si="19"/>
        <v>3.00651594677</v>
      </c>
      <c r="H106" s="160">
        <f t="shared" si="19"/>
        <v>2.9906297586899999</v>
      </c>
      <c r="I106" s="160">
        <f t="shared" si="19"/>
        <v>3.1868553499000001</v>
      </c>
      <c r="J106" s="160">
        <f t="shared" si="19"/>
        <v>3.1751447652899998</v>
      </c>
      <c r="K106" s="160">
        <v>3.2441195938999998</v>
      </c>
      <c r="L106" s="223"/>
      <c r="M106" s="223"/>
      <c r="N106" s="223"/>
    </row>
    <row r="107" spans="1:14" ht="14" outlineLevel="3">
      <c r="A107" s="130" t="s">
        <v>135</v>
      </c>
      <c r="B107" s="175">
        <v>2.6675892085399999</v>
      </c>
      <c r="C107" s="175">
        <v>2.7945757687300001</v>
      </c>
      <c r="D107" s="175">
        <v>2.7470209633799998</v>
      </c>
      <c r="E107" s="175">
        <v>3.1191440343100001</v>
      </c>
      <c r="F107" s="175">
        <v>3.0014990329</v>
      </c>
      <c r="G107" s="175">
        <v>3.00651594677</v>
      </c>
      <c r="H107" s="175">
        <v>2.9906297586899999</v>
      </c>
      <c r="I107" s="175">
        <v>3.1868553499000001</v>
      </c>
      <c r="J107" s="175">
        <v>3.1751447652899998</v>
      </c>
      <c r="K107" s="175">
        <v>3.2441195938999998</v>
      </c>
      <c r="L107" s="223"/>
      <c r="M107" s="223"/>
      <c r="N107" s="223"/>
    </row>
    <row r="108" spans="1:14"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223"/>
      <c r="M108" s="223"/>
      <c r="N108" s="223"/>
    </row>
    <row r="109" spans="1:14"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223"/>
      <c r="M109" s="223"/>
      <c r="N109" s="223"/>
    </row>
    <row r="110" spans="1:14"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223"/>
      <c r="M110" s="223"/>
      <c r="N110" s="223"/>
    </row>
    <row r="111" spans="1:14"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223"/>
      <c r="M111" s="223"/>
      <c r="N111" s="223"/>
    </row>
    <row r="112" spans="1:14"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223"/>
      <c r="M112" s="223"/>
      <c r="N112" s="223"/>
    </row>
    <row r="113" spans="2:14"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223"/>
      <c r="M113" s="223"/>
      <c r="N113" s="223"/>
    </row>
    <row r="114" spans="2:14"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223"/>
      <c r="M114" s="223"/>
      <c r="N114" s="223"/>
    </row>
    <row r="115" spans="2:14"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223"/>
      <c r="M115" s="223"/>
      <c r="N115" s="223"/>
    </row>
    <row r="116" spans="2:14"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223"/>
      <c r="M116" s="223"/>
      <c r="N116" s="223"/>
    </row>
    <row r="117" spans="2:14"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223"/>
      <c r="M117" s="223"/>
      <c r="N117" s="223"/>
    </row>
    <row r="118" spans="2:14"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223"/>
      <c r="M118" s="223"/>
      <c r="N118" s="223"/>
    </row>
    <row r="119" spans="2:14"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223"/>
      <c r="M119" s="223"/>
      <c r="N119" s="223"/>
    </row>
    <row r="120" spans="2:14"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223"/>
      <c r="M120" s="223"/>
      <c r="N120" s="223"/>
    </row>
    <row r="121" spans="2:14"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223"/>
      <c r="M121" s="223"/>
      <c r="N121" s="223"/>
    </row>
    <row r="122" spans="2:14"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223"/>
      <c r="M122" s="223"/>
      <c r="N122" s="223"/>
    </row>
    <row r="123" spans="2:14"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223"/>
      <c r="M123" s="223"/>
      <c r="N123" s="223"/>
    </row>
    <row r="124" spans="2:14"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223"/>
      <c r="M124" s="223"/>
      <c r="N124" s="223"/>
    </row>
    <row r="125" spans="2:14"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223"/>
      <c r="M125" s="223"/>
      <c r="N125" s="223"/>
    </row>
    <row r="126" spans="2:14"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223"/>
      <c r="M126" s="223"/>
      <c r="N126" s="223"/>
    </row>
    <row r="127" spans="2:14"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223"/>
      <c r="M127" s="223"/>
      <c r="N127" s="223"/>
    </row>
    <row r="128" spans="2:14"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223"/>
      <c r="M128" s="223"/>
      <c r="N128" s="223"/>
    </row>
    <row r="129" spans="2:14"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223"/>
      <c r="M129" s="223"/>
      <c r="N129" s="223"/>
    </row>
    <row r="130" spans="2:14"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223"/>
      <c r="M130" s="223"/>
      <c r="N130" s="223"/>
    </row>
    <row r="131" spans="2:14"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223"/>
      <c r="M131" s="223"/>
      <c r="N131" s="223"/>
    </row>
    <row r="132" spans="2:14"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223"/>
      <c r="M132" s="223"/>
      <c r="N132" s="223"/>
    </row>
    <row r="133" spans="2:14"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223"/>
      <c r="M133" s="223"/>
      <c r="N133" s="223"/>
    </row>
    <row r="134" spans="2:14"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223"/>
      <c r="M134" s="223"/>
      <c r="N134" s="223"/>
    </row>
    <row r="135" spans="2:14"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223"/>
      <c r="M135" s="223"/>
      <c r="N135" s="223"/>
    </row>
    <row r="136" spans="2:14"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223"/>
      <c r="M136" s="223"/>
      <c r="N136" s="223"/>
    </row>
    <row r="137" spans="2:14"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223"/>
      <c r="M137" s="223"/>
      <c r="N137" s="223"/>
    </row>
    <row r="138" spans="2:14"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223"/>
      <c r="M138" s="223"/>
      <c r="N138" s="223"/>
    </row>
    <row r="139" spans="2:14"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223"/>
      <c r="M139" s="223"/>
      <c r="N139" s="223"/>
    </row>
    <row r="140" spans="2:14"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223"/>
      <c r="M140" s="223"/>
      <c r="N140" s="223"/>
    </row>
    <row r="141" spans="2:14"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223"/>
      <c r="M141" s="223"/>
      <c r="N141" s="223"/>
    </row>
    <row r="142" spans="2:14"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223"/>
      <c r="M142" s="223"/>
      <c r="N142" s="223"/>
    </row>
    <row r="143" spans="2:14"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223"/>
      <c r="M143" s="223"/>
      <c r="N143" s="223"/>
    </row>
    <row r="144" spans="2:14"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223"/>
      <c r="M144" s="223"/>
      <c r="N144" s="223"/>
    </row>
    <row r="145" spans="2:14"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223"/>
      <c r="M145" s="223"/>
      <c r="N145" s="223"/>
    </row>
    <row r="146" spans="2:14"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223"/>
      <c r="M146" s="223"/>
      <c r="N146" s="223"/>
    </row>
    <row r="147" spans="2:14"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223"/>
      <c r="M147" s="223"/>
      <c r="N147" s="223"/>
    </row>
    <row r="148" spans="2:14"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223"/>
      <c r="M148" s="223"/>
      <c r="N148" s="223"/>
    </row>
    <row r="149" spans="2:14"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223"/>
      <c r="M149" s="223"/>
      <c r="N149" s="223"/>
    </row>
    <row r="150" spans="2:14"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223"/>
      <c r="M150" s="223"/>
      <c r="N150" s="223"/>
    </row>
    <row r="151" spans="2:14"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223"/>
      <c r="M151" s="223"/>
      <c r="N151" s="223"/>
    </row>
    <row r="152" spans="2:14"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223"/>
      <c r="M152" s="223"/>
      <c r="N152" s="223"/>
    </row>
    <row r="153" spans="2:14"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223"/>
      <c r="M153" s="223"/>
      <c r="N153" s="223"/>
    </row>
    <row r="154" spans="2:14"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223"/>
      <c r="M154" s="223"/>
      <c r="N154" s="223"/>
    </row>
    <row r="155" spans="2:14"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223"/>
      <c r="M155" s="223"/>
      <c r="N155" s="223"/>
    </row>
    <row r="156" spans="2:14"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223"/>
      <c r="M156" s="223"/>
      <c r="N156" s="223"/>
    </row>
    <row r="157" spans="2:14"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223"/>
      <c r="M157" s="223"/>
      <c r="N157" s="223"/>
    </row>
    <row r="158" spans="2:14"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223"/>
      <c r="M158" s="223"/>
      <c r="N158" s="223"/>
    </row>
    <row r="159" spans="2:14"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223"/>
      <c r="M159" s="223"/>
      <c r="N159" s="223"/>
    </row>
    <row r="160" spans="2:14"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223"/>
      <c r="M160" s="223"/>
      <c r="N160" s="223"/>
    </row>
    <row r="161" spans="2:14"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223"/>
      <c r="M161" s="223"/>
      <c r="N161" s="223"/>
    </row>
    <row r="162" spans="2:14"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223"/>
      <c r="M162" s="223"/>
      <c r="N162" s="223"/>
    </row>
    <row r="163" spans="2:14"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223"/>
      <c r="M163" s="223"/>
      <c r="N163" s="223"/>
    </row>
    <row r="164" spans="2:14"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223"/>
      <c r="M164" s="223"/>
      <c r="N164" s="223"/>
    </row>
    <row r="165" spans="2:14"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223"/>
      <c r="M165" s="223"/>
      <c r="N165" s="223"/>
    </row>
    <row r="166" spans="2:14"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223"/>
      <c r="M166" s="223"/>
      <c r="N166" s="223"/>
    </row>
    <row r="167" spans="2:14"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223"/>
      <c r="M167" s="223"/>
      <c r="N167" s="223"/>
    </row>
    <row r="168" spans="2:14"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223"/>
      <c r="M168" s="223"/>
      <c r="N168" s="223"/>
    </row>
    <row r="169" spans="2:14"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223"/>
      <c r="M169" s="223"/>
      <c r="N169" s="223"/>
    </row>
    <row r="170" spans="2:14"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223"/>
      <c r="M170" s="223"/>
      <c r="N170" s="223"/>
    </row>
    <row r="171" spans="2:14"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223"/>
      <c r="M171" s="223"/>
      <c r="N171" s="223"/>
    </row>
    <row r="172" spans="2:14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223"/>
      <c r="M172" s="223"/>
      <c r="N172" s="223"/>
    </row>
    <row r="173" spans="2:14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223"/>
      <c r="M173" s="223"/>
      <c r="N173" s="223"/>
    </row>
    <row r="174" spans="2:14"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223"/>
      <c r="M174" s="223"/>
      <c r="N174" s="223"/>
    </row>
    <row r="175" spans="2:14"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223"/>
      <c r="M175" s="223"/>
      <c r="N175" s="223"/>
    </row>
    <row r="176" spans="2:14"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223"/>
      <c r="M176" s="223"/>
      <c r="N176" s="223"/>
    </row>
    <row r="177" spans="2:14"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223"/>
      <c r="M177" s="223"/>
      <c r="N177" s="223"/>
    </row>
    <row r="178" spans="2:14"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223"/>
      <c r="M178" s="223"/>
      <c r="N178" s="223"/>
    </row>
    <row r="179" spans="2:14"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223"/>
      <c r="M179" s="223"/>
      <c r="N179" s="223"/>
    </row>
    <row r="180" spans="2:14"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223"/>
      <c r="M180" s="223"/>
      <c r="N180" s="223"/>
    </row>
  </sheetData>
  <mergeCells count="1">
    <mergeCell ref="A2:K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36">
    <tabColor indexed="48"/>
    <outlinePr applyStyles="1" summaryBelow="0"/>
    <pageSetUpPr fitToPage="1"/>
  </sheetPr>
  <dimension ref="A2:S245"/>
  <sheetViews>
    <sheetView topLeftCell="A2" workbookViewId="0">
      <selection activeCell="A2" sqref="A2:D3"/>
    </sheetView>
  </sheetViews>
  <sheetFormatPr baseColWidth="10" defaultColWidth="9.1640625" defaultRowHeight="14"/>
  <cols>
    <col min="1" max="1" width="66" style="119" bestFit="1" customWidth="1"/>
    <col min="2" max="2" width="18" style="166" customWidth="1"/>
    <col min="3" max="3" width="17.5" style="166" customWidth="1"/>
    <col min="4" max="4" width="11.5" style="244" bestFit="1" customWidth="1"/>
    <col min="5" max="16384" width="9.1640625" style="119"/>
  </cols>
  <sheetData>
    <row r="2" spans="1:19" ht="19">
      <c r="A2" s="4" t="s">
        <v>299</v>
      </c>
      <c r="B2" s="3"/>
      <c r="C2" s="3"/>
      <c r="D2" s="3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19">
      <c r="A3" s="1" t="s">
        <v>294</v>
      </c>
      <c r="B3" s="1"/>
      <c r="C3" s="1"/>
      <c r="D3" s="1"/>
    </row>
    <row r="4" spans="1:19">
      <c r="B4" s="153"/>
      <c r="C4" s="153"/>
      <c r="D4" s="230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</row>
    <row r="5" spans="1:19" s="150" customFormat="1">
      <c r="B5" s="199"/>
      <c r="C5" s="199"/>
      <c r="D5" s="150" t="s">
        <v>298</v>
      </c>
    </row>
    <row r="6" spans="1:19" s="259" customFormat="1">
      <c r="A6" s="209"/>
      <c r="B6" s="79" t="s">
        <v>50</v>
      </c>
      <c r="C6" s="79" t="s">
        <v>67</v>
      </c>
      <c r="D6" s="74" t="s">
        <v>178</v>
      </c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</row>
    <row r="7" spans="1:19" s="125" customFormat="1" ht="16">
      <c r="A7" s="137" t="s">
        <v>206</v>
      </c>
      <c r="B7" s="51">
        <f t="shared" ref="B7:D7" si="0">SUM(B8:B19)</f>
        <v>82.886899914439994</v>
      </c>
      <c r="C7" s="51">
        <f t="shared" si="0"/>
        <v>2345.6080919830001</v>
      </c>
      <c r="D7" s="185">
        <f t="shared" si="0"/>
        <v>1</v>
      </c>
    </row>
    <row r="8" spans="1:19" s="164" customFormat="1">
      <c r="A8" s="129" t="s">
        <v>197</v>
      </c>
      <c r="B8" s="103">
        <v>1.352902127E-2</v>
      </c>
      <c r="C8" s="103">
        <v>0.38285642009999998</v>
      </c>
      <c r="D8" s="178">
        <v>1.63E-4</v>
      </c>
    </row>
    <row r="9" spans="1:19" s="164" customFormat="1">
      <c r="A9" s="129" t="s">
        <v>151</v>
      </c>
      <c r="B9" s="103">
        <v>8.3354107079900004</v>
      </c>
      <c r="C9" s="103">
        <v>235.88295408424</v>
      </c>
      <c r="D9" s="178">
        <v>0.100564</v>
      </c>
    </row>
    <row r="10" spans="1:19" s="164" customFormat="1">
      <c r="A10" s="129" t="s">
        <v>295</v>
      </c>
      <c r="B10" s="103">
        <v>5.1299850877599997</v>
      </c>
      <c r="C10" s="103">
        <v>145.172935</v>
      </c>
      <c r="D10" s="178">
        <v>6.1891000000000002E-2</v>
      </c>
    </row>
    <row r="11" spans="1:19">
      <c r="A11" s="227" t="s">
        <v>296</v>
      </c>
      <c r="B11" s="175">
        <v>12.75791808184</v>
      </c>
      <c r="C11" s="175">
        <v>361.03504800627002</v>
      </c>
      <c r="D11" s="252">
        <v>0.15392</v>
      </c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</row>
    <row r="12" spans="1:19">
      <c r="A12" s="227" t="s">
        <v>297</v>
      </c>
      <c r="B12" s="175">
        <v>56.650057015580003</v>
      </c>
      <c r="C12" s="175">
        <v>1603.1342984723899</v>
      </c>
      <c r="D12" s="252">
        <v>0.68346200000000001</v>
      </c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</row>
    <row r="13" spans="1:19">
      <c r="B13" s="153"/>
      <c r="C13" s="153"/>
      <c r="D13" s="230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</row>
    <row r="14" spans="1:19">
      <c r="B14" s="153"/>
      <c r="C14" s="153"/>
      <c r="D14" s="230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</row>
    <row r="15" spans="1:19">
      <c r="B15" s="153"/>
      <c r="C15" s="153"/>
      <c r="D15" s="230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</row>
    <row r="16" spans="1:19">
      <c r="B16" s="153"/>
      <c r="C16" s="153"/>
      <c r="D16" s="230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</row>
    <row r="17" spans="2:17">
      <c r="B17" s="153"/>
      <c r="C17" s="153"/>
      <c r="D17" s="230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</row>
    <row r="18" spans="2:17">
      <c r="B18" s="153"/>
      <c r="C18" s="153"/>
      <c r="D18" s="230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</row>
    <row r="19" spans="2:17">
      <c r="B19" s="153"/>
      <c r="C19" s="153"/>
      <c r="D19" s="230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</row>
    <row r="20" spans="2:17">
      <c r="B20" s="153"/>
      <c r="C20" s="153"/>
      <c r="D20" s="230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</row>
    <row r="21" spans="2:17">
      <c r="B21" s="153"/>
      <c r="C21" s="153"/>
      <c r="D21" s="230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</row>
    <row r="22" spans="2:17">
      <c r="B22" s="153"/>
      <c r="C22" s="153"/>
      <c r="D22" s="230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</row>
    <row r="23" spans="2:17">
      <c r="B23" s="153"/>
      <c r="C23" s="153"/>
      <c r="D23" s="230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</row>
    <row r="24" spans="2:17">
      <c r="B24" s="153"/>
      <c r="C24" s="153"/>
      <c r="D24" s="230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</row>
    <row r="25" spans="2:17">
      <c r="B25" s="153"/>
      <c r="C25" s="153"/>
      <c r="D25" s="230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</row>
    <row r="26" spans="2:17">
      <c r="B26" s="153"/>
      <c r="C26" s="153"/>
      <c r="D26" s="230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</row>
    <row r="27" spans="2:17">
      <c r="B27" s="153"/>
      <c r="C27" s="153"/>
      <c r="D27" s="230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</row>
    <row r="28" spans="2:17">
      <c r="B28" s="153"/>
      <c r="C28" s="153"/>
      <c r="D28" s="230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</row>
    <row r="29" spans="2:17">
      <c r="B29" s="153"/>
      <c r="C29" s="153"/>
      <c r="D29" s="230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</row>
    <row r="30" spans="2:17">
      <c r="B30" s="153"/>
      <c r="C30" s="153"/>
      <c r="D30" s="230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</row>
    <row r="31" spans="2:17">
      <c r="B31" s="153"/>
      <c r="C31" s="153"/>
      <c r="D31" s="230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</row>
    <row r="32" spans="2:17">
      <c r="B32" s="153"/>
      <c r="C32" s="153"/>
      <c r="D32" s="230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</row>
    <row r="33" spans="2:17">
      <c r="B33" s="153"/>
      <c r="C33" s="153"/>
      <c r="D33" s="230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</row>
    <row r="34" spans="2:17">
      <c r="B34" s="153"/>
      <c r="C34" s="153"/>
      <c r="D34" s="230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</row>
    <row r="35" spans="2:17">
      <c r="B35" s="153"/>
      <c r="C35" s="153"/>
      <c r="D35" s="230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</row>
    <row r="36" spans="2:17">
      <c r="B36" s="153"/>
      <c r="C36" s="153"/>
      <c r="D36" s="230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</row>
    <row r="37" spans="2:17">
      <c r="B37" s="153"/>
      <c r="C37" s="153"/>
      <c r="D37" s="230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</row>
    <row r="38" spans="2:17">
      <c r="B38" s="153"/>
      <c r="C38" s="153"/>
      <c r="D38" s="230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</row>
    <row r="39" spans="2:17">
      <c r="B39" s="153"/>
      <c r="C39" s="153"/>
      <c r="D39" s="230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</row>
    <row r="40" spans="2:17">
      <c r="B40" s="153"/>
      <c r="C40" s="153"/>
      <c r="D40" s="230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</row>
    <row r="41" spans="2:17">
      <c r="B41" s="153"/>
      <c r="C41" s="153"/>
      <c r="D41" s="230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</row>
    <row r="42" spans="2:17">
      <c r="B42" s="153"/>
      <c r="C42" s="153"/>
      <c r="D42" s="230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</row>
    <row r="43" spans="2:17">
      <c r="B43" s="153"/>
      <c r="C43" s="153"/>
      <c r="D43" s="230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</row>
    <row r="44" spans="2:17">
      <c r="B44" s="153"/>
      <c r="C44" s="153"/>
      <c r="D44" s="230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</row>
    <row r="45" spans="2:17">
      <c r="B45" s="153"/>
      <c r="C45" s="153"/>
      <c r="D45" s="230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</row>
    <row r="46" spans="2:17">
      <c r="B46" s="153"/>
      <c r="C46" s="153"/>
      <c r="D46" s="230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</row>
    <row r="47" spans="2:17">
      <c r="B47" s="153"/>
      <c r="C47" s="153"/>
      <c r="D47" s="230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</row>
    <row r="48" spans="2:17">
      <c r="B48" s="153"/>
      <c r="C48" s="153"/>
      <c r="D48" s="230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</row>
    <row r="49" spans="2:17">
      <c r="B49" s="153"/>
      <c r="C49" s="153"/>
      <c r="D49" s="230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</row>
    <row r="50" spans="2:17">
      <c r="B50" s="153"/>
      <c r="C50" s="153"/>
      <c r="D50" s="230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</row>
    <row r="51" spans="2:17">
      <c r="B51" s="153"/>
      <c r="C51" s="153"/>
      <c r="D51" s="230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</row>
    <row r="52" spans="2:17">
      <c r="B52" s="153"/>
      <c r="C52" s="153"/>
      <c r="D52" s="230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</row>
    <row r="53" spans="2:17">
      <c r="B53" s="153"/>
      <c r="C53" s="153"/>
      <c r="D53" s="230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</row>
    <row r="54" spans="2:17">
      <c r="B54" s="153"/>
      <c r="C54" s="153"/>
      <c r="D54" s="230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</row>
    <row r="55" spans="2:17">
      <c r="B55" s="153"/>
      <c r="C55" s="153"/>
      <c r="D55" s="230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</row>
    <row r="56" spans="2:17">
      <c r="B56" s="153"/>
      <c r="C56" s="153"/>
      <c r="D56" s="230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</row>
    <row r="57" spans="2:17">
      <c r="B57" s="153"/>
      <c r="C57" s="153"/>
      <c r="D57" s="230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</row>
    <row r="58" spans="2:17">
      <c r="B58" s="153"/>
      <c r="C58" s="153"/>
      <c r="D58" s="230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</row>
    <row r="59" spans="2:17">
      <c r="B59" s="153"/>
      <c r="C59" s="153"/>
      <c r="D59" s="230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</row>
    <row r="60" spans="2:17">
      <c r="B60" s="153"/>
      <c r="C60" s="153"/>
      <c r="D60" s="230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</row>
    <row r="61" spans="2:17">
      <c r="B61" s="153"/>
      <c r="C61" s="153"/>
      <c r="D61" s="230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</row>
    <row r="62" spans="2:17">
      <c r="B62" s="153"/>
      <c r="C62" s="153"/>
      <c r="D62" s="230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</row>
    <row r="63" spans="2:17">
      <c r="B63" s="153"/>
      <c r="C63" s="153"/>
      <c r="D63" s="230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</row>
    <row r="64" spans="2:17">
      <c r="B64" s="153"/>
      <c r="C64" s="153"/>
      <c r="D64" s="230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</row>
    <row r="65" spans="2:17">
      <c r="B65" s="153"/>
      <c r="C65" s="153"/>
      <c r="D65" s="230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</row>
    <row r="66" spans="2:17">
      <c r="B66" s="153"/>
      <c r="C66" s="153"/>
      <c r="D66" s="230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</row>
    <row r="67" spans="2:17">
      <c r="B67" s="153"/>
      <c r="C67" s="153"/>
      <c r="D67" s="230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</row>
    <row r="68" spans="2:17">
      <c r="B68" s="153"/>
      <c r="C68" s="153"/>
      <c r="D68" s="230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</row>
    <row r="69" spans="2:17">
      <c r="B69" s="153"/>
      <c r="C69" s="153"/>
      <c r="D69" s="230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</row>
    <row r="70" spans="2:17">
      <c r="B70" s="153"/>
      <c r="C70" s="153"/>
      <c r="D70" s="230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</row>
    <row r="71" spans="2:17">
      <c r="B71" s="153"/>
      <c r="C71" s="153"/>
      <c r="D71" s="230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</row>
    <row r="72" spans="2:17">
      <c r="B72" s="153"/>
      <c r="C72" s="153"/>
      <c r="D72" s="230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</row>
    <row r="73" spans="2:17">
      <c r="B73" s="153"/>
      <c r="C73" s="153"/>
      <c r="D73" s="230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</row>
    <row r="74" spans="2:17">
      <c r="B74" s="153"/>
      <c r="C74" s="153"/>
      <c r="D74" s="230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</row>
    <row r="75" spans="2:17">
      <c r="B75" s="153"/>
      <c r="C75" s="153"/>
      <c r="D75" s="230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</row>
    <row r="76" spans="2:17">
      <c r="B76" s="153"/>
      <c r="C76" s="153"/>
      <c r="D76" s="230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</row>
    <row r="77" spans="2:17">
      <c r="B77" s="153"/>
      <c r="C77" s="153"/>
      <c r="D77" s="230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</row>
    <row r="78" spans="2:17">
      <c r="B78" s="153"/>
      <c r="C78" s="153"/>
      <c r="D78" s="230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</row>
    <row r="79" spans="2:17">
      <c r="B79" s="153"/>
      <c r="C79" s="153"/>
      <c r="D79" s="230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</row>
    <row r="80" spans="2:17">
      <c r="B80" s="153"/>
      <c r="C80" s="153"/>
      <c r="D80" s="230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</row>
    <row r="81" spans="2:17">
      <c r="B81" s="153"/>
      <c r="C81" s="153"/>
      <c r="D81" s="230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</row>
    <row r="82" spans="2:17">
      <c r="B82" s="153"/>
      <c r="C82" s="153"/>
      <c r="D82" s="230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</row>
    <row r="83" spans="2:17">
      <c r="B83" s="153"/>
      <c r="C83" s="153"/>
      <c r="D83" s="230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</row>
    <row r="84" spans="2:17">
      <c r="B84" s="153"/>
      <c r="C84" s="153"/>
      <c r="D84" s="230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</row>
    <row r="85" spans="2:17">
      <c r="B85" s="153"/>
      <c r="C85" s="153"/>
      <c r="D85" s="230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</row>
    <row r="86" spans="2:17">
      <c r="B86" s="153"/>
      <c r="C86" s="153"/>
      <c r="D86" s="230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</row>
    <row r="87" spans="2:17">
      <c r="B87" s="153"/>
      <c r="C87" s="153"/>
      <c r="D87" s="230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</row>
    <row r="88" spans="2:17">
      <c r="B88" s="153"/>
      <c r="C88" s="153"/>
      <c r="D88" s="230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</row>
    <row r="89" spans="2:17">
      <c r="B89" s="153"/>
      <c r="C89" s="153"/>
      <c r="D89" s="230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</row>
    <row r="90" spans="2:17">
      <c r="B90" s="153"/>
      <c r="C90" s="153"/>
      <c r="D90" s="230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</row>
    <row r="91" spans="2:17">
      <c r="B91" s="153"/>
      <c r="C91" s="153"/>
      <c r="D91" s="230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</row>
    <row r="92" spans="2:17">
      <c r="B92" s="153"/>
      <c r="C92" s="153"/>
      <c r="D92" s="230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</row>
    <row r="93" spans="2:17">
      <c r="B93" s="153"/>
      <c r="C93" s="153"/>
      <c r="D93" s="230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</row>
    <row r="94" spans="2:17">
      <c r="B94" s="153"/>
      <c r="C94" s="153"/>
      <c r="D94" s="230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</row>
    <row r="95" spans="2:17">
      <c r="B95" s="153"/>
      <c r="C95" s="153"/>
      <c r="D95" s="230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</row>
    <row r="96" spans="2:17">
      <c r="B96" s="153"/>
      <c r="C96" s="153"/>
      <c r="D96" s="230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</row>
    <row r="97" spans="2:17">
      <c r="B97" s="153"/>
      <c r="C97" s="153"/>
      <c r="D97" s="230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</row>
    <row r="98" spans="2:17">
      <c r="B98" s="153"/>
      <c r="C98" s="153"/>
      <c r="D98" s="230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</row>
    <row r="99" spans="2:17">
      <c r="B99" s="153"/>
      <c r="C99" s="153"/>
      <c r="D99" s="230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</row>
    <row r="100" spans="2:17">
      <c r="B100" s="153"/>
      <c r="C100" s="153"/>
      <c r="D100" s="230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</row>
    <row r="101" spans="2:17">
      <c r="B101" s="153"/>
      <c r="C101" s="153"/>
      <c r="D101" s="230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</row>
    <row r="102" spans="2:17">
      <c r="B102" s="153"/>
      <c r="C102" s="153"/>
      <c r="D102" s="230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</row>
    <row r="103" spans="2:17">
      <c r="B103" s="153"/>
      <c r="C103" s="153"/>
      <c r="D103" s="230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</row>
    <row r="104" spans="2:17">
      <c r="B104" s="153"/>
      <c r="C104" s="153"/>
      <c r="D104" s="230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</row>
    <row r="105" spans="2:17">
      <c r="B105" s="153"/>
      <c r="C105" s="153"/>
      <c r="D105" s="230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</row>
    <row r="106" spans="2:17">
      <c r="B106" s="153"/>
      <c r="C106" s="153"/>
      <c r="D106" s="230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</row>
    <row r="107" spans="2:17">
      <c r="B107" s="153"/>
      <c r="C107" s="153"/>
      <c r="D107" s="230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</row>
    <row r="108" spans="2:17">
      <c r="B108" s="153"/>
      <c r="C108" s="153"/>
      <c r="D108" s="230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</row>
    <row r="109" spans="2:17">
      <c r="B109" s="153"/>
      <c r="C109" s="153"/>
      <c r="D109" s="230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</row>
    <row r="110" spans="2:17">
      <c r="B110" s="153"/>
      <c r="C110" s="153"/>
      <c r="D110" s="230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</row>
    <row r="111" spans="2:17">
      <c r="B111" s="153"/>
      <c r="C111" s="153"/>
      <c r="D111" s="230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</row>
    <row r="112" spans="2:17">
      <c r="B112" s="153"/>
      <c r="C112" s="153"/>
      <c r="D112" s="230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</row>
    <row r="113" spans="2:17">
      <c r="B113" s="153"/>
      <c r="C113" s="153"/>
      <c r="D113" s="230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</row>
    <row r="114" spans="2:17">
      <c r="B114" s="153"/>
      <c r="C114" s="153"/>
      <c r="D114" s="230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</row>
    <row r="115" spans="2:17">
      <c r="B115" s="153"/>
      <c r="C115" s="153"/>
      <c r="D115" s="230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</row>
    <row r="116" spans="2:17">
      <c r="B116" s="153"/>
      <c r="C116" s="153"/>
      <c r="D116" s="230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</row>
    <row r="117" spans="2:17">
      <c r="B117" s="153"/>
      <c r="C117" s="153"/>
      <c r="D117" s="230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</row>
    <row r="118" spans="2:17">
      <c r="B118" s="153"/>
      <c r="C118" s="153"/>
      <c r="D118" s="230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</row>
    <row r="119" spans="2:17">
      <c r="B119" s="153"/>
      <c r="C119" s="153"/>
      <c r="D119" s="230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</row>
    <row r="120" spans="2:17">
      <c r="B120" s="153"/>
      <c r="C120" s="153"/>
      <c r="D120" s="230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</row>
    <row r="121" spans="2:17">
      <c r="B121" s="153"/>
      <c r="C121" s="153"/>
      <c r="D121" s="230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</row>
    <row r="122" spans="2:17">
      <c r="B122" s="153"/>
      <c r="C122" s="153"/>
      <c r="D122" s="230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</row>
    <row r="123" spans="2:17">
      <c r="B123" s="153"/>
      <c r="C123" s="153"/>
      <c r="D123" s="230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</row>
    <row r="124" spans="2:17">
      <c r="B124" s="153"/>
      <c r="C124" s="153"/>
      <c r="D124" s="230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</row>
    <row r="125" spans="2:17">
      <c r="B125" s="153"/>
      <c r="C125" s="153"/>
      <c r="D125" s="230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</row>
    <row r="126" spans="2:17">
      <c r="B126" s="153"/>
      <c r="C126" s="153"/>
      <c r="D126" s="230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</row>
    <row r="127" spans="2:17">
      <c r="B127" s="153"/>
      <c r="C127" s="153"/>
      <c r="D127" s="230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</row>
    <row r="128" spans="2:17">
      <c r="B128" s="153"/>
      <c r="C128" s="153"/>
      <c r="D128" s="230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</row>
    <row r="129" spans="2:17">
      <c r="B129" s="153"/>
      <c r="C129" s="153"/>
      <c r="D129" s="230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</row>
    <row r="130" spans="2:17">
      <c r="B130" s="153"/>
      <c r="C130" s="153"/>
      <c r="D130" s="230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</row>
    <row r="131" spans="2:17">
      <c r="B131" s="153"/>
      <c r="C131" s="153"/>
      <c r="D131" s="230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</row>
    <row r="132" spans="2:17">
      <c r="B132" s="153"/>
      <c r="C132" s="153"/>
      <c r="D132" s="230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</row>
    <row r="133" spans="2:17">
      <c r="B133" s="153"/>
      <c r="C133" s="153"/>
      <c r="D133" s="230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</row>
    <row r="134" spans="2:17">
      <c r="B134" s="153"/>
      <c r="C134" s="153"/>
      <c r="D134" s="230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</row>
    <row r="135" spans="2:17">
      <c r="B135" s="153"/>
      <c r="C135" s="153"/>
      <c r="D135" s="230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</row>
    <row r="136" spans="2:17">
      <c r="B136" s="153"/>
      <c r="C136" s="153"/>
      <c r="D136" s="230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</row>
    <row r="137" spans="2:17">
      <c r="B137" s="153"/>
      <c r="C137" s="153"/>
      <c r="D137" s="230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</row>
    <row r="138" spans="2:17">
      <c r="B138" s="153"/>
      <c r="C138" s="153"/>
      <c r="D138" s="230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</row>
    <row r="139" spans="2:17">
      <c r="B139" s="153"/>
      <c r="C139" s="153"/>
      <c r="D139" s="230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</row>
    <row r="140" spans="2:17">
      <c r="B140" s="153"/>
      <c r="C140" s="153"/>
      <c r="D140" s="230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</row>
    <row r="141" spans="2:17">
      <c r="B141" s="153"/>
      <c r="C141" s="153"/>
      <c r="D141" s="230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</row>
    <row r="142" spans="2:17">
      <c r="B142" s="153"/>
      <c r="C142" s="153"/>
      <c r="D142" s="230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</row>
    <row r="143" spans="2:17">
      <c r="B143" s="153"/>
      <c r="C143" s="153"/>
      <c r="D143" s="230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</row>
    <row r="144" spans="2:17">
      <c r="B144" s="153"/>
      <c r="C144" s="153"/>
      <c r="D144" s="230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</row>
    <row r="145" spans="2:17">
      <c r="B145" s="153"/>
      <c r="C145" s="153"/>
      <c r="D145" s="230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</row>
    <row r="146" spans="2:17">
      <c r="B146" s="153"/>
      <c r="C146" s="153"/>
      <c r="D146" s="230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</row>
    <row r="147" spans="2:17">
      <c r="B147" s="153"/>
      <c r="C147" s="153"/>
      <c r="D147" s="230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</row>
    <row r="148" spans="2:17">
      <c r="B148" s="153"/>
      <c r="C148" s="153"/>
      <c r="D148" s="230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</row>
    <row r="149" spans="2:17">
      <c r="B149" s="153"/>
      <c r="C149" s="153"/>
      <c r="D149" s="230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</row>
    <row r="150" spans="2:17">
      <c r="B150" s="153"/>
      <c r="C150" s="153"/>
      <c r="D150" s="230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</row>
    <row r="151" spans="2:17">
      <c r="B151" s="153"/>
      <c r="C151" s="153"/>
      <c r="D151" s="230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</row>
    <row r="152" spans="2:17">
      <c r="B152" s="153"/>
      <c r="C152" s="153"/>
      <c r="D152" s="230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</row>
    <row r="153" spans="2:17">
      <c r="B153" s="153"/>
      <c r="C153" s="153"/>
      <c r="D153" s="230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</row>
    <row r="154" spans="2:17">
      <c r="B154" s="153"/>
      <c r="C154" s="153"/>
      <c r="D154" s="230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</row>
    <row r="155" spans="2:17">
      <c r="B155" s="153"/>
      <c r="C155" s="153"/>
      <c r="D155" s="230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</row>
    <row r="156" spans="2:17">
      <c r="B156" s="153"/>
      <c r="C156" s="153"/>
      <c r="D156" s="230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</row>
    <row r="157" spans="2:17">
      <c r="B157" s="153"/>
      <c r="C157" s="153"/>
      <c r="D157" s="230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</row>
    <row r="158" spans="2:17">
      <c r="B158" s="153"/>
      <c r="C158" s="153"/>
      <c r="D158" s="230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</row>
    <row r="159" spans="2:17">
      <c r="B159" s="153"/>
      <c r="C159" s="153"/>
      <c r="D159" s="230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</row>
    <row r="160" spans="2:17">
      <c r="B160" s="153"/>
      <c r="C160" s="153"/>
      <c r="D160" s="230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</row>
    <row r="161" spans="2:17">
      <c r="B161" s="153"/>
      <c r="C161" s="153"/>
      <c r="D161" s="230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</row>
    <row r="162" spans="2:17">
      <c r="B162" s="153"/>
      <c r="C162" s="153"/>
      <c r="D162" s="230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</row>
    <row r="163" spans="2:17">
      <c r="B163" s="153"/>
      <c r="C163" s="153"/>
      <c r="D163" s="230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</row>
    <row r="164" spans="2:17">
      <c r="B164" s="153"/>
      <c r="C164" s="153"/>
      <c r="D164" s="230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</row>
    <row r="165" spans="2:17">
      <c r="B165" s="153"/>
      <c r="C165" s="153"/>
      <c r="D165" s="230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</row>
    <row r="166" spans="2:17">
      <c r="B166" s="153"/>
      <c r="C166" s="153"/>
      <c r="D166" s="230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</row>
    <row r="167" spans="2:17">
      <c r="B167" s="153"/>
      <c r="C167" s="153"/>
      <c r="D167" s="230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</row>
    <row r="168" spans="2:17">
      <c r="B168" s="153"/>
      <c r="C168" s="153"/>
      <c r="D168" s="230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</row>
    <row r="169" spans="2:17">
      <c r="B169" s="153"/>
      <c r="C169" s="153"/>
      <c r="D169" s="230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</row>
    <row r="170" spans="2:17">
      <c r="B170" s="153"/>
      <c r="C170" s="153"/>
      <c r="D170" s="230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</row>
    <row r="171" spans="2:17">
      <c r="B171" s="153"/>
      <c r="C171" s="153"/>
      <c r="D171" s="230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</row>
    <row r="172" spans="2:17">
      <c r="B172" s="153"/>
      <c r="C172" s="153"/>
      <c r="D172" s="230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</row>
    <row r="173" spans="2:17">
      <c r="B173" s="153"/>
      <c r="C173" s="153"/>
      <c r="D173" s="230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</row>
    <row r="174" spans="2:17">
      <c r="B174" s="153"/>
      <c r="C174" s="153"/>
      <c r="D174" s="230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</row>
    <row r="175" spans="2:17">
      <c r="B175" s="153"/>
      <c r="C175" s="153"/>
      <c r="D175" s="230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</row>
    <row r="176" spans="2:17">
      <c r="B176" s="153"/>
      <c r="C176" s="153"/>
      <c r="D176" s="230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</row>
    <row r="177" spans="2:17">
      <c r="B177" s="153"/>
      <c r="C177" s="153"/>
      <c r="D177" s="230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</row>
    <row r="178" spans="2:17">
      <c r="B178" s="153"/>
      <c r="C178" s="153"/>
      <c r="D178" s="230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</row>
    <row r="179" spans="2:17">
      <c r="B179" s="153"/>
      <c r="C179" s="153"/>
      <c r="D179" s="230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</row>
    <row r="180" spans="2:17">
      <c r="B180" s="153"/>
      <c r="C180" s="153"/>
      <c r="D180" s="230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</row>
    <row r="181" spans="2:17">
      <c r="B181" s="153"/>
      <c r="C181" s="153"/>
      <c r="D181" s="230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</row>
    <row r="182" spans="2:17">
      <c r="B182" s="153"/>
      <c r="C182" s="153"/>
      <c r="D182" s="230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</row>
    <row r="183" spans="2:17">
      <c r="B183" s="153"/>
      <c r="C183" s="153"/>
      <c r="D183" s="230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</row>
    <row r="184" spans="2:17">
      <c r="B184" s="153"/>
      <c r="C184" s="153"/>
      <c r="D184" s="230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</row>
    <row r="185" spans="2:17">
      <c r="B185" s="153"/>
      <c r="C185" s="153"/>
      <c r="D185" s="230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</row>
    <row r="186" spans="2:17">
      <c r="B186" s="153"/>
      <c r="C186" s="153"/>
      <c r="D186" s="230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</row>
    <row r="187" spans="2:17">
      <c r="B187" s="153"/>
      <c r="C187" s="153"/>
      <c r="D187" s="230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</row>
    <row r="188" spans="2:17">
      <c r="B188" s="153"/>
      <c r="C188" s="153"/>
      <c r="D188" s="230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</row>
    <row r="189" spans="2:17">
      <c r="B189" s="153"/>
      <c r="C189" s="153"/>
      <c r="D189" s="230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</row>
    <row r="190" spans="2:17">
      <c r="B190" s="153"/>
      <c r="C190" s="153"/>
      <c r="D190" s="230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</row>
    <row r="191" spans="2:17">
      <c r="B191" s="153"/>
      <c r="C191" s="153"/>
      <c r="D191" s="230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</row>
    <row r="192" spans="2:17">
      <c r="B192" s="153"/>
      <c r="C192" s="153"/>
      <c r="D192" s="230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</row>
    <row r="193" spans="2:17">
      <c r="B193" s="153"/>
      <c r="C193" s="153"/>
      <c r="D193" s="230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</row>
    <row r="194" spans="2:17">
      <c r="B194" s="153"/>
      <c r="C194" s="153"/>
      <c r="D194" s="230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</row>
    <row r="195" spans="2:17">
      <c r="B195" s="153"/>
      <c r="C195" s="153"/>
      <c r="D195" s="230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</row>
    <row r="196" spans="2:17">
      <c r="B196" s="153"/>
      <c r="C196" s="153"/>
      <c r="D196" s="230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</row>
    <row r="197" spans="2:17">
      <c r="B197" s="153"/>
      <c r="C197" s="153"/>
      <c r="D197" s="230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</row>
    <row r="198" spans="2:17">
      <c r="B198" s="153"/>
      <c r="C198" s="153"/>
      <c r="D198" s="230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</row>
    <row r="199" spans="2:17">
      <c r="B199" s="153"/>
      <c r="C199" s="153"/>
      <c r="D199" s="230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</row>
    <row r="200" spans="2:17">
      <c r="B200" s="153"/>
      <c r="C200" s="153"/>
      <c r="D200" s="230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</row>
    <row r="201" spans="2:17">
      <c r="B201" s="153"/>
      <c r="C201" s="153"/>
      <c r="D201" s="230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</row>
    <row r="202" spans="2:17">
      <c r="B202" s="153"/>
      <c r="C202" s="153"/>
      <c r="D202" s="230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</row>
    <row r="203" spans="2:17">
      <c r="B203" s="153"/>
      <c r="C203" s="153"/>
      <c r="D203" s="230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</row>
    <row r="204" spans="2:17">
      <c r="B204" s="153"/>
      <c r="C204" s="153"/>
      <c r="D204" s="230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</row>
    <row r="205" spans="2:17">
      <c r="B205" s="153"/>
      <c r="C205" s="153"/>
      <c r="D205" s="230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</row>
    <row r="206" spans="2:17">
      <c r="B206" s="153"/>
      <c r="C206" s="153"/>
      <c r="D206" s="230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</row>
    <row r="207" spans="2:17">
      <c r="B207" s="153"/>
      <c r="C207" s="153"/>
      <c r="D207" s="230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</row>
    <row r="208" spans="2:17">
      <c r="B208" s="153"/>
      <c r="C208" s="153"/>
      <c r="D208" s="230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</row>
    <row r="209" spans="2:17">
      <c r="B209" s="153"/>
      <c r="C209" s="153"/>
      <c r="D209" s="230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  <c r="Q209" s="111"/>
    </row>
    <row r="210" spans="2:17">
      <c r="B210" s="153"/>
      <c r="C210" s="153"/>
      <c r="D210" s="230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</row>
    <row r="211" spans="2:17">
      <c r="B211" s="153"/>
      <c r="C211" s="153"/>
      <c r="D211" s="230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</row>
    <row r="212" spans="2:17">
      <c r="B212" s="153"/>
      <c r="C212" s="153"/>
      <c r="D212" s="230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</row>
    <row r="213" spans="2:17">
      <c r="B213" s="153"/>
      <c r="C213" s="153"/>
      <c r="D213" s="230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</row>
    <row r="214" spans="2:17">
      <c r="B214" s="153"/>
      <c r="C214" s="153"/>
      <c r="D214" s="230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</row>
    <row r="215" spans="2:17">
      <c r="B215" s="153"/>
      <c r="C215" s="153"/>
      <c r="D215" s="230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</row>
    <row r="216" spans="2:17">
      <c r="B216" s="153"/>
      <c r="C216" s="153"/>
      <c r="D216" s="230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</row>
    <row r="217" spans="2:17">
      <c r="B217" s="153"/>
      <c r="C217" s="153"/>
      <c r="D217" s="230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</row>
    <row r="218" spans="2:17">
      <c r="B218" s="153"/>
      <c r="C218" s="153"/>
      <c r="D218" s="230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</row>
    <row r="219" spans="2:17">
      <c r="B219" s="153"/>
      <c r="C219" s="153"/>
      <c r="D219" s="230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</row>
    <row r="220" spans="2:17">
      <c r="B220" s="153"/>
      <c r="C220" s="153"/>
      <c r="D220" s="230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</row>
    <row r="221" spans="2:17">
      <c r="B221" s="153"/>
      <c r="C221" s="153"/>
      <c r="D221" s="230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</row>
    <row r="222" spans="2:17">
      <c r="B222" s="153"/>
      <c r="C222" s="153"/>
      <c r="D222" s="230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</row>
    <row r="223" spans="2:17">
      <c r="B223" s="153"/>
      <c r="C223" s="153"/>
      <c r="D223" s="230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</row>
    <row r="224" spans="2:17">
      <c r="B224" s="153"/>
      <c r="C224" s="153"/>
      <c r="D224" s="230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</row>
    <row r="225" spans="2:17">
      <c r="B225" s="153"/>
      <c r="C225" s="153"/>
      <c r="D225" s="230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</row>
    <row r="226" spans="2:17">
      <c r="B226" s="153"/>
      <c r="C226" s="153"/>
      <c r="D226" s="230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</row>
    <row r="227" spans="2:17">
      <c r="B227" s="153"/>
      <c r="C227" s="153"/>
      <c r="D227" s="230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</row>
    <row r="228" spans="2:17">
      <c r="B228" s="153"/>
      <c r="C228" s="153"/>
      <c r="D228" s="230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</row>
    <row r="229" spans="2:17">
      <c r="B229" s="153"/>
      <c r="C229" s="153"/>
      <c r="D229" s="230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</row>
    <row r="230" spans="2:17">
      <c r="B230" s="153"/>
      <c r="C230" s="153"/>
      <c r="D230" s="230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</row>
    <row r="231" spans="2:17">
      <c r="B231" s="153"/>
      <c r="C231" s="153"/>
      <c r="D231" s="230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</row>
    <row r="232" spans="2:17">
      <c r="B232" s="153"/>
      <c r="C232" s="153"/>
      <c r="D232" s="230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</row>
    <row r="233" spans="2:17">
      <c r="B233" s="153"/>
      <c r="C233" s="153"/>
      <c r="D233" s="230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</row>
    <row r="234" spans="2:17">
      <c r="B234" s="153"/>
      <c r="C234" s="153"/>
      <c r="D234" s="230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</row>
    <row r="235" spans="2:17">
      <c r="B235" s="153"/>
      <c r="C235" s="153"/>
      <c r="D235" s="230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</row>
    <row r="236" spans="2:17">
      <c r="B236" s="153"/>
      <c r="C236" s="153"/>
      <c r="D236" s="230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</row>
    <row r="237" spans="2:17">
      <c r="B237" s="153"/>
      <c r="C237" s="153"/>
      <c r="D237" s="230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</row>
    <row r="238" spans="2:17">
      <c r="B238" s="153"/>
      <c r="C238" s="153"/>
      <c r="D238" s="230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</row>
    <row r="239" spans="2:17">
      <c r="B239" s="153"/>
      <c r="C239" s="153"/>
      <c r="D239" s="230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  <c r="P239" s="111"/>
      <c r="Q239" s="111"/>
    </row>
    <row r="240" spans="2:17">
      <c r="B240" s="153"/>
      <c r="C240" s="153"/>
      <c r="D240" s="230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</row>
    <row r="241" spans="2:17">
      <c r="B241" s="153"/>
      <c r="C241" s="153"/>
      <c r="D241" s="230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</row>
    <row r="242" spans="2:17">
      <c r="B242" s="153"/>
      <c r="C242" s="153"/>
      <c r="D242" s="230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1"/>
      <c r="P242" s="111"/>
      <c r="Q242" s="111"/>
    </row>
    <row r="243" spans="2:17">
      <c r="B243" s="153"/>
      <c r="C243" s="153"/>
      <c r="D243" s="230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  <c r="O243" s="111"/>
      <c r="P243" s="111"/>
      <c r="Q243" s="111"/>
    </row>
    <row r="244" spans="2:17">
      <c r="B244" s="153"/>
      <c r="C244" s="153"/>
      <c r="D244" s="230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</row>
    <row r="245" spans="2:17">
      <c r="B245" s="153"/>
      <c r="C245" s="153"/>
      <c r="D245" s="230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10">
    <tabColor indexed="48"/>
    <outlinePr applyStyles="1" summaryBelow="0"/>
    <pageSetUpPr fitToPage="1"/>
  </sheetPr>
  <dimension ref="A2:S251"/>
  <sheetViews>
    <sheetView topLeftCell="B12" workbookViewId="0">
      <selection activeCell="C22" sqref="C22"/>
    </sheetView>
  </sheetViews>
  <sheetFormatPr baseColWidth="10" defaultColWidth="9.1640625" defaultRowHeight="14" outlineLevelRow="1"/>
  <cols>
    <col min="1" max="1" width="66" style="119" bestFit="1" customWidth="1"/>
    <col min="2" max="2" width="17.6640625" style="166" customWidth="1"/>
    <col min="3" max="3" width="17.83203125" style="166" customWidth="1"/>
    <col min="4" max="4" width="11.5" style="244" bestFit="1" customWidth="1"/>
    <col min="5" max="16384" width="9.1640625" style="119"/>
  </cols>
  <sheetData>
    <row r="2" spans="1:19" ht="19">
      <c r="A2" s="4" t="s">
        <v>299</v>
      </c>
      <c r="B2" s="3"/>
      <c r="C2" s="3"/>
      <c r="D2" s="3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19">
      <c r="A3" s="1" t="s">
        <v>294</v>
      </c>
      <c r="B3" s="1"/>
      <c r="C3" s="1"/>
      <c r="D3" s="1"/>
    </row>
    <row r="4" spans="1:19">
      <c r="B4" s="153"/>
      <c r="C4" s="153"/>
      <c r="D4" s="230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</row>
    <row r="5" spans="1:19" s="150" customFormat="1">
      <c r="A5" s="102"/>
      <c r="B5" s="199"/>
      <c r="C5" s="199"/>
      <c r="D5" s="150" t="s">
        <v>298</v>
      </c>
    </row>
    <row r="6" spans="1:19" s="207" customFormat="1">
      <c r="A6" s="71"/>
      <c r="B6" s="7" t="s">
        <v>50</v>
      </c>
      <c r="C6" s="7" t="s">
        <v>67</v>
      </c>
      <c r="D6" s="74" t="s">
        <v>178</v>
      </c>
    </row>
    <row r="7" spans="1:19" s="80" customFormat="1" ht="16">
      <c r="A7" s="161" t="s">
        <v>206</v>
      </c>
      <c r="B7" s="51">
        <f t="shared" ref="B7:D7" si="0">SUM(B8:B18)</f>
        <v>82.886899914439994</v>
      </c>
      <c r="C7" s="51">
        <f t="shared" si="0"/>
        <v>2345.6080919830001</v>
      </c>
      <c r="D7" s="185">
        <f t="shared" si="0"/>
        <v>1</v>
      </c>
    </row>
    <row r="8" spans="1:19" s="117" customFormat="1">
      <c r="A8" s="229" t="s">
        <v>197</v>
      </c>
      <c r="B8" s="225">
        <v>1.352902127E-2</v>
      </c>
      <c r="C8" s="225">
        <v>0.38285642009999998</v>
      </c>
      <c r="D8" s="44">
        <v>1.63E-4</v>
      </c>
    </row>
    <row r="9" spans="1:19" s="117" customFormat="1">
      <c r="A9" s="229" t="s">
        <v>151</v>
      </c>
      <c r="B9" s="225">
        <v>8.3354107079900004</v>
      </c>
      <c r="C9" s="225">
        <v>235.88295408424</v>
      </c>
      <c r="D9" s="44">
        <v>0.100564</v>
      </c>
    </row>
    <row r="10" spans="1:19" s="117" customFormat="1">
      <c r="A10" s="229" t="s">
        <v>295</v>
      </c>
      <c r="B10" s="225">
        <v>5.1299850877599997</v>
      </c>
      <c r="C10" s="225">
        <v>145.172935</v>
      </c>
      <c r="D10" s="44">
        <v>6.1891000000000002E-2</v>
      </c>
    </row>
    <row r="11" spans="1:19">
      <c r="A11" s="227" t="s">
        <v>296</v>
      </c>
      <c r="B11" s="175">
        <v>12.75791808184</v>
      </c>
      <c r="C11" s="175">
        <v>361.03504800627002</v>
      </c>
      <c r="D11" s="252">
        <v>0.15392</v>
      </c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</row>
    <row r="12" spans="1:19">
      <c r="A12" s="227" t="s">
        <v>297</v>
      </c>
      <c r="B12" s="175">
        <v>56.650057015580003</v>
      </c>
      <c r="C12" s="175">
        <v>1603.1342984723899</v>
      </c>
      <c r="D12" s="252">
        <v>0.68346200000000001</v>
      </c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</row>
    <row r="13" spans="1:19">
      <c r="A13" s="261"/>
      <c r="B13" s="153"/>
      <c r="C13" s="153"/>
      <c r="D13" s="230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</row>
    <row r="14" spans="1:19">
      <c r="A14" s="261"/>
      <c r="B14" s="153"/>
      <c r="C14" s="153"/>
      <c r="D14" s="230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</row>
    <row r="15" spans="1:19">
      <c r="A15" s="261"/>
      <c r="B15" s="153"/>
      <c r="C15" s="153"/>
      <c r="D15" s="230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</row>
    <row r="16" spans="1:19">
      <c r="A16" s="261"/>
      <c r="B16" s="153"/>
      <c r="C16" s="153"/>
      <c r="D16" s="230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</row>
    <row r="17" spans="1:19">
      <c r="A17" s="261"/>
      <c r="B17" s="153"/>
      <c r="C17" s="153"/>
      <c r="D17" s="230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</row>
    <row r="18" spans="1:19">
      <c r="A18" s="261"/>
      <c r="B18" s="153"/>
      <c r="C18" s="153"/>
      <c r="D18" s="230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</row>
    <row r="19" spans="1:19">
      <c r="A19" s="135" t="s">
        <v>300</v>
      </c>
      <c r="B19" s="153"/>
      <c r="C19" s="153"/>
      <c r="D19" s="230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</row>
    <row r="20" spans="1:19">
      <c r="B20" s="98" t="str">
        <f>"Державний борг України за станом на " &amp; TEXT(DREPORTDATE,"dd.MM.yyyy")</f>
        <v>Державний борг України за станом на dd.MM.yyyy</v>
      </c>
      <c r="C20" s="153"/>
      <c r="D20" s="150" t="s">
        <v>298</v>
      </c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</row>
    <row r="21" spans="1:19" s="59" customFormat="1">
      <c r="A21" s="71"/>
      <c r="B21" s="7" t="s">
        <v>50</v>
      </c>
      <c r="C21" s="7" t="s">
        <v>302</v>
      </c>
      <c r="D21" s="74" t="s">
        <v>178</v>
      </c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</row>
    <row r="22" spans="1:19" s="203" customFormat="1" ht="15">
      <c r="A22" s="189" t="s">
        <v>206</v>
      </c>
      <c r="B22" s="69">
        <f t="shared" ref="B22:C22" si="1">B$23+B$29</f>
        <v>82.886899914439994</v>
      </c>
      <c r="C22" s="69">
        <f t="shared" si="1"/>
        <v>2345.6080919829997</v>
      </c>
      <c r="D22" s="210">
        <v>0.99999899999999997</v>
      </c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</row>
    <row r="23" spans="1:19" s="250" customFormat="1" ht="15">
      <c r="A23" s="21" t="s">
        <v>207</v>
      </c>
      <c r="B23" s="179">
        <f t="shared" ref="B23:C23" si="2">SUM(B$24:B$28)</f>
        <v>72.988204610929998</v>
      </c>
      <c r="C23" s="179">
        <f t="shared" si="2"/>
        <v>2065.4859034587798</v>
      </c>
      <c r="D23" s="151">
        <v>0.880575</v>
      </c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</row>
    <row r="24" spans="1:19" s="250" customFormat="1" outlineLevel="1">
      <c r="A24" s="90" t="s">
        <v>197</v>
      </c>
      <c r="B24" s="103">
        <v>1.352902127E-2</v>
      </c>
      <c r="C24" s="103">
        <v>0.38285642009999998</v>
      </c>
      <c r="D24" s="178">
        <v>1.63E-4</v>
      </c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</row>
    <row r="25" spans="1:19" s="250" customFormat="1" outlineLevel="1">
      <c r="A25" s="90" t="s">
        <v>151</v>
      </c>
      <c r="B25" s="47">
        <v>6.3800413427200002</v>
      </c>
      <c r="C25" s="47">
        <v>180.54815195358</v>
      </c>
      <c r="D25" s="184">
        <v>7.6973E-2</v>
      </c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</row>
    <row r="26" spans="1:19" s="250" customFormat="1" outlineLevel="1">
      <c r="A26" s="192" t="s">
        <v>295</v>
      </c>
      <c r="B26" s="175">
        <v>5.1299850877599997</v>
      </c>
      <c r="C26" s="175">
        <v>145.172935</v>
      </c>
      <c r="D26" s="252">
        <v>6.1891000000000002E-2</v>
      </c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</row>
    <row r="27" spans="1:19" s="250" customFormat="1" outlineLevel="1">
      <c r="A27" s="192" t="s">
        <v>296</v>
      </c>
      <c r="B27" s="175">
        <v>6.0859882053099996</v>
      </c>
      <c r="C27" s="175">
        <v>172.22677162337999</v>
      </c>
      <c r="D27" s="252">
        <v>7.3425000000000004E-2</v>
      </c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</row>
    <row r="28" spans="1:19" s="106" customFormat="1" outlineLevel="1">
      <c r="A28" s="192" t="s">
        <v>297</v>
      </c>
      <c r="B28" s="175">
        <v>55.378660953870003</v>
      </c>
      <c r="C28" s="175">
        <v>1567.1551884617199</v>
      </c>
      <c r="D28" s="252">
        <v>0.66812300000000002</v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</row>
    <row r="29" spans="1:19" s="250" customFormat="1" ht="15">
      <c r="A29" s="214" t="s">
        <v>301</v>
      </c>
      <c r="B29" s="143">
        <f t="shared" ref="B29:C29" si="3">SUM(B$30:B$32)</f>
        <v>9.8986953035099994</v>
      </c>
      <c r="C29" s="143">
        <f t="shared" si="3"/>
        <v>280.12218852422001</v>
      </c>
      <c r="D29" s="219">
        <v>0.119424</v>
      </c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</row>
    <row r="30" spans="1:19" s="250" customFormat="1" outlineLevel="1">
      <c r="A30" s="192" t="s">
        <v>151</v>
      </c>
      <c r="B30" s="175">
        <v>1.9553693652699999</v>
      </c>
      <c r="C30" s="175">
        <v>55.334802130660002</v>
      </c>
      <c r="D30" s="252">
        <v>2.3591000000000001E-2</v>
      </c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</row>
    <row r="31" spans="1:19" s="250" customFormat="1" outlineLevel="1">
      <c r="A31" s="192" t="s">
        <v>296</v>
      </c>
      <c r="B31" s="175">
        <v>6.6719298765300001</v>
      </c>
      <c r="C31" s="175">
        <v>188.80827638289</v>
      </c>
      <c r="D31" s="252">
        <v>8.0493999999999996E-2</v>
      </c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</row>
    <row r="32" spans="1:19" s="250" customFormat="1" outlineLevel="1">
      <c r="A32" s="192" t="s">
        <v>297</v>
      </c>
      <c r="B32" s="175">
        <v>1.27139606171</v>
      </c>
      <c r="C32" s="175">
        <v>35.979110010669999</v>
      </c>
      <c r="D32" s="252">
        <v>1.5339E-2</v>
      </c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</row>
    <row r="33" spans="1:17">
      <c r="A33" s="261"/>
      <c r="B33" s="153"/>
      <c r="C33" s="153"/>
      <c r="D33" s="230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</row>
    <row r="34" spans="1:17">
      <c r="A34" s="261"/>
      <c r="B34" s="153"/>
      <c r="C34" s="153"/>
      <c r="D34" s="230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</row>
    <row r="35" spans="1:17">
      <c r="A35" s="261"/>
      <c r="B35" s="153"/>
      <c r="C35" s="153"/>
      <c r="D35" s="230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</row>
    <row r="36" spans="1:17">
      <c r="A36" s="261"/>
      <c r="B36" s="153"/>
      <c r="C36" s="153"/>
      <c r="D36" s="230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</row>
    <row r="37" spans="1:17">
      <c r="A37" s="261"/>
      <c r="B37" s="153"/>
      <c r="C37" s="153"/>
      <c r="D37" s="230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</row>
    <row r="38" spans="1:17">
      <c r="A38" s="261"/>
      <c r="B38" s="153"/>
      <c r="C38" s="153"/>
      <c r="D38" s="230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</row>
    <row r="39" spans="1:17">
      <c r="B39" s="153"/>
      <c r="C39" s="153"/>
      <c r="D39" s="230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</row>
    <row r="40" spans="1:17">
      <c r="B40" s="153"/>
      <c r="C40" s="153"/>
      <c r="D40" s="230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</row>
    <row r="41" spans="1:17">
      <c r="B41" s="153"/>
      <c r="C41" s="153"/>
      <c r="D41" s="230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</row>
    <row r="42" spans="1:17">
      <c r="B42" s="153"/>
      <c r="C42" s="153"/>
      <c r="D42" s="230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</row>
    <row r="43" spans="1:17">
      <c r="B43" s="153"/>
      <c r="C43" s="153"/>
      <c r="D43" s="230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</row>
    <row r="44" spans="1:17">
      <c r="B44" s="153"/>
      <c r="C44" s="153"/>
      <c r="D44" s="230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</row>
    <row r="45" spans="1:17">
      <c r="B45" s="153"/>
      <c r="C45" s="153"/>
      <c r="D45" s="230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</row>
    <row r="46" spans="1:17">
      <c r="B46" s="153"/>
      <c r="C46" s="153"/>
      <c r="D46" s="230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</row>
    <row r="47" spans="1:17">
      <c r="B47" s="153"/>
      <c r="C47" s="153"/>
      <c r="D47" s="230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</row>
    <row r="48" spans="1:17">
      <c r="B48" s="153"/>
      <c r="C48" s="153"/>
      <c r="D48" s="230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</row>
    <row r="49" spans="2:17">
      <c r="B49" s="153"/>
      <c r="C49" s="153"/>
      <c r="D49" s="230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</row>
    <row r="50" spans="2:17">
      <c r="B50" s="153"/>
      <c r="C50" s="153"/>
      <c r="D50" s="230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</row>
    <row r="51" spans="2:17">
      <c r="B51" s="153"/>
      <c r="C51" s="153"/>
      <c r="D51" s="230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</row>
    <row r="52" spans="2:17">
      <c r="B52" s="153"/>
      <c r="C52" s="153"/>
      <c r="D52" s="230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</row>
    <row r="53" spans="2:17">
      <c r="B53" s="153"/>
      <c r="C53" s="153"/>
      <c r="D53" s="230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</row>
    <row r="54" spans="2:17">
      <c r="B54" s="153"/>
      <c r="C54" s="153"/>
      <c r="D54" s="230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</row>
    <row r="55" spans="2:17">
      <c r="B55" s="153"/>
      <c r="C55" s="153"/>
      <c r="D55" s="230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</row>
    <row r="56" spans="2:17">
      <c r="B56" s="153"/>
      <c r="C56" s="153"/>
      <c r="D56" s="230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</row>
    <row r="57" spans="2:17">
      <c r="B57" s="153"/>
      <c r="C57" s="153"/>
      <c r="D57" s="230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</row>
    <row r="58" spans="2:17">
      <c r="B58" s="153"/>
      <c r="C58" s="153"/>
      <c r="D58" s="230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</row>
    <row r="59" spans="2:17">
      <c r="B59" s="153"/>
      <c r="C59" s="153"/>
      <c r="D59" s="230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</row>
    <row r="60" spans="2:17">
      <c r="B60" s="153"/>
      <c r="C60" s="153"/>
      <c r="D60" s="230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</row>
    <row r="61" spans="2:17">
      <c r="B61" s="153"/>
      <c r="C61" s="153"/>
      <c r="D61" s="230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</row>
    <row r="62" spans="2:17">
      <c r="B62" s="153"/>
      <c r="C62" s="153"/>
      <c r="D62" s="230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</row>
    <row r="63" spans="2:17">
      <c r="B63" s="153"/>
      <c r="C63" s="153"/>
      <c r="D63" s="230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</row>
    <row r="64" spans="2:17">
      <c r="B64" s="153"/>
      <c r="C64" s="153"/>
      <c r="D64" s="230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</row>
    <row r="65" spans="2:17">
      <c r="B65" s="153"/>
      <c r="C65" s="153"/>
      <c r="D65" s="230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</row>
    <row r="66" spans="2:17">
      <c r="B66" s="153"/>
      <c r="C66" s="153"/>
      <c r="D66" s="230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</row>
    <row r="67" spans="2:17">
      <c r="B67" s="153"/>
      <c r="C67" s="153"/>
      <c r="D67" s="230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</row>
    <row r="68" spans="2:17">
      <c r="B68" s="153"/>
      <c r="C68" s="153"/>
      <c r="D68" s="230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</row>
    <row r="69" spans="2:17">
      <c r="B69" s="153"/>
      <c r="C69" s="153"/>
      <c r="D69" s="230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</row>
    <row r="70" spans="2:17">
      <c r="B70" s="153"/>
      <c r="C70" s="153"/>
      <c r="D70" s="230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</row>
    <row r="71" spans="2:17">
      <c r="B71" s="153"/>
      <c r="C71" s="153"/>
      <c r="D71" s="230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</row>
    <row r="72" spans="2:17">
      <c r="B72" s="153"/>
      <c r="C72" s="153"/>
      <c r="D72" s="230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</row>
    <row r="73" spans="2:17">
      <c r="B73" s="153"/>
      <c r="C73" s="153"/>
      <c r="D73" s="230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</row>
    <row r="74" spans="2:17">
      <c r="B74" s="153"/>
      <c r="C74" s="153"/>
      <c r="D74" s="230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</row>
    <row r="75" spans="2:17">
      <c r="B75" s="153"/>
      <c r="C75" s="153"/>
      <c r="D75" s="230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</row>
    <row r="76" spans="2:17">
      <c r="B76" s="153"/>
      <c r="C76" s="153"/>
      <c r="D76" s="230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</row>
    <row r="77" spans="2:17">
      <c r="B77" s="153"/>
      <c r="C77" s="153"/>
      <c r="D77" s="230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</row>
    <row r="78" spans="2:17">
      <c r="B78" s="153"/>
      <c r="C78" s="153"/>
      <c r="D78" s="230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</row>
    <row r="79" spans="2:17">
      <c r="B79" s="153"/>
      <c r="C79" s="153"/>
      <c r="D79" s="230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</row>
    <row r="80" spans="2:17">
      <c r="B80" s="153"/>
      <c r="C80" s="153"/>
      <c r="D80" s="230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</row>
    <row r="81" spans="2:17">
      <c r="B81" s="153"/>
      <c r="C81" s="153"/>
      <c r="D81" s="230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</row>
    <row r="82" spans="2:17">
      <c r="B82" s="153"/>
      <c r="C82" s="153"/>
      <c r="D82" s="230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</row>
    <row r="83" spans="2:17">
      <c r="B83" s="153"/>
      <c r="C83" s="153"/>
      <c r="D83" s="230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</row>
    <row r="84" spans="2:17">
      <c r="B84" s="153"/>
      <c r="C84" s="153"/>
      <c r="D84" s="230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</row>
    <row r="85" spans="2:17">
      <c r="B85" s="153"/>
      <c r="C85" s="153"/>
      <c r="D85" s="230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</row>
    <row r="86" spans="2:17">
      <c r="B86" s="153"/>
      <c r="C86" s="153"/>
      <c r="D86" s="230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</row>
    <row r="87" spans="2:17">
      <c r="B87" s="153"/>
      <c r="C87" s="153"/>
      <c r="D87" s="230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</row>
    <row r="88" spans="2:17">
      <c r="B88" s="153"/>
      <c r="C88" s="153"/>
      <c r="D88" s="230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</row>
    <row r="89" spans="2:17">
      <c r="B89" s="153"/>
      <c r="C89" s="153"/>
      <c r="D89" s="230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</row>
    <row r="90" spans="2:17">
      <c r="B90" s="153"/>
      <c r="C90" s="153"/>
      <c r="D90" s="230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</row>
    <row r="91" spans="2:17">
      <c r="B91" s="153"/>
      <c r="C91" s="153"/>
      <c r="D91" s="230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</row>
    <row r="92" spans="2:17">
      <c r="B92" s="153"/>
      <c r="C92" s="153"/>
      <c r="D92" s="230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</row>
    <row r="93" spans="2:17">
      <c r="B93" s="153"/>
      <c r="C93" s="153"/>
      <c r="D93" s="230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</row>
    <row r="94" spans="2:17">
      <c r="B94" s="153"/>
      <c r="C94" s="153"/>
      <c r="D94" s="230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</row>
    <row r="95" spans="2:17">
      <c r="B95" s="153"/>
      <c r="C95" s="153"/>
      <c r="D95" s="230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</row>
    <row r="96" spans="2:17">
      <c r="B96" s="153"/>
      <c r="C96" s="153"/>
      <c r="D96" s="230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</row>
    <row r="97" spans="2:17">
      <c r="B97" s="153"/>
      <c r="C97" s="153"/>
      <c r="D97" s="230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</row>
    <row r="98" spans="2:17">
      <c r="B98" s="153"/>
      <c r="C98" s="153"/>
      <c r="D98" s="230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</row>
    <row r="99" spans="2:17">
      <c r="B99" s="153"/>
      <c r="C99" s="153"/>
      <c r="D99" s="230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</row>
    <row r="100" spans="2:17">
      <c r="B100" s="153"/>
      <c r="C100" s="153"/>
      <c r="D100" s="230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</row>
    <row r="101" spans="2:17">
      <c r="B101" s="153"/>
      <c r="C101" s="153"/>
      <c r="D101" s="230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</row>
    <row r="102" spans="2:17">
      <c r="B102" s="153"/>
      <c r="C102" s="153"/>
      <c r="D102" s="230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</row>
    <row r="103" spans="2:17">
      <c r="B103" s="153"/>
      <c r="C103" s="153"/>
      <c r="D103" s="230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</row>
    <row r="104" spans="2:17">
      <c r="B104" s="153"/>
      <c r="C104" s="153"/>
      <c r="D104" s="230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</row>
    <row r="105" spans="2:17">
      <c r="B105" s="153"/>
      <c r="C105" s="153"/>
      <c r="D105" s="230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</row>
    <row r="106" spans="2:17">
      <c r="B106" s="153"/>
      <c r="C106" s="153"/>
      <c r="D106" s="230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</row>
    <row r="107" spans="2:17">
      <c r="B107" s="153"/>
      <c r="C107" s="153"/>
      <c r="D107" s="230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</row>
    <row r="108" spans="2:17">
      <c r="B108" s="153"/>
      <c r="C108" s="153"/>
      <c r="D108" s="230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</row>
    <row r="109" spans="2:17">
      <c r="B109" s="153"/>
      <c r="C109" s="153"/>
      <c r="D109" s="230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</row>
    <row r="110" spans="2:17">
      <c r="B110" s="153"/>
      <c r="C110" s="153"/>
      <c r="D110" s="230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</row>
    <row r="111" spans="2:17">
      <c r="B111" s="153"/>
      <c r="C111" s="153"/>
      <c r="D111" s="230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</row>
    <row r="112" spans="2:17">
      <c r="B112" s="153"/>
      <c r="C112" s="153"/>
      <c r="D112" s="230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</row>
    <row r="113" spans="2:17">
      <c r="B113" s="153"/>
      <c r="C113" s="153"/>
      <c r="D113" s="230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</row>
    <row r="114" spans="2:17">
      <c r="B114" s="153"/>
      <c r="C114" s="153"/>
      <c r="D114" s="230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</row>
    <row r="115" spans="2:17">
      <c r="B115" s="153"/>
      <c r="C115" s="153"/>
      <c r="D115" s="230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</row>
    <row r="116" spans="2:17">
      <c r="B116" s="153"/>
      <c r="C116" s="153"/>
      <c r="D116" s="230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</row>
    <row r="117" spans="2:17">
      <c r="B117" s="153"/>
      <c r="C117" s="153"/>
      <c r="D117" s="230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</row>
    <row r="118" spans="2:17">
      <c r="B118" s="153"/>
      <c r="C118" s="153"/>
      <c r="D118" s="230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</row>
    <row r="119" spans="2:17">
      <c r="B119" s="153"/>
      <c r="C119" s="153"/>
      <c r="D119" s="230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</row>
    <row r="120" spans="2:17">
      <c r="B120" s="153"/>
      <c r="C120" s="153"/>
      <c r="D120" s="230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</row>
    <row r="121" spans="2:17">
      <c r="B121" s="153"/>
      <c r="C121" s="153"/>
      <c r="D121" s="230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</row>
    <row r="122" spans="2:17">
      <c r="B122" s="153"/>
      <c r="C122" s="153"/>
      <c r="D122" s="230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</row>
    <row r="123" spans="2:17">
      <c r="B123" s="153"/>
      <c r="C123" s="153"/>
      <c r="D123" s="230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</row>
    <row r="124" spans="2:17">
      <c r="B124" s="153"/>
      <c r="C124" s="153"/>
      <c r="D124" s="230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</row>
    <row r="125" spans="2:17">
      <c r="B125" s="153"/>
      <c r="C125" s="153"/>
      <c r="D125" s="230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</row>
    <row r="126" spans="2:17">
      <c r="B126" s="153"/>
      <c r="C126" s="153"/>
      <c r="D126" s="230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</row>
    <row r="127" spans="2:17">
      <c r="B127" s="153"/>
      <c r="C127" s="153"/>
      <c r="D127" s="230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</row>
    <row r="128" spans="2:17">
      <c r="B128" s="153"/>
      <c r="C128" s="153"/>
      <c r="D128" s="230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</row>
    <row r="129" spans="2:17">
      <c r="B129" s="153"/>
      <c r="C129" s="153"/>
      <c r="D129" s="230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</row>
    <row r="130" spans="2:17">
      <c r="B130" s="153"/>
      <c r="C130" s="153"/>
      <c r="D130" s="230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</row>
    <row r="131" spans="2:17">
      <c r="B131" s="153"/>
      <c r="C131" s="153"/>
      <c r="D131" s="230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</row>
    <row r="132" spans="2:17">
      <c r="B132" s="153"/>
      <c r="C132" s="153"/>
      <c r="D132" s="230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</row>
    <row r="133" spans="2:17">
      <c r="B133" s="153"/>
      <c r="C133" s="153"/>
      <c r="D133" s="230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</row>
    <row r="134" spans="2:17">
      <c r="B134" s="153"/>
      <c r="C134" s="153"/>
      <c r="D134" s="230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</row>
    <row r="135" spans="2:17">
      <c r="B135" s="153"/>
      <c r="C135" s="153"/>
      <c r="D135" s="230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</row>
    <row r="136" spans="2:17">
      <c r="B136" s="153"/>
      <c r="C136" s="153"/>
      <c r="D136" s="230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</row>
    <row r="137" spans="2:17">
      <c r="B137" s="153"/>
      <c r="C137" s="153"/>
      <c r="D137" s="230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</row>
    <row r="138" spans="2:17">
      <c r="B138" s="153"/>
      <c r="C138" s="153"/>
      <c r="D138" s="230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</row>
    <row r="139" spans="2:17">
      <c r="B139" s="153"/>
      <c r="C139" s="153"/>
      <c r="D139" s="230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</row>
    <row r="140" spans="2:17">
      <c r="B140" s="153"/>
      <c r="C140" s="153"/>
      <c r="D140" s="230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</row>
    <row r="141" spans="2:17">
      <c r="B141" s="153"/>
      <c r="C141" s="153"/>
      <c r="D141" s="230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</row>
    <row r="142" spans="2:17">
      <c r="B142" s="153"/>
      <c r="C142" s="153"/>
      <c r="D142" s="230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</row>
    <row r="143" spans="2:17">
      <c r="B143" s="153"/>
      <c r="C143" s="153"/>
      <c r="D143" s="230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</row>
    <row r="144" spans="2:17">
      <c r="B144" s="153"/>
      <c r="C144" s="153"/>
      <c r="D144" s="230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</row>
    <row r="145" spans="2:17">
      <c r="B145" s="153"/>
      <c r="C145" s="153"/>
      <c r="D145" s="230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</row>
    <row r="146" spans="2:17">
      <c r="B146" s="153"/>
      <c r="C146" s="153"/>
      <c r="D146" s="230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</row>
    <row r="147" spans="2:17">
      <c r="B147" s="153"/>
      <c r="C147" s="153"/>
      <c r="D147" s="230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</row>
    <row r="148" spans="2:17">
      <c r="B148" s="153"/>
      <c r="C148" s="153"/>
      <c r="D148" s="230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</row>
    <row r="149" spans="2:17">
      <c r="B149" s="153"/>
      <c r="C149" s="153"/>
      <c r="D149" s="230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</row>
    <row r="150" spans="2:17">
      <c r="B150" s="153"/>
      <c r="C150" s="153"/>
      <c r="D150" s="230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</row>
    <row r="151" spans="2:17">
      <c r="B151" s="153"/>
      <c r="C151" s="153"/>
      <c r="D151" s="230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</row>
    <row r="152" spans="2:17">
      <c r="B152" s="153"/>
      <c r="C152" s="153"/>
      <c r="D152" s="230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</row>
    <row r="153" spans="2:17">
      <c r="B153" s="153"/>
      <c r="C153" s="153"/>
      <c r="D153" s="230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</row>
    <row r="154" spans="2:17">
      <c r="B154" s="153"/>
      <c r="C154" s="153"/>
      <c r="D154" s="230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</row>
    <row r="155" spans="2:17">
      <c r="B155" s="153"/>
      <c r="C155" s="153"/>
      <c r="D155" s="230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</row>
    <row r="156" spans="2:17">
      <c r="B156" s="153"/>
      <c r="C156" s="153"/>
      <c r="D156" s="230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</row>
    <row r="157" spans="2:17">
      <c r="B157" s="153"/>
      <c r="C157" s="153"/>
      <c r="D157" s="230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</row>
    <row r="158" spans="2:17">
      <c r="B158" s="153"/>
      <c r="C158" s="153"/>
      <c r="D158" s="230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</row>
    <row r="159" spans="2:17">
      <c r="B159" s="153"/>
      <c r="C159" s="153"/>
      <c r="D159" s="230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</row>
    <row r="160" spans="2:17">
      <c r="B160" s="153"/>
      <c r="C160" s="153"/>
      <c r="D160" s="230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</row>
    <row r="161" spans="2:17">
      <c r="B161" s="153"/>
      <c r="C161" s="153"/>
      <c r="D161" s="230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</row>
    <row r="162" spans="2:17">
      <c r="B162" s="153"/>
      <c r="C162" s="153"/>
      <c r="D162" s="230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</row>
    <row r="163" spans="2:17">
      <c r="B163" s="153"/>
      <c r="C163" s="153"/>
      <c r="D163" s="230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</row>
    <row r="164" spans="2:17">
      <c r="B164" s="153"/>
      <c r="C164" s="153"/>
      <c r="D164" s="230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</row>
    <row r="165" spans="2:17">
      <c r="B165" s="153"/>
      <c r="C165" s="153"/>
      <c r="D165" s="230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</row>
    <row r="166" spans="2:17">
      <c r="B166" s="153"/>
      <c r="C166" s="153"/>
      <c r="D166" s="230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</row>
    <row r="167" spans="2:17">
      <c r="B167" s="153"/>
      <c r="C167" s="153"/>
      <c r="D167" s="230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</row>
    <row r="168" spans="2:17">
      <c r="B168" s="153"/>
      <c r="C168" s="153"/>
      <c r="D168" s="230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</row>
    <row r="169" spans="2:17">
      <c r="B169" s="153"/>
      <c r="C169" s="153"/>
      <c r="D169" s="230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</row>
    <row r="170" spans="2:17">
      <c r="B170" s="153"/>
      <c r="C170" s="153"/>
      <c r="D170" s="230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</row>
    <row r="171" spans="2:17">
      <c r="B171" s="153"/>
      <c r="C171" s="153"/>
      <c r="D171" s="230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</row>
    <row r="172" spans="2:17">
      <c r="B172" s="153"/>
      <c r="C172" s="153"/>
      <c r="D172" s="230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</row>
    <row r="173" spans="2:17">
      <c r="B173" s="153"/>
      <c r="C173" s="153"/>
      <c r="D173" s="230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</row>
    <row r="174" spans="2:17">
      <c r="B174" s="153"/>
      <c r="C174" s="153"/>
      <c r="D174" s="230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</row>
    <row r="175" spans="2:17">
      <c r="B175" s="153"/>
      <c r="C175" s="153"/>
      <c r="D175" s="230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</row>
    <row r="176" spans="2:17">
      <c r="B176" s="153"/>
      <c r="C176" s="153"/>
      <c r="D176" s="230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</row>
    <row r="177" spans="2:17">
      <c r="B177" s="153"/>
      <c r="C177" s="153"/>
      <c r="D177" s="230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</row>
    <row r="178" spans="2:17">
      <c r="B178" s="153"/>
      <c r="C178" s="153"/>
      <c r="D178" s="230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</row>
    <row r="179" spans="2:17">
      <c r="B179" s="153"/>
      <c r="C179" s="153"/>
      <c r="D179" s="230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</row>
    <row r="180" spans="2:17">
      <c r="B180" s="153"/>
      <c r="C180" s="153"/>
      <c r="D180" s="230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</row>
    <row r="181" spans="2:17">
      <c r="B181" s="153"/>
      <c r="C181" s="153"/>
      <c r="D181" s="230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</row>
    <row r="182" spans="2:17">
      <c r="B182" s="153"/>
      <c r="C182" s="153"/>
      <c r="D182" s="230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</row>
    <row r="183" spans="2:17">
      <c r="B183" s="153"/>
      <c r="C183" s="153"/>
      <c r="D183" s="230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</row>
    <row r="184" spans="2:17">
      <c r="B184" s="153"/>
      <c r="C184" s="153"/>
      <c r="D184" s="230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</row>
    <row r="185" spans="2:17">
      <c r="B185" s="153"/>
      <c r="C185" s="153"/>
      <c r="D185" s="230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</row>
    <row r="186" spans="2:17">
      <c r="B186" s="153"/>
      <c r="C186" s="153"/>
      <c r="D186" s="230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</row>
    <row r="187" spans="2:17">
      <c r="B187" s="153"/>
      <c r="C187" s="153"/>
      <c r="D187" s="230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</row>
    <row r="188" spans="2:17">
      <c r="B188" s="153"/>
      <c r="C188" s="153"/>
      <c r="D188" s="230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</row>
    <row r="189" spans="2:17">
      <c r="B189" s="153"/>
      <c r="C189" s="153"/>
      <c r="D189" s="230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</row>
    <row r="190" spans="2:17">
      <c r="B190" s="153"/>
      <c r="C190" s="153"/>
      <c r="D190" s="230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</row>
    <row r="191" spans="2:17">
      <c r="B191" s="153"/>
      <c r="C191" s="153"/>
      <c r="D191" s="230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</row>
    <row r="192" spans="2:17">
      <c r="B192" s="153"/>
      <c r="C192" s="153"/>
      <c r="D192" s="230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</row>
    <row r="193" spans="2:17">
      <c r="B193" s="153"/>
      <c r="C193" s="153"/>
      <c r="D193" s="230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</row>
    <row r="194" spans="2:17">
      <c r="B194" s="153"/>
      <c r="C194" s="153"/>
      <c r="D194" s="230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</row>
    <row r="195" spans="2:17">
      <c r="B195" s="153"/>
      <c r="C195" s="153"/>
      <c r="D195" s="230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</row>
    <row r="196" spans="2:17">
      <c r="B196" s="153"/>
      <c r="C196" s="153"/>
      <c r="D196" s="230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</row>
    <row r="197" spans="2:17">
      <c r="B197" s="153"/>
      <c r="C197" s="153"/>
      <c r="D197" s="230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</row>
    <row r="198" spans="2:17">
      <c r="B198" s="153"/>
      <c r="C198" s="153"/>
      <c r="D198" s="230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</row>
    <row r="199" spans="2:17">
      <c r="B199" s="153"/>
      <c r="C199" s="153"/>
      <c r="D199" s="230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</row>
    <row r="200" spans="2:17">
      <c r="B200" s="153"/>
      <c r="C200" s="153"/>
      <c r="D200" s="230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</row>
    <row r="201" spans="2:17">
      <c r="B201" s="153"/>
      <c r="C201" s="153"/>
      <c r="D201" s="230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</row>
    <row r="202" spans="2:17">
      <c r="B202" s="153"/>
      <c r="C202" s="153"/>
      <c r="D202" s="230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</row>
    <row r="203" spans="2:17">
      <c r="B203" s="153"/>
      <c r="C203" s="153"/>
      <c r="D203" s="230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</row>
    <row r="204" spans="2:17">
      <c r="B204" s="153"/>
      <c r="C204" s="153"/>
      <c r="D204" s="230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</row>
    <row r="205" spans="2:17">
      <c r="B205" s="153"/>
      <c r="C205" s="153"/>
      <c r="D205" s="230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</row>
    <row r="206" spans="2:17">
      <c r="B206" s="153"/>
      <c r="C206" s="153"/>
      <c r="D206" s="230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</row>
    <row r="207" spans="2:17">
      <c r="B207" s="153"/>
      <c r="C207" s="153"/>
      <c r="D207" s="230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</row>
    <row r="208" spans="2:17">
      <c r="B208" s="153"/>
      <c r="C208" s="153"/>
      <c r="D208" s="230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</row>
    <row r="209" spans="2:17">
      <c r="B209" s="153"/>
      <c r="C209" s="153"/>
      <c r="D209" s="230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  <c r="Q209" s="111"/>
    </row>
    <row r="210" spans="2:17">
      <c r="B210" s="153"/>
      <c r="C210" s="153"/>
      <c r="D210" s="230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</row>
    <row r="211" spans="2:17">
      <c r="B211" s="153"/>
      <c r="C211" s="153"/>
      <c r="D211" s="230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</row>
    <row r="212" spans="2:17">
      <c r="B212" s="153"/>
      <c r="C212" s="153"/>
      <c r="D212" s="230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</row>
    <row r="213" spans="2:17">
      <c r="B213" s="153"/>
      <c r="C213" s="153"/>
      <c r="D213" s="230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</row>
    <row r="214" spans="2:17">
      <c r="B214" s="153"/>
      <c r="C214" s="153"/>
      <c r="D214" s="230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</row>
    <row r="215" spans="2:17">
      <c r="B215" s="153"/>
      <c r="C215" s="153"/>
      <c r="D215" s="230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</row>
    <row r="216" spans="2:17">
      <c r="B216" s="153"/>
      <c r="C216" s="153"/>
      <c r="D216" s="230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</row>
    <row r="217" spans="2:17">
      <c r="B217" s="153"/>
      <c r="C217" s="153"/>
      <c r="D217" s="230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</row>
    <row r="218" spans="2:17">
      <c r="B218" s="153"/>
      <c r="C218" s="153"/>
      <c r="D218" s="230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</row>
    <row r="219" spans="2:17">
      <c r="B219" s="153"/>
      <c r="C219" s="153"/>
      <c r="D219" s="230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</row>
    <row r="220" spans="2:17">
      <c r="B220" s="153"/>
      <c r="C220" s="153"/>
      <c r="D220" s="230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</row>
    <row r="221" spans="2:17">
      <c r="B221" s="153"/>
      <c r="C221" s="153"/>
      <c r="D221" s="230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</row>
    <row r="222" spans="2:17">
      <c r="B222" s="153"/>
      <c r="C222" s="153"/>
      <c r="D222" s="230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</row>
    <row r="223" spans="2:17">
      <c r="B223" s="153"/>
      <c r="C223" s="153"/>
      <c r="D223" s="230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</row>
    <row r="224" spans="2:17">
      <c r="B224" s="153"/>
      <c r="C224" s="153"/>
      <c r="D224" s="230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</row>
    <row r="225" spans="2:17">
      <c r="B225" s="153"/>
      <c r="C225" s="153"/>
      <c r="D225" s="230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</row>
    <row r="226" spans="2:17">
      <c r="B226" s="153"/>
      <c r="C226" s="153"/>
      <c r="D226" s="230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</row>
    <row r="227" spans="2:17">
      <c r="B227" s="153"/>
      <c r="C227" s="153"/>
      <c r="D227" s="230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</row>
    <row r="228" spans="2:17">
      <c r="B228" s="153"/>
      <c r="C228" s="153"/>
      <c r="D228" s="230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</row>
    <row r="229" spans="2:17">
      <c r="B229" s="153"/>
      <c r="C229" s="153"/>
      <c r="D229" s="230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</row>
    <row r="230" spans="2:17">
      <c r="B230" s="153"/>
      <c r="C230" s="153"/>
      <c r="D230" s="230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</row>
    <row r="231" spans="2:17">
      <c r="B231" s="153"/>
      <c r="C231" s="153"/>
      <c r="D231" s="230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</row>
    <row r="232" spans="2:17">
      <c r="B232" s="153"/>
      <c r="C232" s="153"/>
      <c r="D232" s="230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</row>
    <row r="233" spans="2:17">
      <c r="B233" s="153"/>
      <c r="C233" s="153"/>
      <c r="D233" s="230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</row>
    <row r="234" spans="2:17">
      <c r="B234" s="153"/>
      <c r="C234" s="153"/>
      <c r="D234" s="230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</row>
    <row r="235" spans="2:17">
      <c r="B235" s="153"/>
      <c r="C235" s="153"/>
      <c r="D235" s="230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</row>
    <row r="236" spans="2:17">
      <c r="B236" s="153"/>
      <c r="C236" s="153"/>
      <c r="D236" s="230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</row>
    <row r="237" spans="2:17">
      <c r="B237" s="153"/>
      <c r="C237" s="153"/>
      <c r="D237" s="230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</row>
    <row r="238" spans="2:17">
      <c r="B238" s="153"/>
      <c r="C238" s="153"/>
      <c r="D238" s="230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</row>
    <row r="239" spans="2:17">
      <c r="B239" s="153"/>
      <c r="C239" s="153"/>
      <c r="D239" s="230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  <c r="P239" s="111"/>
      <c r="Q239" s="111"/>
    </row>
    <row r="240" spans="2:17">
      <c r="B240" s="153"/>
      <c r="C240" s="153"/>
      <c r="D240" s="230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</row>
    <row r="241" spans="2:17">
      <c r="B241" s="153"/>
      <c r="C241" s="153"/>
      <c r="D241" s="230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</row>
    <row r="242" spans="2:17">
      <c r="B242" s="153"/>
      <c r="C242" s="153"/>
      <c r="D242" s="230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1"/>
      <c r="P242" s="111"/>
      <c r="Q242" s="111"/>
    </row>
    <row r="243" spans="2:17">
      <c r="B243" s="153"/>
      <c r="C243" s="153"/>
      <c r="D243" s="230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  <c r="O243" s="111"/>
      <c r="P243" s="111"/>
      <c r="Q243" s="111"/>
    </row>
    <row r="244" spans="2:17"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</row>
    <row r="245" spans="2:17"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</row>
    <row r="246" spans="2:17">
      <c r="E246" s="111"/>
      <c r="F246" s="111"/>
      <c r="G246" s="111"/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</row>
    <row r="247" spans="2:17"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  <c r="O247" s="111"/>
      <c r="P247" s="111"/>
      <c r="Q247" s="111"/>
    </row>
    <row r="248" spans="2:17">
      <c r="E248" s="111"/>
      <c r="F248" s="111"/>
      <c r="G248" s="111"/>
      <c r="H248" s="111"/>
      <c r="I248" s="111"/>
      <c r="J248" s="111"/>
      <c r="K248" s="111"/>
      <c r="L248" s="111"/>
      <c r="M248" s="111"/>
      <c r="N248" s="111"/>
      <c r="O248" s="111"/>
      <c r="P248" s="111"/>
      <c r="Q248" s="111"/>
    </row>
    <row r="249" spans="2:17">
      <c r="E249" s="111"/>
      <c r="F249" s="111"/>
      <c r="G249" s="111"/>
      <c r="H249" s="111"/>
      <c r="I249" s="111"/>
      <c r="J249" s="111"/>
      <c r="K249" s="111"/>
      <c r="L249" s="111"/>
      <c r="M249" s="111"/>
      <c r="N249" s="111"/>
      <c r="O249" s="111"/>
      <c r="P249" s="111"/>
      <c r="Q249" s="111"/>
    </row>
    <row r="250" spans="2:17">
      <c r="E250" s="111"/>
      <c r="F250" s="111"/>
      <c r="G250" s="111"/>
      <c r="H250" s="111"/>
      <c r="I250" s="111"/>
      <c r="J250" s="111"/>
      <c r="K250" s="111"/>
      <c r="L250" s="111"/>
      <c r="M250" s="111"/>
      <c r="N250" s="111"/>
      <c r="O250" s="111"/>
      <c r="P250" s="111"/>
      <c r="Q250" s="111"/>
    </row>
    <row r="251" spans="2:17">
      <c r="E251" s="111"/>
      <c r="F251" s="111"/>
      <c r="G251" s="111"/>
      <c r="H251" s="111"/>
      <c r="I251" s="111"/>
      <c r="J251" s="111"/>
      <c r="K251" s="111"/>
      <c r="L251" s="111"/>
      <c r="M251" s="111"/>
      <c r="N251" s="111"/>
      <c r="O251" s="111"/>
      <c r="P251" s="111"/>
      <c r="Q251" s="11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baseColWidth="10" defaultColWidth="9.1640625" defaultRowHeight="14" outlineLevelRow="1"/>
  <cols>
    <col min="1" max="1" width="66" style="119" bestFit="1" customWidth="1"/>
    <col min="2" max="2" width="17.5" style="166" customWidth="1"/>
    <col min="3" max="3" width="18.1640625" style="166" customWidth="1"/>
    <col min="4" max="4" width="11.5" style="244" bestFit="1" customWidth="1"/>
    <col min="5" max="5" width="17.1640625" style="166" customWidth="1"/>
    <col min="6" max="6" width="17.5" style="166" customWidth="1"/>
    <col min="7" max="7" width="11.5" style="244" bestFit="1" customWidth="1"/>
    <col min="8" max="8" width="16.1640625" style="166" bestFit="1" customWidth="1"/>
    <col min="9" max="16384" width="9.1640625" style="119"/>
  </cols>
  <sheetData>
    <row r="2" spans="1:19" ht="19">
      <c r="A2" s="5" t="s">
        <v>193</v>
      </c>
      <c r="B2" s="3"/>
      <c r="C2" s="3"/>
      <c r="D2" s="3"/>
      <c r="E2" s="3"/>
      <c r="F2" s="3"/>
      <c r="G2" s="3"/>
      <c r="H2" s="3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>
      <c r="A3" s="83"/>
    </row>
    <row r="4" spans="1:19" s="150" customFormat="1">
      <c r="B4" s="199"/>
      <c r="C4" s="199"/>
      <c r="D4" s="19"/>
      <c r="E4" s="199"/>
      <c r="F4" s="199"/>
      <c r="G4" s="19"/>
      <c r="H4" s="150" t="str">
        <f>VALVAL</f>
        <v>млрд. одиниць</v>
      </c>
    </row>
    <row r="5" spans="1:19" s="260" customFormat="1">
      <c r="A5" s="190"/>
      <c r="B5" s="265">
        <v>43830</v>
      </c>
      <c r="C5" s="266"/>
      <c r="D5" s="267"/>
      <c r="E5" s="265">
        <v>44104</v>
      </c>
      <c r="F5" s="266"/>
      <c r="G5" s="267"/>
      <c r="H5" s="84"/>
    </row>
    <row r="6" spans="1:19" s="76" customFormat="1">
      <c r="A6" s="209"/>
      <c r="B6" s="7" t="s">
        <v>156</v>
      </c>
      <c r="C6" s="7" t="s">
        <v>159</v>
      </c>
      <c r="D6" s="74" t="s">
        <v>178</v>
      </c>
      <c r="E6" s="7" t="s">
        <v>156</v>
      </c>
      <c r="F6" s="7" t="s">
        <v>159</v>
      </c>
      <c r="G6" s="74" t="s">
        <v>178</v>
      </c>
      <c r="H6" s="7" t="s">
        <v>59</v>
      </c>
    </row>
    <row r="7" spans="1:19" s="80" customFormat="1" ht="16">
      <c r="A7" s="161" t="s">
        <v>141</v>
      </c>
      <c r="B7" s="108">
        <f t="shared" ref="B7:H7" si="0">SUM(B8:B15)</f>
        <v>84.365406859510003</v>
      </c>
      <c r="C7" s="108">
        <f t="shared" si="0"/>
        <v>1998.2958999565101</v>
      </c>
      <c r="D7" s="180">
        <f t="shared" si="0"/>
        <v>1</v>
      </c>
      <c r="E7" s="108">
        <f t="shared" si="0"/>
        <v>82.886899914439994</v>
      </c>
      <c r="F7" s="108">
        <f t="shared" si="0"/>
        <v>2345.6080919830001</v>
      </c>
      <c r="G7" s="180">
        <f t="shared" si="0"/>
        <v>1</v>
      </c>
      <c r="H7" s="108">
        <f t="shared" si="0"/>
        <v>1.7347234759768071E-18</v>
      </c>
    </row>
    <row r="8" spans="1:19" s="117" customFormat="1">
      <c r="A8" s="229" t="s">
        <v>197</v>
      </c>
      <c r="B8" s="225">
        <v>1.5039028649999999E-2</v>
      </c>
      <c r="C8" s="225">
        <v>0.35621744043999998</v>
      </c>
      <c r="D8" s="44">
        <v>1.7799999999999999E-4</v>
      </c>
      <c r="E8" s="225">
        <v>1.352902127E-2</v>
      </c>
      <c r="F8" s="225">
        <v>0.38285642009999998</v>
      </c>
      <c r="G8" s="44">
        <v>1.63E-4</v>
      </c>
      <c r="H8" s="225">
        <v>-1.5E-5</v>
      </c>
    </row>
    <row r="9" spans="1:19" s="117" customFormat="1">
      <c r="A9" s="229" t="s">
        <v>151</v>
      </c>
      <c r="B9" s="225">
        <v>8.4378915449100003</v>
      </c>
      <c r="C9" s="225">
        <v>199.86158671094</v>
      </c>
      <c r="D9" s="44">
        <v>0.10001599999999999</v>
      </c>
      <c r="E9" s="225">
        <v>8.3354107079900004</v>
      </c>
      <c r="F9" s="225">
        <v>235.88295408424</v>
      </c>
      <c r="G9" s="44">
        <v>0.100564</v>
      </c>
      <c r="H9" s="225">
        <v>5.4799999999999998E-4</v>
      </c>
    </row>
    <row r="10" spans="1:19" s="117" customFormat="1">
      <c r="A10" s="229" t="s">
        <v>169</v>
      </c>
      <c r="B10" s="225">
        <v>6.1290090855299999</v>
      </c>
      <c r="C10" s="225">
        <v>145.172935</v>
      </c>
      <c r="D10" s="44">
        <v>7.2648000000000004E-2</v>
      </c>
      <c r="E10" s="225">
        <v>5.1299850877599997</v>
      </c>
      <c r="F10" s="225">
        <v>145.172935</v>
      </c>
      <c r="G10" s="44">
        <v>6.1891000000000002E-2</v>
      </c>
      <c r="H10" s="225">
        <v>-1.0756999999999999E-2</v>
      </c>
    </row>
    <row r="11" spans="1:19" s="117" customFormat="1">
      <c r="A11" s="229" t="s">
        <v>107</v>
      </c>
      <c r="B11" s="225">
        <v>11.328394219950001</v>
      </c>
      <c r="C11" s="225">
        <v>268.32661117254003</v>
      </c>
      <c r="D11" s="44">
        <v>0.13427800000000001</v>
      </c>
      <c r="E11" s="225">
        <v>12.75791808184</v>
      </c>
      <c r="F11" s="225">
        <v>361.03504800627002</v>
      </c>
      <c r="G11" s="44">
        <v>0.15392</v>
      </c>
      <c r="H11" s="225">
        <v>1.9642E-2</v>
      </c>
    </row>
    <row r="12" spans="1:19" s="117" customFormat="1">
      <c r="A12" s="229" t="s">
        <v>145</v>
      </c>
      <c r="B12" s="225">
        <v>58.45507298047</v>
      </c>
      <c r="C12" s="225">
        <v>1384.57854963259</v>
      </c>
      <c r="D12" s="44">
        <v>0.69288000000000005</v>
      </c>
      <c r="E12" s="225">
        <v>56.650057015580003</v>
      </c>
      <c r="F12" s="225">
        <v>1603.1342984723899</v>
      </c>
      <c r="G12" s="44">
        <v>0.68346200000000001</v>
      </c>
      <c r="H12" s="225">
        <v>-9.4179999999999993E-3</v>
      </c>
    </row>
    <row r="13" spans="1:19" s="117" customFormat="1">
      <c r="A13" s="229"/>
      <c r="B13" s="225"/>
      <c r="C13" s="225"/>
      <c r="D13" s="44"/>
      <c r="E13" s="225"/>
      <c r="F13" s="225"/>
      <c r="G13" s="44"/>
      <c r="H13" s="167">
        <f>G13-D13</f>
        <v>0</v>
      </c>
    </row>
    <row r="14" spans="1:19">
      <c r="B14" s="153"/>
      <c r="C14" s="153"/>
      <c r="D14" s="230"/>
      <c r="E14" s="153"/>
      <c r="F14" s="153"/>
      <c r="G14" s="230"/>
      <c r="H14" s="158"/>
      <c r="I14" s="111"/>
      <c r="J14" s="111"/>
      <c r="K14" s="111"/>
      <c r="L14" s="111"/>
      <c r="M14" s="111"/>
      <c r="N14" s="111"/>
      <c r="O14" s="111"/>
      <c r="P14" s="111"/>
      <c r="Q14" s="111"/>
    </row>
    <row r="15" spans="1:19">
      <c r="B15" s="153"/>
      <c r="C15" s="153"/>
      <c r="D15" s="230"/>
      <c r="E15" s="153"/>
      <c r="F15" s="153"/>
      <c r="G15" s="230"/>
      <c r="H15" s="158"/>
      <c r="I15" s="111"/>
      <c r="J15" s="111"/>
      <c r="K15" s="111"/>
      <c r="L15" s="111"/>
      <c r="M15" s="111"/>
      <c r="N15" s="111"/>
      <c r="O15" s="111"/>
      <c r="P15" s="111"/>
      <c r="Q15" s="111"/>
    </row>
    <row r="16" spans="1:19">
      <c r="B16" s="153"/>
      <c r="C16" s="153"/>
      <c r="D16" s="230"/>
      <c r="E16" s="153"/>
      <c r="F16" s="153"/>
      <c r="G16" s="230"/>
      <c r="H16" s="118"/>
      <c r="I16" s="111"/>
      <c r="J16" s="111"/>
      <c r="K16" s="111"/>
      <c r="L16" s="111"/>
      <c r="M16" s="111"/>
      <c r="N16" s="111"/>
      <c r="O16" s="111"/>
      <c r="P16" s="111"/>
      <c r="Q16" s="111"/>
    </row>
    <row r="17" spans="1:19">
      <c r="B17" s="153"/>
      <c r="C17" s="153"/>
      <c r="D17" s="230"/>
      <c r="E17" s="153"/>
      <c r="F17" s="153"/>
      <c r="G17" s="230"/>
      <c r="H17" s="150" t="str">
        <f>VALVAL</f>
        <v>млрд. одиниць</v>
      </c>
      <c r="I17" s="111"/>
      <c r="J17" s="111"/>
      <c r="K17" s="111"/>
      <c r="L17" s="111"/>
      <c r="M17" s="111"/>
      <c r="N17" s="111"/>
      <c r="O17" s="111"/>
      <c r="P17" s="111"/>
      <c r="Q17" s="111"/>
    </row>
    <row r="18" spans="1:19">
      <c r="A18" s="190"/>
      <c r="B18" s="265">
        <v>43830</v>
      </c>
      <c r="C18" s="266"/>
      <c r="D18" s="267"/>
      <c r="E18" s="265">
        <v>44104</v>
      </c>
      <c r="F18" s="266"/>
      <c r="G18" s="267"/>
      <c r="H18" s="84"/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</row>
    <row r="19" spans="1:19" s="195" customFormat="1">
      <c r="A19" s="72"/>
      <c r="B19" s="116" t="s">
        <v>156</v>
      </c>
      <c r="C19" s="116" t="s">
        <v>159</v>
      </c>
      <c r="D19" s="183" t="s">
        <v>178</v>
      </c>
      <c r="E19" s="116" t="s">
        <v>156</v>
      </c>
      <c r="F19" s="116" t="s">
        <v>159</v>
      </c>
      <c r="G19" s="183" t="s">
        <v>178</v>
      </c>
      <c r="H19" s="116" t="s">
        <v>59</v>
      </c>
      <c r="I19" s="188"/>
      <c r="J19" s="188"/>
      <c r="K19" s="188"/>
      <c r="L19" s="188"/>
      <c r="M19" s="188"/>
      <c r="N19" s="188"/>
      <c r="O19" s="188"/>
      <c r="P19" s="188"/>
      <c r="Q19" s="188"/>
    </row>
    <row r="20" spans="1:19" s="203" customFormat="1" ht="15">
      <c r="A20" s="189" t="s">
        <v>141</v>
      </c>
      <c r="B20" s="134">
        <f t="shared" ref="B20:G20" si="1">B$21+B$27</f>
        <v>84.365406859510003</v>
      </c>
      <c r="C20" s="134">
        <f t="shared" si="1"/>
        <v>1998.2958999565101</v>
      </c>
      <c r="D20" s="206">
        <f t="shared" si="1"/>
        <v>0.99999899999999997</v>
      </c>
      <c r="E20" s="134">
        <f t="shared" si="1"/>
        <v>82.886899914439994</v>
      </c>
      <c r="F20" s="134">
        <f t="shared" si="1"/>
        <v>2345.6080919829997</v>
      </c>
      <c r="G20" s="206">
        <f t="shared" si="1"/>
        <v>0.99999900000000008</v>
      </c>
      <c r="H20" s="134">
        <v>-9.9999999999999995E-7</v>
      </c>
      <c r="I20" s="194"/>
      <c r="J20" s="194"/>
      <c r="K20" s="194"/>
      <c r="L20" s="194"/>
      <c r="M20" s="194"/>
      <c r="N20" s="194"/>
      <c r="O20" s="194"/>
      <c r="P20" s="194"/>
      <c r="Q20" s="194"/>
    </row>
    <row r="21" spans="1:19" s="106" customFormat="1" ht="15">
      <c r="A21" s="21" t="s">
        <v>61</v>
      </c>
      <c r="B21" s="256">
        <f t="shared" ref="B21:G21" si="2">SUM(B$22:B$26)</f>
        <v>74.362672420229998</v>
      </c>
      <c r="C21" s="256">
        <f t="shared" si="2"/>
        <v>1761.3691314806101</v>
      </c>
      <c r="D21" s="67">
        <f t="shared" si="2"/>
        <v>0.88143499999999997</v>
      </c>
      <c r="E21" s="256">
        <f t="shared" si="2"/>
        <v>72.988204610929998</v>
      </c>
      <c r="F21" s="256">
        <f t="shared" si="2"/>
        <v>2065.4859034587798</v>
      </c>
      <c r="G21" s="67">
        <f t="shared" si="2"/>
        <v>0.88057500000000011</v>
      </c>
      <c r="H21" s="256">
        <v>-8.5999999999999998E-4</v>
      </c>
      <c r="I21" s="95"/>
      <c r="J21" s="95"/>
      <c r="K21" s="95"/>
      <c r="L21" s="95"/>
      <c r="M21" s="95"/>
      <c r="N21" s="95"/>
      <c r="O21" s="95"/>
      <c r="P21" s="95"/>
      <c r="Q21" s="95"/>
    </row>
    <row r="22" spans="1:19" s="250" customFormat="1" outlineLevel="1">
      <c r="A22" s="90" t="s">
        <v>197</v>
      </c>
      <c r="B22" s="103">
        <v>1.5039028649999999E-2</v>
      </c>
      <c r="C22" s="103">
        <v>0.35621744043999998</v>
      </c>
      <c r="D22" s="178">
        <v>1.7799999999999999E-4</v>
      </c>
      <c r="E22" s="103">
        <v>1.352902127E-2</v>
      </c>
      <c r="F22" s="103">
        <v>0.38285642009999998</v>
      </c>
      <c r="G22" s="178">
        <v>1.63E-4</v>
      </c>
      <c r="H22" s="103">
        <v>-1.5E-5</v>
      </c>
      <c r="I22" s="240"/>
      <c r="J22" s="240"/>
      <c r="K22" s="240"/>
      <c r="L22" s="240"/>
      <c r="M22" s="240"/>
      <c r="N22" s="240"/>
      <c r="O22" s="240"/>
      <c r="P22" s="240"/>
      <c r="Q22" s="240"/>
    </row>
    <row r="23" spans="1:19" outlineLevel="1">
      <c r="A23" s="192" t="s">
        <v>151</v>
      </c>
      <c r="B23" s="175">
        <v>6.3192687336000004</v>
      </c>
      <c r="C23" s="175">
        <v>149.67946307753999</v>
      </c>
      <c r="D23" s="252">
        <v>7.4903999999999998E-2</v>
      </c>
      <c r="E23" s="175">
        <v>6.3800413427200002</v>
      </c>
      <c r="F23" s="175">
        <v>180.54815195358</v>
      </c>
      <c r="G23" s="252">
        <v>7.6973E-2</v>
      </c>
      <c r="H23" s="175">
        <v>2.0690000000000001E-3</v>
      </c>
      <c r="I23" s="111"/>
      <c r="J23" s="111"/>
      <c r="K23" s="111"/>
      <c r="L23" s="111"/>
      <c r="M23" s="111"/>
      <c r="N23" s="111"/>
      <c r="O23" s="111"/>
      <c r="P23" s="111"/>
      <c r="Q23" s="111"/>
    </row>
    <row r="24" spans="1:19" outlineLevel="1">
      <c r="A24" s="192" t="s">
        <v>169</v>
      </c>
      <c r="B24" s="175">
        <v>6.1290090855299999</v>
      </c>
      <c r="C24" s="175">
        <v>145.172935</v>
      </c>
      <c r="D24" s="252">
        <v>7.2648000000000004E-2</v>
      </c>
      <c r="E24" s="175">
        <v>5.1299850877599997</v>
      </c>
      <c r="F24" s="175">
        <v>145.172935</v>
      </c>
      <c r="G24" s="252">
        <v>6.1891000000000002E-2</v>
      </c>
      <c r="H24" s="175">
        <v>-1.0756999999999999E-2</v>
      </c>
      <c r="I24" s="111"/>
      <c r="J24" s="111"/>
      <c r="K24" s="111"/>
      <c r="L24" s="111"/>
      <c r="M24" s="111"/>
      <c r="N24" s="111"/>
      <c r="O24" s="111"/>
      <c r="P24" s="111"/>
      <c r="Q24" s="111"/>
    </row>
    <row r="25" spans="1:19" outlineLevel="1">
      <c r="A25" s="192" t="s">
        <v>107</v>
      </c>
      <c r="B25" s="175">
        <v>4.1254075563999999</v>
      </c>
      <c r="C25" s="175">
        <v>97.715228462499994</v>
      </c>
      <c r="D25" s="252">
        <v>4.8898999999999998E-2</v>
      </c>
      <c r="E25" s="175">
        <v>6.0859882053099996</v>
      </c>
      <c r="F25" s="175">
        <v>172.22677162337999</v>
      </c>
      <c r="G25" s="252">
        <v>7.3425000000000004E-2</v>
      </c>
      <c r="H25" s="175">
        <v>2.4525999999999999E-2</v>
      </c>
      <c r="I25" s="111"/>
      <c r="J25" s="111"/>
      <c r="K25" s="111"/>
      <c r="L25" s="111"/>
      <c r="M25" s="111"/>
      <c r="N25" s="111"/>
      <c r="O25" s="111"/>
      <c r="P25" s="111"/>
      <c r="Q25" s="111"/>
    </row>
    <row r="26" spans="1:19" outlineLevel="1">
      <c r="A26" s="192" t="s">
        <v>145</v>
      </c>
      <c r="B26" s="175">
        <v>57.773948016049999</v>
      </c>
      <c r="C26" s="175">
        <v>1368.44528750013</v>
      </c>
      <c r="D26" s="252">
        <v>0.68480600000000003</v>
      </c>
      <c r="E26" s="175">
        <v>55.378660953870003</v>
      </c>
      <c r="F26" s="175">
        <v>1567.1551884617199</v>
      </c>
      <c r="G26" s="252">
        <v>0.66812300000000002</v>
      </c>
      <c r="H26" s="175">
        <v>-1.6683E-2</v>
      </c>
      <c r="I26" s="111"/>
      <c r="J26" s="111"/>
      <c r="K26" s="111"/>
      <c r="L26" s="111"/>
      <c r="M26" s="111"/>
      <c r="N26" s="111"/>
      <c r="O26" s="111"/>
      <c r="P26" s="111"/>
      <c r="Q26" s="111"/>
    </row>
    <row r="27" spans="1:19" ht="15">
      <c r="A27" s="214" t="s">
        <v>12</v>
      </c>
      <c r="B27" s="143">
        <f t="shared" ref="B27:G27" si="3">SUM(B$28:B$30)</f>
        <v>10.002734439280001</v>
      </c>
      <c r="C27" s="143">
        <f t="shared" si="3"/>
        <v>236.92676847590002</v>
      </c>
      <c r="D27" s="219">
        <f t="shared" si="3"/>
        <v>0.11856399999999999</v>
      </c>
      <c r="E27" s="143">
        <f t="shared" si="3"/>
        <v>9.8986953035099994</v>
      </c>
      <c r="F27" s="143">
        <f t="shared" si="3"/>
        <v>280.12218852422001</v>
      </c>
      <c r="G27" s="219">
        <f t="shared" si="3"/>
        <v>0.119424</v>
      </c>
      <c r="H27" s="143">
        <v>8.5899999999999995E-4</v>
      </c>
      <c r="I27" s="111"/>
      <c r="J27" s="111"/>
      <c r="K27" s="111"/>
      <c r="L27" s="111"/>
      <c r="M27" s="111"/>
      <c r="N27" s="111"/>
      <c r="O27" s="111"/>
      <c r="P27" s="111"/>
      <c r="Q27" s="111"/>
    </row>
    <row r="28" spans="1:19" outlineLevel="1">
      <c r="A28" s="192" t="s">
        <v>151</v>
      </c>
      <c r="B28" s="175">
        <v>2.1186228113099999</v>
      </c>
      <c r="C28" s="175">
        <v>50.182123633400003</v>
      </c>
      <c r="D28" s="252">
        <v>2.5111999999999999E-2</v>
      </c>
      <c r="E28" s="175">
        <v>1.9553693652699999</v>
      </c>
      <c r="F28" s="175">
        <v>55.334802130660002</v>
      </c>
      <c r="G28" s="252">
        <v>2.3591000000000001E-2</v>
      </c>
      <c r="H28" s="175">
        <v>-1.5219999999999999E-3</v>
      </c>
      <c r="I28" s="111"/>
      <c r="J28" s="111"/>
      <c r="K28" s="111"/>
      <c r="L28" s="111"/>
      <c r="M28" s="111"/>
      <c r="N28" s="111"/>
      <c r="O28" s="111"/>
      <c r="P28" s="111"/>
      <c r="Q28" s="111"/>
    </row>
    <row r="29" spans="1:19" outlineLevel="1">
      <c r="A29" s="192" t="s">
        <v>107</v>
      </c>
      <c r="B29" s="175">
        <v>7.2029866635499999</v>
      </c>
      <c r="C29" s="175">
        <v>170.61138271004</v>
      </c>
      <c r="D29" s="252">
        <v>8.5377999999999996E-2</v>
      </c>
      <c r="E29" s="175">
        <v>6.6719298765300001</v>
      </c>
      <c r="F29" s="175">
        <v>188.80827638289</v>
      </c>
      <c r="G29" s="252">
        <v>8.0493999999999996E-2</v>
      </c>
      <c r="H29" s="175">
        <v>-4.8840000000000003E-3</v>
      </c>
      <c r="I29" s="111"/>
      <c r="J29" s="111"/>
      <c r="K29" s="111"/>
      <c r="L29" s="111"/>
      <c r="M29" s="111"/>
      <c r="N29" s="111"/>
      <c r="O29" s="111"/>
      <c r="P29" s="111"/>
      <c r="Q29" s="111"/>
    </row>
    <row r="30" spans="1:19" outlineLevel="1">
      <c r="A30" s="192" t="s">
        <v>145</v>
      </c>
      <c r="B30" s="175">
        <v>0.68112496442000003</v>
      </c>
      <c r="C30" s="175">
        <v>16.133262132460001</v>
      </c>
      <c r="D30" s="252">
        <v>8.0739999999999996E-3</v>
      </c>
      <c r="E30" s="175">
        <v>1.27139606171</v>
      </c>
      <c r="F30" s="175">
        <v>35.979110010669999</v>
      </c>
      <c r="G30" s="252">
        <v>1.5339E-2</v>
      </c>
      <c r="H30" s="175">
        <v>7.2649999999999998E-3</v>
      </c>
      <c r="I30" s="111"/>
      <c r="J30" s="111"/>
      <c r="K30" s="111"/>
      <c r="L30" s="111"/>
      <c r="M30" s="111"/>
      <c r="N30" s="111"/>
      <c r="O30" s="111"/>
      <c r="P30" s="111"/>
      <c r="Q30" s="111"/>
    </row>
    <row r="31" spans="1:19">
      <c r="B31" s="153"/>
      <c r="C31" s="153"/>
      <c r="D31" s="230"/>
      <c r="E31" s="153"/>
      <c r="F31" s="153"/>
      <c r="G31" s="230"/>
      <c r="H31" s="153"/>
      <c r="I31" s="111"/>
      <c r="J31" s="111"/>
      <c r="K31" s="111"/>
      <c r="L31" s="111"/>
      <c r="M31" s="111"/>
      <c r="N31" s="111"/>
      <c r="O31" s="111"/>
      <c r="P31" s="111"/>
      <c r="Q31" s="111"/>
    </row>
    <row r="32" spans="1:19">
      <c r="B32" s="153"/>
      <c r="C32" s="153"/>
      <c r="D32" s="230"/>
      <c r="E32" s="153"/>
      <c r="F32" s="153"/>
      <c r="G32" s="230"/>
      <c r="H32" s="153"/>
      <c r="I32" s="111"/>
      <c r="J32" s="111"/>
      <c r="K32" s="111"/>
      <c r="L32" s="111"/>
      <c r="M32" s="111"/>
      <c r="N32" s="111"/>
      <c r="O32" s="111"/>
      <c r="P32" s="111"/>
      <c r="Q32" s="111"/>
    </row>
    <row r="33" spans="2:17">
      <c r="B33" s="153"/>
      <c r="C33" s="153"/>
      <c r="D33" s="230"/>
      <c r="E33" s="153"/>
      <c r="F33" s="153"/>
      <c r="G33" s="230"/>
      <c r="H33" s="153"/>
      <c r="I33" s="111"/>
      <c r="J33" s="111"/>
      <c r="K33" s="111"/>
      <c r="L33" s="111"/>
      <c r="M33" s="111"/>
      <c r="N33" s="111"/>
      <c r="O33" s="111"/>
      <c r="P33" s="111"/>
      <c r="Q33" s="111"/>
    </row>
    <row r="34" spans="2:17">
      <c r="B34" s="153"/>
      <c r="C34" s="153"/>
      <c r="D34" s="230"/>
      <c r="E34" s="153"/>
      <c r="F34" s="153"/>
      <c r="G34" s="230"/>
      <c r="H34" s="153"/>
      <c r="I34" s="111"/>
      <c r="J34" s="111"/>
      <c r="K34" s="111"/>
      <c r="L34" s="111"/>
      <c r="M34" s="111"/>
      <c r="N34" s="111"/>
      <c r="O34" s="111"/>
      <c r="P34" s="111"/>
      <c r="Q34" s="111"/>
    </row>
    <row r="35" spans="2:17">
      <c r="B35" s="153"/>
      <c r="C35" s="153"/>
      <c r="D35" s="230"/>
      <c r="E35" s="153"/>
      <c r="F35" s="153"/>
      <c r="G35" s="230"/>
      <c r="H35" s="153"/>
      <c r="I35" s="111"/>
      <c r="J35" s="111"/>
      <c r="K35" s="111"/>
      <c r="L35" s="111"/>
      <c r="M35" s="111"/>
      <c r="N35" s="111"/>
      <c r="O35" s="111"/>
      <c r="P35" s="111"/>
      <c r="Q35" s="111"/>
    </row>
    <row r="36" spans="2:17">
      <c r="B36" s="153"/>
      <c r="C36" s="153"/>
      <c r="D36" s="230"/>
      <c r="E36" s="153"/>
      <c r="F36" s="153"/>
      <c r="G36" s="230"/>
      <c r="H36" s="153"/>
      <c r="I36" s="111"/>
      <c r="J36" s="111"/>
      <c r="K36" s="111"/>
      <c r="L36" s="111"/>
      <c r="M36" s="111"/>
      <c r="N36" s="111"/>
      <c r="O36" s="111"/>
      <c r="P36" s="111"/>
      <c r="Q36" s="111"/>
    </row>
    <row r="37" spans="2:17">
      <c r="B37" s="153"/>
      <c r="C37" s="153"/>
      <c r="D37" s="230"/>
      <c r="E37" s="153"/>
      <c r="F37" s="153"/>
      <c r="G37" s="230"/>
      <c r="H37" s="153"/>
      <c r="I37" s="111"/>
      <c r="J37" s="111"/>
      <c r="K37" s="111"/>
      <c r="L37" s="111"/>
      <c r="M37" s="111"/>
      <c r="N37" s="111"/>
      <c r="O37" s="111"/>
      <c r="P37" s="111"/>
      <c r="Q37" s="111"/>
    </row>
    <row r="38" spans="2:17">
      <c r="B38" s="153"/>
      <c r="C38" s="153"/>
      <c r="D38" s="230"/>
      <c r="E38" s="153"/>
      <c r="F38" s="153"/>
      <c r="G38" s="230"/>
      <c r="H38" s="153"/>
      <c r="I38" s="111"/>
      <c r="J38" s="111"/>
      <c r="K38" s="111"/>
      <c r="L38" s="111"/>
      <c r="M38" s="111"/>
      <c r="N38" s="111"/>
      <c r="O38" s="111"/>
      <c r="P38" s="111"/>
      <c r="Q38" s="111"/>
    </row>
    <row r="39" spans="2:17">
      <c r="B39" s="153"/>
      <c r="C39" s="153"/>
      <c r="D39" s="230"/>
      <c r="E39" s="153"/>
      <c r="F39" s="153"/>
      <c r="G39" s="230"/>
      <c r="H39" s="153"/>
      <c r="I39" s="111"/>
      <c r="J39" s="111"/>
      <c r="K39" s="111"/>
      <c r="L39" s="111"/>
      <c r="M39" s="111"/>
      <c r="N39" s="111"/>
      <c r="O39" s="111"/>
      <c r="P39" s="111"/>
      <c r="Q39" s="111"/>
    </row>
    <row r="40" spans="2:17">
      <c r="B40" s="153"/>
      <c r="C40" s="153"/>
      <c r="D40" s="230"/>
      <c r="E40" s="153"/>
      <c r="F40" s="153"/>
      <c r="G40" s="230"/>
      <c r="H40" s="153"/>
      <c r="I40" s="111"/>
      <c r="J40" s="111"/>
      <c r="K40" s="111"/>
      <c r="L40" s="111"/>
      <c r="M40" s="111"/>
      <c r="N40" s="111"/>
      <c r="O40" s="111"/>
      <c r="P40" s="111"/>
      <c r="Q40" s="111"/>
    </row>
    <row r="41" spans="2:17">
      <c r="B41" s="153"/>
      <c r="C41" s="153"/>
      <c r="D41" s="230"/>
      <c r="E41" s="153"/>
      <c r="F41" s="153"/>
      <c r="G41" s="230"/>
      <c r="H41" s="153"/>
      <c r="I41" s="111"/>
      <c r="J41" s="111"/>
      <c r="K41" s="111"/>
      <c r="L41" s="111"/>
      <c r="M41" s="111"/>
      <c r="N41" s="111"/>
      <c r="O41" s="111"/>
      <c r="P41" s="111"/>
      <c r="Q41" s="111"/>
    </row>
    <row r="42" spans="2:17">
      <c r="B42" s="153"/>
      <c r="C42" s="153"/>
      <c r="D42" s="230"/>
      <c r="E42" s="153"/>
      <c r="F42" s="153"/>
      <c r="G42" s="230"/>
      <c r="H42" s="153"/>
      <c r="I42" s="111"/>
      <c r="J42" s="111"/>
      <c r="K42" s="111"/>
      <c r="L42" s="111"/>
      <c r="M42" s="111"/>
      <c r="N42" s="111"/>
      <c r="O42" s="111"/>
      <c r="P42" s="111"/>
      <c r="Q42" s="111"/>
    </row>
    <row r="43" spans="2:17">
      <c r="B43" s="153"/>
      <c r="C43" s="153"/>
      <c r="D43" s="230"/>
      <c r="E43" s="153"/>
      <c r="F43" s="153"/>
      <c r="G43" s="230"/>
      <c r="H43" s="153"/>
      <c r="I43" s="111"/>
      <c r="J43" s="111"/>
      <c r="K43" s="111"/>
      <c r="L43" s="111"/>
      <c r="M43" s="111"/>
      <c r="N43" s="111"/>
      <c r="O43" s="111"/>
      <c r="P43" s="111"/>
      <c r="Q43" s="111"/>
    </row>
    <row r="44" spans="2:17">
      <c r="B44" s="153"/>
      <c r="C44" s="153"/>
      <c r="D44" s="230"/>
      <c r="E44" s="153"/>
      <c r="F44" s="153"/>
      <c r="G44" s="230"/>
      <c r="H44" s="153"/>
      <c r="I44" s="111"/>
      <c r="J44" s="111"/>
      <c r="K44" s="111"/>
      <c r="L44" s="111"/>
      <c r="M44" s="111"/>
      <c r="N44" s="111"/>
      <c r="O44" s="111"/>
      <c r="P44" s="111"/>
      <c r="Q44" s="111"/>
    </row>
    <row r="45" spans="2:17">
      <c r="B45" s="153"/>
      <c r="C45" s="153"/>
      <c r="D45" s="230"/>
      <c r="E45" s="153"/>
      <c r="F45" s="153"/>
      <c r="G45" s="230"/>
      <c r="H45" s="153"/>
      <c r="I45" s="111"/>
      <c r="J45" s="111"/>
      <c r="K45" s="111"/>
      <c r="L45" s="111"/>
      <c r="M45" s="111"/>
      <c r="N45" s="111"/>
      <c r="O45" s="111"/>
      <c r="P45" s="111"/>
      <c r="Q45" s="111"/>
    </row>
    <row r="46" spans="2:17">
      <c r="B46" s="153"/>
      <c r="C46" s="153"/>
      <c r="D46" s="230"/>
      <c r="E46" s="153"/>
      <c r="F46" s="153"/>
      <c r="G46" s="230"/>
      <c r="H46" s="153"/>
      <c r="I46" s="111"/>
      <c r="J46" s="111"/>
      <c r="K46" s="111"/>
      <c r="L46" s="111"/>
      <c r="M46" s="111"/>
      <c r="N46" s="111"/>
      <c r="O46" s="111"/>
      <c r="P46" s="111"/>
      <c r="Q46" s="111"/>
    </row>
    <row r="47" spans="2:17">
      <c r="B47" s="153"/>
      <c r="C47" s="153"/>
      <c r="D47" s="230"/>
      <c r="E47" s="153"/>
      <c r="F47" s="153"/>
      <c r="G47" s="230"/>
      <c r="H47" s="153"/>
      <c r="I47" s="111"/>
      <c r="J47" s="111"/>
      <c r="K47" s="111"/>
      <c r="L47" s="111"/>
      <c r="M47" s="111"/>
      <c r="N47" s="111"/>
      <c r="O47" s="111"/>
      <c r="P47" s="111"/>
      <c r="Q47" s="111"/>
    </row>
    <row r="48" spans="2:17">
      <c r="B48" s="153"/>
      <c r="C48" s="153"/>
      <c r="D48" s="230"/>
      <c r="E48" s="153"/>
      <c r="F48" s="153"/>
      <c r="G48" s="230"/>
      <c r="H48" s="153"/>
      <c r="I48" s="111"/>
      <c r="J48" s="111"/>
      <c r="K48" s="111"/>
      <c r="L48" s="111"/>
      <c r="M48" s="111"/>
      <c r="N48" s="111"/>
      <c r="O48" s="111"/>
      <c r="P48" s="111"/>
      <c r="Q48" s="111"/>
    </row>
    <row r="49" spans="2:17">
      <c r="B49" s="153"/>
      <c r="C49" s="153"/>
      <c r="D49" s="230"/>
      <c r="E49" s="153"/>
      <c r="F49" s="153"/>
      <c r="G49" s="230"/>
      <c r="H49" s="153"/>
      <c r="I49" s="111"/>
      <c r="J49" s="111"/>
      <c r="K49" s="111"/>
      <c r="L49" s="111"/>
      <c r="M49" s="111"/>
      <c r="N49" s="111"/>
      <c r="O49" s="111"/>
      <c r="P49" s="111"/>
      <c r="Q49" s="111"/>
    </row>
    <row r="50" spans="2:17">
      <c r="B50" s="153"/>
      <c r="C50" s="153"/>
      <c r="D50" s="230"/>
      <c r="E50" s="153"/>
      <c r="F50" s="153"/>
      <c r="G50" s="230"/>
      <c r="H50" s="153"/>
      <c r="I50" s="111"/>
      <c r="J50" s="111"/>
      <c r="K50" s="111"/>
      <c r="L50" s="111"/>
      <c r="M50" s="111"/>
      <c r="N50" s="111"/>
      <c r="O50" s="111"/>
      <c r="P50" s="111"/>
      <c r="Q50" s="111"/>
    </row>
    <row r="51" spans="2:17">
      <c r="B51" s="153"/>
      <c r="C51" s="153"/>
      <c r="D51" s="230"/>
      <c r="E51" s="153"/>
      <c r="F51" s="153"/>
      <c r="G51" s="230"/>
      <c r="H51" s="153"/>
      <c r="I51" s="111"/>
      <c r="J51" s="111"/>
      <c r="K51" s="111"/>
      <c r="L51" s="111"/>
      <c r="M51" s="111"/>
      <c r="N51" s="111"/>
      <c r="O51" s="111"/>
      <c r="P51" s="111"/>
      <c r="Q51" s="111"/>
    </row>
    <row r="52" spans="2:17">
      <c r="B52" s="153"/>
      <c r="C52" s="153"/>
      <c r="D52" s="230"/>
      <c r="E52" s="153"/>
      <c r="F52" s="153"/>
      <c r="G52" s="230"/>
      <c r="H52" s="153"/>
      <c r="I52" s="111"/>
      <c r="J52" s="111"/>
      <c r="K52" s="111"/>
      <c r="L52" s="111"/>
      <c r="M52" s="111"/>
      <c r="N52" s="111"/>
      <c r="O52" s="111"/>
      <c r="P52" s="111"/>
      <c r="Q52" s="111"/>
    </row>
    <row r="53" spans="2:17">
      <c r="B53" s="153"/>
      <c r="C53" s="153"/>
      <c r="D53" s="230"/>
      <c r="E53" s="153"/>
      <c r="F53" s="153"/>
      <c r="G53" s="230"/>
      <c r="H53" s="153"/>
      <c r="I53" s="111"/>
      <c r="J53" s="111"/>
      <c r="K53" s="111"/>
      <c r="L53" s="111"/>
      <c r="M53" s="111"/>
      <c r="N53" s="111"/>
      <c r="O53" s="111"/>
      <c r="P53" s="111"/>
      <c r="Q53" s="111"/>
    </row>
    <row r="54" spans="2:17">
      <c r="B54" s="153"/>
      <c r="C54" s="153"/>
      <c r="D54" s="230"/>
      <c r="E54" s="153"/>
      <c r="F54" s="153"/>
      <c r="G54" s="230"/>
      <c r="H54" s="153"/>
      <c r="I54" s="111"/>
      <c r="J54" s="111"/>
      <c r="K54" s="111"/>
      <c r="L54" s="111"/>
      <c r="M54" s="111"/>
      <c r="N54" s="111"/>
      <c r="O54" s="111"/>
      <c r="P54" s="111"/>
      <c r="Q54" s="111"/>
    </row>
    <row r="55" spans="2:17">
      <c r="B55" s="153"/>
      <c r="C55" s="153"/>
      <c r="D55" s="230"/>
      <c r="E55" s="153"/>
      <c r="F55" s="153"/>
      <c r="G55" s="230"/>
      <c r="H55" s="153"/>
      <c r="I55" s="111"/>
      <c r="J55" s="111"/>
      <c r="K55" s="111"/>
      <c r="L55" s="111"/>
      <c r="M55" s="111"/>
      <c r="N55" s="111"/>
      <c r="O55" s="111"/>
      <c r="P55" s="111"/>
      <c r="Q55" s="111"/>
    </row>
    <row r="56" spans="2:17">
      <c r="B56" s="153"/>
      <c r="C56" s="153"/>
      <c r="D56" s="230"/>
      <c r="E56" s="153"/>
      <c r="F56" s="153"/>
      <c r="G56" s="230"/>
      <c r="H56" s="153"/>
      <c r="I56" s="111"/>
      <c r="J56" s="111"/>
      <c r="K56" s="111"/>
      <c r="L56" s="111"/>
      <c r="M56" s="111"/>
      <c r="N56" s="111"/>
      <c r="O56" s="111"/>
      <c r="P56" s="111"/>
      <c r="Q56" s="111"/>
    </row>
    <row r="57" spans="2:17">
      <c r="B57" s="153"/>
      <c r="C57" s="153"/>
      <c r="D57" s="230"/>
      <c r="E57" s="153"/>
      <c r="F57" s="153"/>
      <c r="G57" s="230"/>
      <c r="H57" s="153"/>
      <c r="I57" s="111"/>
      <c r="J57" s="111"/>
      <c r="K57" s="111"/>
      <c r="L57" s="111"/>
      <c r="M57" s="111"/>
      <c r="N57" s="111"/>
      <c r="O57" s="111"/>
      <c r="P57" s="111"/>
      <c r="Q57" s="111"/>
    </row>
    <row r="58" spans="2:17">
      <c r="B58" s="153"/>
      <c r="C58" s="153"/>
      <c r="D58" s="230"/>
      <c r="E58" s="153"/>
      <c r="F58" s="153"/>
      <c r="G58" s="230"/>
      <c r="H58" s="153"/>
      <c r="I58" s="111"/>
      <c r="J58" s="111"/>
      <c r="K58" s="111"/>
      <c r="L58" s="111"/>
      <c r="M58" s="111"/>
      <c r="N58" s="111"/>
      <c r="O58" s="111"/>
      <c r="P58" s="111"/>
      <c r="Q58" s="111"/>
    </row>
    <row r="59" spans="2:17">
      <c r="B59" s="153"/>
      <c r="C59" s="153"/>
      <c r="D59" s="230"/>
      <c r="E59" s="153"/>
      <c r="F59" s="153"/>
      <c r="G59" s="230"/>
      <c r="H59" s="153"/>
      <c r="I59" s="111"/>
      <c r="J59" s="111"/>
      <c r="K59" s="111"/>
      <c r="L59" s="111"/>
      <c r="M59" s="111"/>
      <c r="N59" s="111"/>
      <c r="O59" s="111"/>
      <c r="P59" s="111"/>
      <c r="Q59" s="111"/>
    </row>
    <row r="60" spans="2:17">
      <c r="B60" s="153"/>
      <c r="C60" s="153"/>
      <c r="D60" s="230"/>
      <c r="E60" s="153"/>
      <c r="F60" s="153"/>
      <c r="G60" s="230"/>
      <c r="H60" s="153"/>
      <c r="I60" s="111"/>
      <c r="J60" s="111"/>
      <c r="K60" s="111"/>
      <c r="L60" s="111"/>
      <c r="M60" s="111"/>
      <c r="N60" s="111"/>
      <c r="O60" s="111"/>
      <c r="P60" s="111"/>
      <c r="Q60" s="111"/>
    </row>
    <row r="61" spans="2:17">
      <c r="B61" s="153"/>
      <c r="C61" s="153"/>
      <c r="D61" s="230"/>
      <c r="E61" s="153"/>
      <c r="F61" s="153"/>
      <c r="G61" s="230"/>
      <c r="H61" s="153"/>
      <c r="I61" s="111"/>
      <c r="J61" s="111"/>
      <c r="K61" s="111"/>
      <c r="L61" s="111"/>
      <c r="M61" s="111"/>
      <c r="N61" s="111"/>
      <c r="O61" s="111"/>
      <c r="P61" s="111"/>
      <c r="Q61" s="111"/>
    </row>
    <row r="62" spans="2:17">
      <c r="B62" s="153"/>
      <c r="C62" s="153"/>
      <c r="D62" s="230"/>
      <c r="E62" s="153"/>
      <c r="F62" s="153"/>
      <c r="G62" s="230"/>
      <c r="H62" s="153"/>
      <c r="I62" s="111"/>
      <c r="J62" s="111"/>
      <c r="K62" s="111"/>
      <c r="L62" s="111"/>
      <c r="M62" s="111"/>
      <c r="N62" s="111"/>
      <c r="O62" s="111"/>
      <c r="P62" s="111"/>
      <c r="Q62" s="111"/>
    </row>
    <row r="63" spans="2:17">
      <c r="B63" s="153"/>
      <c r="C63" s="153"/>
      <c r="D63" s="230"/>
      <c r="E63" s="153"/>
      <c r="F63" s="153"/>
      <c r="G63" s="230"/>
      <c r="H63" s="153"/>
      <c r="I63" s="111"/>
      <c r="J63" s="111"/>
      <c r="K63" s="111"/>
      <c r="L63" s="111"/>
      <c r="M63" s="111"/>
      <c r="N63" s="111"/>
      <c r="O63" s="111"/>
      <c r="P63" s="111"/>
      <c r="Q63" s="111"/>
    </row>
    <row r="64" spans="2:17">
      <c r="B64" s="153"/>
      <c r="C64" s="153"/>
      <c r="D64" s="230"/>
      <c r="E64" s="153"/>
      <c r="F64" s="153"/>
      <c r="G64" s="230"/>
      <c r="H64" s="153"/>
      <c r="I64" s="111"/>
      <c r="J64" s="111"/>
      <c r="K64" s="111"/>
      <c r="L64" s="111"/>
      <c r="M64" s="111"/>
      <c r="N64" s="111"/>
      <c r="O64" s="111"/>
      <c r="P64" s="111"/>
      <c r="Q64" s="111"/>
    </row>
    <row r="65" spans="2:17">
      <c r="B65" s="153"/>
      <c r="C65" s="153"/>
      <c r="D65" s="230"/>
      <c r="E65" s="153"/>
      <c r="F65" s="153"/>
      <c r="G65" s="230"/>
      <c r="H65" s="153"/>
      <c r="I65" s="111"/>
      <c r="J65" s="111"/>
      <c r="K65" s="111"/>
      <c r="L65" s="111"/>
      <c r="M65" s="111"/>
      <c r="N65" s="111"/>
      <c r="O65" s="111"/>
      <c r="P65" s="111"/>
      <c r="Q65" s="111"/>
    </row>
    <row r="66" spans="2:17">
      <c r="B66" s="153"/>
      <c r="C66" s="153"/>
      <c r="D66" s="230"/>
      <c r="E66" s="153"/>
      <c r="F66" s="153"/>
      <c r="G66" s="230"/>
      <c r="H66" s="153"/>
      <c r="I66" s="111"/>
      <c r="J66" s="111"/>
      <c r="K66" s="111"/>
      <c r="L66" s="111"/>
      <c r="M66" s="111"/>
      <c r="N66" s="111"/>
      <c r="O66" s="111"/>
      <c r="P66" s="111"/>
      <c r="Q66" s="111"/>
    </row>
    <row r="67" spans="2:17">
      <c r="B67" s="153"/>
      <c r="C67" s="153"/>
      <c r="D67" s="230"/>
      <c r="E67" s="153"/>
      <c r="F67" s="153"/>
      <c r="G67" s="230"/>
      <c r="H67" s="153"/>
      <c r="I67" s="111"/>
      <c r="J67" s="111"/>
      <c r="K67" s="111"/>
      <c r="L67" s="111"/>
      <c r="M67" s="111"/>
      <c r="N67" s="111"/>
      <c r="O67" s="111"/>
      <c r="P67" s="111"/>
      <c r="Q67" s="111"/>
    </row>
    <row r="68" spans="2:17">
      <c r="B68" s="153"/>
      <c r="C68" s="153"/>
      <c r="D68" s="230"/>
      <c r="E68" s="153"/>
      <c r="F68" s="153"/>
      <c r="G68" s="230"/>
      <c r="H68" s="153"/>
      <c r="I68" s="111"/>
      <c r="J68" s="111"/>
      <c r="K68" s="111"/>
      <c r="L68" s="111"/>
      <c r="M68" s="111"/>
      <c r="N68" s="111"/>
      <c r="O68" s="111"/>
      <c r="P68" s="111"/>
      <c r="Q68" s="111"/>
    </row>
    <row r="69" spans="2:17">
      <c r="B69" s="153"/>
      <c r="C69" s="153"/>
      <c r="D69" s="230"/>
      <c r="E69" s="153"/>
      <c r="F69" s="153"/>
      <c r="G69" s="230"/>
      <c r="H69" s="153"/>
      <c r="I69" s="111"/>
      <c r="J69" s="111"/>
      <c r="K69" s="111"/>
      <c r="L69" s="111"/>
      <c r="M69" s="111"/>
      <c r="N69" s="111"/>
      <c r="O69" s="111"/>
      <c r="P69" s="111"/>
      <c r="Q69" s="111"/>
    </row>
    <row r="70" spans="2:17">
      <c r="B70" s="153"/>
      <c r="C70" s="153"/>
      <c r="D70" s="230"/>
      <c r="E70" s="153"/>
      <c r="F70" s="153"/>
      <c r="G70" s="230"/>
      <c r="H70" s="153"/>
      <c r="I70" s="111"/>
      <c r="J70" s="111"/>
      <c r="K70" s="111"/>
      <c r="L70" s="111"/>
      <c r="M70" s="111"/>
      <c r="N70" s="111"/>
      <c r="O70" s="111"/>
      <c r="P70" s="111"/>
      <c r="Q70" s="111"/>
    </row>
    <row r="71" spans="2:17">
      <c r="B71" s="153"/>
      <c r="C71" s="153"/>
      <c r="D71" s="230"/>
      <c r="E71" s="153"/>
      <c r="F71" s="153"/>
      <c r="G71" s="230"/>
      <c r="H71" s="153"/>
      <c r="I71" s="111"/>
      <c r="J71" s="111"/>
      <c r="K71" s="111"/>
      <c r="L71" s="111"/>
      <c r="M71" s="111"/>
      <c r="N71" s="111"/>
      <c r="O71" s="111"/>
      <c r="P71" s="111"/>
      <c r="Q71" s="111"/>
    </row>
    <row r="72" spans="2:17">
      <c r="B72" s="153"/>
      <c r="C72" s="153"/>
      <c r="D72" s="230"/>
      <c r="E72" s="153"/>
      <c r="F72" s="153"/>
      <c r="G72" s="230"/>
      <c r="H72" s="153"/>
      <c r="I72" s="111"/>
      <c r="J72" s="111"/>
      <c r="K72" s="111"/>
      <c r="L72" s="111"/>
      <c r="M72" s="111"/>
      <c r="N72" s="111"/>
      <c r="O72" s="111"/>
      <c r="P72" s="111"/>
      <c r="Q72" s="111"/>
    </row>
    <row r="73" spans="2:17">
      <c r="B73" s="153"/>
      <c r="C73" s="153"/>
      <c r="D73" s="230"/>
      <c r="E73" s="153"/>
      <c r="F73" s="153"/>
      <c r="G73" s="230"/>
      <c r="H73" s="153"/>
      <c r="I73" s="111"/>
      <c r="J73" s="111"/>
      <c r="K73" s="111"/>
      <c r="L73" s="111"/>
      <c r="M73" s="111"/>
      <c r="N73" s="111"/>
      <c r="O73" s="111"/>
      <c r="P73" s="111"/>
      <c r="Q73" s="111"/>
    </row>
    <row r="74" spans="2:17">
      <c r="B74" s="153"/>
      <c r="C74" s="153"/>
      <c r="D74" s="230"/>
      <c r="E74" s="153"/>
      <c r="F74" s="153"/>
      <c r="G74" s="230"/>
      <c r="H74" s="153"/>
      <c r="I74" s="111"/>
      <c r="J74" s="111"/>
      <c r="K74" s="111"/>
      <c r="L74" s="111"/>
      <c r="M74" s="111"/>
      <c r="N74" s="111"/>
      <c r="O74" s="111"/>
      <c r="P74" s="111"/>
      <c r="Q74" s="111"/>
    </row>
    <row r="75" spans="2:17">
      <c r="B75" s="153"/>
      <c r="C75" s="153"/>
      <c r="D75" s="230"/>
      <c r="E75" s="153"/>
      <c r="F75" s="153"/>
      <c r="G75" s="230"/>
      <c r="H75" s="153"/>
      <c r="I75" s="111"/>
      <c r="J75" s="111"/>
      <c r="K75" s="111"/>
      <c r="L75" s="111"/>
      <c r="M75" s="111"/>
      <c r="N75" s="111"/>
      <c r="O75" s="111"/>
      <c r="P75" s="111"/>
      <c r="Q75" s="111"/>
    </row>
    <row r="76" spans="2:17">
      <c r="B76" s="153"/>
      <c r="C76" s="153"/>
      <c r="D76" s="230"/>
      <c r="E76" s="153"/>
      <c r="F76" s="153"/>
      <c r="G76" s="230"/>
      <c r="H76" s="153"/>
      <c r="I76" s="111"/>
      <c r="J76" s="111"/>
      <c r="K76" s="111"/>
      <c r="L76" s="111"/>
      <c r="M76" s="111"/>
      <c r="N76" s="111"/>
      <c r="O76" s="111"/>
      <c r="P76" s="111"/>
      <c r="Q76" s="111"/>
    </row>
    <row r="77" spans="2:17">
      <c r="B77" s="153"/>
      <c r="C77" s="153"/>
      <c r="D77" s="230"/>
      <c r="E77" s="153"/>
      <c r="F77" s="153"/>
      <c r="G77" s="230"/>
      <c r="H77" s="153"/>
      <c r="I77" s="111"/>
      <c r="J77" s="111"/>
      <c r="K77" s="111"/>
      <c r="L77" s="111"/>
      <c r="M77" s="111"/>
      <c r="N77" s="111"/>
      <c r="O77" s="111"/>
      <c r="P77" s="111"/>
      <c r="Q77" s="111"/>
    </row>
    <row r="78" spans="2:17">
      <c r="B78" s="153"/>
      <c r="C78" s="153"/>
      <c r="D78" s="230"/>
      <c r="E78" s="153"/>
      <c r="F78" s="153"/>
      <c r="G78" s="230"/>
      <c r="H78" s="153"/>
      <c r="I78" s="111"/>
      <c r="J78" s="111"/>
      <c r="K78" s="111"/>
      <c r="L78" s="111"/>
      <c r="M78" s="111"/>
      <c r="N78" s="111"/>
      <c r="O78" s="111"/>
      <c r="P78" s="111"/>
      <c r="Q78" s="111"/>
    </row>
    <row r="79" spans="2:17">
      <c r="B79" s="153"/>
      <c r="C79" s="153"/>
      <c r="D79" s="230"/>
      <c r="E79" s="153"/>
      <c r="F79" s="153"/>
      <c r="G79" s="230"/>
      <c r="H79" s="153"/>
      <c r="I79" s="111"/>
      <c r="J79" s="111"/>
      <c r="K79" s="111"/>
      <c r="L79" s="111"/>
      <c r="M79" s="111"/>
      <c r="N79" s="111"/>
      <c r="O79" s="111"/>
      <c r="P79" s="111"/>
      <c r="Q79" s="111"/>
    </row>
    <row r="80" spans="2:17">
      <c r="B80" s="153"/>
      <c r="C80" s="153"/>
      <c r="D80" s="230"/>
      <c r="E80" s="153"/>
      <c r="F80" s="153"/>
      <c r="G80" s="230"/>
      <c r="H80" s="153"/>
      <c r="I80" s="111"/>
      <c r="J80" s="111"/>
      <c r="K80" s="111"/>
      <c r="L80" s="111"/>
      <c r="M80" s="111"/>
      <c r="N80" s="111"/>
      <c r="O80" s="111"/>
      <c r="P80" s="111"/>
      <c r="Q80" s="111"/>
    </row>
    <row r="81" spans="2:17">
      <c r="B81" s="153"/>
      <c r="C81" s="153"/>
      <c r="D81" s="230"/>
      <c r="E81" s="153"/>
      <c r="F81" s="153"/>
      <c r="G81" s="230"/>
      <c r="H81" s="153"/>
      <c r="I81" s="111"/>
      <c r="J81" s="111"/>
      <c r="K81" s="111"/>
      <c r="L81" s="111"/>
      <c r="M81" s="111"/>
      <c r="N81" s="111"/>
      <c r="O81" s="111"/>
      <c r="P81" s="111"/>
      <c r="Q81" s="111"/>
    </row>
    <row r="82" spans="2:17">
      <c r="B82" s="153"/>
      <c r="C82" s="153"/>
      <c r="D82" s="230"/>
      <c r="E82" s="153"/>
      <c r="F82" s="153"/>
      <c r="G82" s="230"/>
      <c r="H82" s="153"/>
      <c r="I82" s="111"/>
      <c r="J82" s="111"/>
      <c r="K82" s="111"/>
      <c r="L82" s="111"/>
      <c r="M82" s="111"/>
      <c r="N82" s="111"/>
      <c r="O82" s="111"/>
      <c r="P82" s="111"/>
      <c r="Q82" s="111"/>
    </row>
    <row r="83" spans="2:17">
      <c r="B83" s="153"/>
      <c r="C83" s="153"/>
      <c r="D83" s="230"/>
      <c r="E83" s="153"/>
      <c r="F83" s="153"/>
      <c r="G83" s="230"/>
      <c r="H83" s="153"/>
      <c r="I83" s="111"/>
      <c r="J83" s="111"/>
      <c r="K83" s="111"/>
      <c r="L83" s="111"/>
      <c r="M83" s="111"/>
      <c r="N83" s="111"/>
      <c r="O83" s="111"/>
      <c r="P83" s="111"/>
      <c r="Q83" s="111"/>
    </row>
    <row r="84" spans="2:17">
      <c r="B84" s="153"/>
      <c r="C84" s="153"/>
      <c r="D84" s="230"/>
      <c r="E84" s="153"/>
      <c r="F84" s="153"/>
      <c r="G84" s="230"/>
      <c r="H84" s="153"/>
      <c r="I84" s="111"/>
      <c r="J84" s="111"/>
      <c r="K84" s="111"/>
      <c r="L84" s="111"/>
      <c r="M84" s="111"/>
      <c r="N84" s="111"/>
      <c r="O84" s="111"/>
      <c r="P84" s="111"/>
      <c r="Q84" s="111"/>
    </row>
    <row r="85" spans="2:17">
      <c r="B85" s="153"/>
      <c r="C85" s="153"/>
      <c r="D85" s="230"/>
      <c r="E85" s="153"/>
      <c r="F85" s="153"/>
      <c r="G85" s="230"/>
      <c r="H85" s="153"/>
      <c r="I85" s="111"/>
      <c r="J85" s="111"/>
      <c r="K85" s="111"/>
      <c r="L85" s="111"/>
      <c r="M85" s="111"/>
      <c r="N85" s="111"/>
      <c r="O85" s="111"/>
      <c r="P85" s="111"/>
      <c r="Q85" s="111"/>
    </row>
    <row r="86" spans="2:17">
      <c r="B86" s="153"/>
      <c r="C86" s="153"/>
      <c r="D86" s="230"/>
      <c r="E86" s="153"/>
      <c r="F86" s="153"/>
      <c r="G86" s="230"/>
      <c r="H86" s="153"/>
      <c r="I86" s="111"/>
      <c r="J86" s="111"/>
      <c r="K86" s="111"/>
      <c r="L86" s="111"/>
      <c r="M86" s="111"/>
      <c r="N86" s="111"/>
      <c r="O86" s="111"/>
      <c r="P86" s="111"/>
      <c r="Q86" s="111"/>
    </row>
    <row r="87" spans="2:17">
      <c r="B87" s="153"/>
      <c r="C87" s="153"/>
      <c r="D87" s="230"/>
      <c r="E87" s="153"/>
      <c r="F87" s="153"/>
      <c r="G87" s="230"/>
      <c r="H87" s="153"/>
      <c r="I87" s="111"/>
      <c r="J87" s="111"/>
      <c r="K87" s="111"/>
      <c r="L87" s="111"/>
      <c r="M87" s="111"/>
      <c r="N87" s="111"/>
      <c r="O87" s="111"/>
      <c r="P87" s="111"/>
      <c r="Q87" s="111"/>
    </row>
    <row r="88" spans="2:17">
      <c r="B88" s="153"/>
      <c r="C88" s="153"/>
      <c r="D88" s="230"/>
      <c r="E88" s="153"/>
      <c r="F88" s="153"/>
      <c r="G88" s="230"/>
      <c r="H88" s="153"/>
      <c r="I88" s="111"/>
      <c r="J88" s="111"/>
      <c r="K88" s="111"/>
      <c r="L88" s="111"/>
      <c r="M88" s="111"/>
      <c r="N88" s="111"/>
      <c r="O88" s="111"/>
      <c r="P88" s="111"/>
      <c r="Q88" s="111"/>
    </row>
    <row r="89" spans="2:17">
      <c r="B89" s="153"/>
      <c r="C89" s="153"/>
      <c r="D89" s="230"/>
      <c r="E89" s="153"/>
      <c r="F89" s="153"/>
      <c r="G89" s="230"/>
      <c r="H89" s="153"/>
      <c r="I89" s="111"/>
      <c r="J89" s="111"/>
      <c r="K89" s="111"/>
      <c r="L89" s="111"/>
      <c r="M89" s="111"/>
      <c r="N89" s="111"/>
      <c r="O89" s="111"/>
      <c r="P89" s="111"/>
      <c r="Q89" s="111"/>
    </row>
    <row r="90" spans="2:17">
      <c r="B90" s="153"/>
      <c r="C90" s="153"/>
      <c r="D90" s="230"/>
      <c r="E90" s="153"/>
      <c r="F90" s="153"/>
      <c r="G90" s="230"/>
      <c r="H90" s="153"/>
      <c r="I90" s="111"/>
      <c r="J90" s="111"/>
      <c r="K90" s="111"/>
      <c r="L90" s="111"/>
      <c r="M90" s="111"/>
      <c r="N90" s="111"/>
      <c r="O90" s="111"/>
      <c r="P90" s="111"/>
      <c r="Q90" s="111"/>
    </row>
    <row r="91" spans="2:17">
      <c r="B91" s="153"/>
      <c r="C91" s="153"/>
      <c r="D91" s="230"/>
      <c r="E91" s="153"/>
      <c r="F91" s="153"/>
      <c r="G91" s="230"/>
      <c r="H91" s="153"/>
      <c r="I91" s="111"/>
      <c r="J91" s="111"/>
      <c r="K91" s="111"/>
      <c r="L91" s="111"/>
      <c r="M91" s="111"/>
      <c r="N91" s="111"/>
      <c r="O91" s="111"/>
      <c r="P91" s="111"/>
      <c r="Q91" s="111"/>
    </row>
    <row r="92" spans="2:17">
      <c r="B92" s="153"/>
      <c r="C92" s="153"/>
      <c r="D92" s="230"/>
      <c r="E92" s="153"/>
      <c r="F92" s="153"/>
      <c r="G92" s="230"/>
      <c r="H92" s="153"/>
      <c r="I92" s="111"/>
      <c r="J92" s="111"/>
      <c r="K92" s="111"/>
      <c r="L92" s="111"/>
      <c r="M92" s="111"/>
      <c r="N92" s="111"/>
      <c r="O92" s="111"/>
      <c r="P92" s="111"/>
      <c r="Q92" s="111"/>
    </row>
    <row r="93" spans="2:17">
      <c r="B93" s="153"/>
      <c r="C93" s="153"/>
      <c r="D93" s="230"/>
      <c r="E93" s="153"/>
      <c r="F93" s="153"/>
      <c r="G93" s="230"/>
      <c r="H93" s="153"/>
      <c r="I93" s="111"/>
      <c r="J93" s="111"/>
      <c r="K93" s="111"/>
      <c r="L93" s="111"/>
      <c r="M93" s="111"/>
      <c r="N93" s="111"/>
      <c r="O93" s="111"/>
      <c r="P93" s="111"/>
      <c r="Q93" s="111"/>
    </row>
    <row r="94" spans="2:17">
      <c r="B94" s="153"/>
      <c r="C94" s="153"/>
      <c r="D94" s="230"/>
      <c r="E94" s="153"/>
      <c r="F94" s="153"/>
      <c r="G94" s="230"/>
      <c r="H94" s="153"/>
      <c r="I94" s="111"/>
      <c r="J94" s="111"/>
      <c r="K94" s="111"/>
      <c r="L94" s="111"/>
      <c r="M94" s="111"/>
      <c r="N94" s="111"/>
      <c r="O94" s="111"/>
      <c r="P94" s="111"/>
      <c r="Q94" s="111"/>
    </row>
    <row r="95" spans="2:17">
      <c r="B95" s="153"/>
      <c r="C95" s="153"/>
      <c r="D95" s="230"/>
      <c r="E95" s="153"/>
      <c r="F95" s="153"/>
      <c r="G95" s="230"/>
      <c r="H95" s="153"/>
      <c r="I95" s="111"/>
      <c r="J95" s="111"/>
      <c r="K95" s="111"/>
      <c r="L95" s="111"/>
      <c r="M95" s="111"/>
      <c r="N95" s="111"/>
      <c r="O95" s="111"/>
      <c r="P95" s="111"/>
      <c r="Q95" s="111"/>
    </row>
    <row r="96" spans="2:17">
      <c r="B96" s="153"/>
      <c r="C96" s="153"/>
      <c r="D96" s="230"/>
      <c r="E96" s="153"/>
      <c r="F96" s="153"/>
      <c r="G96" s="230"/>
      <c r="H96" s="153"/>
      <c r="I96" s="111"/>
      <c r="J96" s="111"/>
      <c r="K96" s="111"/>
      <c r="L96" s="111"/>
      <c r="M96" s="111"/>
      <c r="N96" s="111"/>
      <c r="O96" s="111"/>
      <c r="P96" s="111"/>
      <c r="Q96" s="111"/>
    </row>
    <row r="97" spans="2:17">
      <c r="B97" s="153"/>
      <c r="C97" s="153"/>
      <c r="D97" s="230"/>
      <c r="E97" s="153"/>
      <c r="F97" s="153"/>
      <c r="G97" s="230"/>
      <c r="H97" s="153"/>
      <c r="I97" s="111"/>
      <c r="J97" s="111"/>
      <c r="K97" s="111"/>
      <c r="L97" s="111"/>
      <c r="M97" s="111"/>
      <c r="N97" s="111"/>
      <c r="O97" s="111"/>
      <c r="P97" s="111"/>
      <c r="Q97" s="111"/>
    </row>
    <row r="98" spans="2:17">
      <c r="B98" s="153"/>
      <c r="C98" s="153"/>
      <c r="D98" s="230"/>
      <c r="E98" s="153"/>
      <c r="F98" s="153"/>
      <c r="G98" s="230"/>
      <c r="H98" s="153"/>
      <c r="I98" s="111"/>
      <c r="J98" s="111"/>
      <c r="K98" s="111"/>
      <c r="L98" s="111"/>
      <c r="M98" s="111"/>
      <c r="N98" s="111"/>
      <c r="O98" s="111"/>
      <c r="P98" s="111"/>
      <c r="Q98" s="111"/>
    </row>
    <row r="99" spans="2:17">
      <c r="B99" s="153"/>
      <c r="C99" s="153"/>
      <c r="D99" s="230"/>
      <c r="E99" s="153"/>
      <c r="F99" s="153"/>
      <c r="G99" s="230"/>
      <c r="H99" s="153"/>
      <c r="I99" s="111"/>
      <c r="J99" s="111"/>
      <c r="K99" s="111"/>
      <c r="L99" s="111"/>
      <c r="M99" s="111"/>
      <c r="N99" s="111"/>
      <c r="O99" s="111"/>
      <c r="P99" s="111"/>
      <c r="Q99" s="111"/>
    </row>
    <row r="100" spans="2:17">
      <c r="B100" s="153"/>
      <c r="C100" s="153"/>
      <c r="D100" s="230"/>
      <c r="E100" s="153"/>
      <c r="F100" s="153"/>
      <c r="G100" s="230"/>
      <c r="H100" s="153"/>
      <c r="I100" s="111"/>
      <c r="J100" s="111"/>
      <c r="K100" s="111"/>
      <c r="L100" s="111"/>
      <c r="M100" s="111"/>
      <c r="N100" s="111"/>
      <c r="O100" s="111"/>
      <c r="P100" s="111"/>
      <c r="Q100" s="111"/>
    </row>
    <row r="101" spans="2:17">
      <c r="B101" s="153"/>
      <c r="C101" s="153"/>
      <c r="D101" s="230"/>
      <c r="E101" s="153"/>
      <c r="F101" s="153"/>
      <c r="G101" s="230"/>
      <c r="H101" s="153"/>
      <c r="I101" s="111"/>
      <c r="J101" s="111"/>
      <c r="K101" s="111"/>
      <c r="L101" s="111"/>
      <c r="M101" s="111"/>
      <c r="N101" s="111"/>
      <c r="O101" s="111"/>
      <c r="P101" s="111"/>
      <c r="Q101" s="111"/>
    </row>
    <row r="102" spans="2:17">
      <c r="B102" s="153"/>
      <c r="C102" s="153"/>
      <c r="D102" s="230"/>
      <c r="E102" s="153"/>
      <c r="F102" s="153"/>
      <c r="G102" s="230"/>
      <c r="H102" s="153"/>
      <c r="I102" s="111"/>
      <c r="J102" s="111"/>
      <c r="K102" s="111"/>
      <c r="L102" s="111"/>
      <c r="M102" s="111"/>
      <c r="N102" s="111"/>
      <c r="O102" s="111"/>
      <c r="P102" s="111"/>
      <c r="Q102" s="111"/>
    </row>
    <row r="103" spans="2:17">
      <c r="B103" s="153"/>
      <c r="C103" s="153"/>
      <c r="D103" s="230"/>
      <c r="E103" s="153"/>
      <c r="F103" s="153"/>
      <c r="G103" s="230"/>
      <c r="H103" s="153"/>
      <c r="I103" s="111"/>
      <c r="J103" s="111"/>
      <c r="K103" s="111"/>
      <c r="L103" s="111"/>
      <c r="M103" s="111"/>
      <c r="N103" s="111"/>
      <c r="O103" s="111"/>
      <c r="P103" s="111"/>
      <c r="Q103" s="111"/>
    </row>
    <row r="104" spans="2:17">
      <c r="B104" s="153"/>
      <c r="C104" s="153"/>
      <c r="D104" s="230"/>
      <c r="E104" s="153"/>
      <c r="F104" s="153"/>
      <c r="G104" s="230"/>
      <c r="H104" s="153"/>
      <c r="I104" s="111"/>
      <c r="J104" s="111"/>
      <c r="K104" s="111"/>
      <c r="L104" s="111"/>
      <c r="M104" s="111"/>
      <c r="N104" s="111"/>
      <c r="O104" s="111"/>
      <c r="P104" s="111"/>
      <c r="Q104" s="111"/>
    </row>
    <row r="105" spans="2:17">
      <c r="B105" s="153"/>
      <c r="C105" s="153"/>
      <c r="D105" s="230"/>
      <c r="E105" s="153"/>
      <c r="F105" s="153"/>
      <c r="G105" s="230"/>
      <c r="H105" s="153"/>
      <c r="I105" s="111"/>
      <c r="J105" s="111"/>
      <c r="K105" s="111"/>
      <c r="L105" s="111"/>
      <c r="M105" s="111"/>
      <c r="N105" s="111"/>
      <c r="O105" s="111"/>
      <c r="P105" s="111"/>
      <c r="Q105" s="111"/>
    </row>
    <row r="106" spans="2:17">
      <c r="B106" s="153"/>
      <c r="C106" s="153"/>
      <c r="D106" s="230"/>
      <c r="E106" s="153"/>
      <c r="F106" s="153"/>
      <c r="G106" s="230"/>
      <c r="H106" s="153"/>
      <c r="I106" s="111"/>
      <c r="J106" s="111"/>
      <c r="K106" s="111"/>
      <c r="L106" s="111"/>
      <c r="M106" s="111"/>
      <c r="N106" s="111"/>
      <c r="O106" s="111"/>
      <c r="P106" s="111"/>
      <c r="Q106" s="111"/>
    </row>
    <row r="107" spans="2:17">
      <c r="B107" s="153"/>
      <c r="C107" s="153"/>
      <c r="D107" s="230"/>
      <c r="E107" s="153"/>
      <c r="F107" s="153"/>
      <c r="G107" s="230"/>
      <c r="H107" s="153"/>
      <c r="I107" s="111"/>
      <c r="J107" s="111"/>
      <c r="K107" s="111"/>
      <c r="L107" s="111"/>
      <c r="M107" s="111"/>
      <c r="N107" s="111"/>
      <c r="O107" s="111"/>
      <c r="P107" s="111"/>
      <c r="Q107" s="111"/>
    </row>
    <row r="108" spans="2:17">
      <c r="B108" s="153"/>
      <c r="C108" s="153"/>
      <c r="D108" s="230"/>
      <c r="E108" s="153"/>
      <c r="F108" s="153"/>
      <c r="G108" s="230"/>
      <c r="H108" s="153"/>
      <c r="I108" s="111"/>
      <c r="J108" s="111"/>
      <c r="K108" s="111"/>
      <c r="L108" s="111"/>
      <c r="M108" s="111"/>
      <c r="N108" s="111"/>
      <c r="O108" s="111"/>
      <c r="P108" s="111"/>
      <c r="Q108" s="111"/>
    </row>
    <row r="109" spans="2:17">
      <c r="B109" s="153"/>
      <c r="C109" s="153"/>
      <c r="D109" s="230"/>
      <c r="E109" s="153"/>
      <c r="F109" s="153"/>
      <c r="G109" s="230"/>
      <c r="H109" s="153"/>
      <c r="I109" s="111"/>
      <c r="J109" s="111"/>
      <c r="K109" s="111"/>
      <c r="L109" s="111"/>
      <c r="M109" s="111"/>
      <c r="N109" s="111"/>
      <c r="O109" s="111"/>
      <c r="P109" s="111"/>
      <c r="Q109" s="111"/>
    </row>
    <row r="110" spans="2:17">
      <c r="B110" s="153"/>
      <c r="C110" s="153"/>
      <c r="D110" s="230"/>
      <c r="E110" s="153"/>
      <c r="F110" s="153"/>
      <c r="G110" s="230"/>
      <c r="H110" s="153"/>
      <c r="I110" s="111"/>
      <c r="J110" s="111"/>
      <c r="K110" s="111"/>
      <c r="L110" s="111"/>
      <c r="M110" s="111"/>
      <c r="N110" s="111"/>
      <c r="O110" s="111"/>
      <c r="P110" s="111"/>
      <c r="Q110" s="111"/>
    </row>
    <row r="111" spans="2:17">
      <c r="B111" s="153"/>
      <c r="C111" s="153"/>
      <c r="D111" s="230"/>
      <c r="E111" s="153"/>
      <c r="F111" s="153"/>
      <c r="G111" s="230"/>
      <c r="H111" s="153"/>
      <c r="I111" s="111"/>
      <c r="J111" s="111"/>
      <c r="K111" s="111"/>
      <c r="L111" s="111"/>
      <c r="M111" s="111"/>
      <c r="N111" s="111"/>
      <c r="O111" s="111"/>
      <c r="P111" s="111"/>
      <c r="Q111" s="111"/>
    </row>
    <row r="112" spans="2:17">
      <c r="B112" s="153"/>
      <c r="C112" s="153"/>
      <c r="D112" s="230"/>
      <c r="E112" s="153"/>
      <c r="F112" s="153"/>
      <c r="G112" s="230"/>
      <c r="H112" s="153"/>
      <c r="I112" s="111"/>
      <c r="J112" s="111"/>
      <c r="K112" s="111"/>
      <c r="L112" s="111"/>
      <c r="M112" s="111"/>
      <c r="N112" s="111"/>
      <c r="O112" s="111"/>
      <c r="P112" s="111"/>
      <c r="Q112" s="111"/>
    </row>
    <row r="113" spans="2:17">
      <c r="B113" s="153"/>
      <c r="C113" s="153"/>
      <c r="D113" s="230"/>
      <c r="E113" s="153"/>
      <c r="F113" s="153"/>
      <c r="G113" s="230"/>
      <c r="H113" s="153"/>
      <c r="I113" s="111"/>
      <c r="J113" s="111"/>
      <c r="K113" s="111"/>
      <c r="L113" s="111"/>
      <c r="M113" s="111"/>
      <c r="N113" s="111"/>
      <c r="O113" s="111"/>
      <c r="P113" s="111"/>
      <c r="Q113" s="111"/>
    </row>
    <row r="114" spans="2:17">
      <c r="B114" s="153"/>
      <c r="C114" s="153"/>
      <c r="D114" s="230"/>
      <c r="E114" s="153"/>
      <c r="F114" s="153"/>
      <c r="G114" s="230"/>
      <c r="H114" s="153"/>
      <c r="I114" s="111"/>
      <c r="J114" s="111"/>
      <c r="K114" s="111"/>
      <c r="L114" s="111"/>
      <c r="M114" s="111"/>
      <c r="N114" s="111"/>
      <c r="O114" s="111"/>
      <c r="P114" s="111"/>
      <c r="Q114" s="111"/>
    </row>
    <row r="115" spans="2:17">
      <c r="B115" s="153"/>
      <c r="C115" s="153"/>
      <c r="D115" s="230"/>
      <c r="E115" s="153"/>
      <c r="F115" s="153"/>
      <c r="G115" s="230"/>
      <c r="H115" s="153"/>
      <c r="I115" s="111"/>
      <c r="J115" s="111"/>
      <c r="K115" s="111"/>
      <c r="L115" s="111"/>
      <c r="M115" s="111"/>
      <c r="N115" s="111"/>
      <c r="O115" s="111"/>
      <c r="P115" s="111"/>
      <c r="Q115" s="111"/>
    </row>
    <row r="116" spans="2:17">
      <c r="B116" s="153"/>
      <c r="C116" s="153"/>
      <c r="D116" s="230"/>
      <c r="E116" s="153"/>
      <c r="F116" s="153"/>
      <c r="G116" s="230"/>
      <c r="H116" s="153"/>
      <c r="I116" s="111"/>
      <c r="J116" s="111"/>
      <c r="K116" s="111"/>
      <c r="L116" s="111"/>
      <c r="M116" s="111"/>
      <c r="N116" s="111"/>
      <c r="O116" s="111"/>
      <c r="P116" s="111"/>
      <c r="Q116" s="111"/>
    </row>
    <row r="117" spans="2:17">
      <c r="B117" s="153"/>
      <c r="C117" s="153"/>
      <c r="D117" s="230"/>
      <c r="E117" s="153"/>
      <c r="F117" s="153"/>
      <c r="G117" s="230"/>
      <c r="H117" s="153"/>
      <c r="I117" s="111"/>
      <c r="J117" s="111"/>
      <c r="K117" s="111"/>
      <c r="L117" s="111"/>
      <c r="M117" s="111"/>
      <c r="N117" s="111"/>
      <c r="O117" s="111"/>
      <c r="P117" s="111"/>
      <c r="Q117" s="111"/>
    </row>
    <row r="118" spans="2:17">
      <c r="B118" s="153"/>
      <c r="C118" s="153"/>
      <c r="D118" s="230"/>
      <c r="E118" s="153"/>
      <c r="F118" s="153"/>
      <c r="G118" s="230"/>
      <c r="H118" s="153"/>
      <c r="I118" s="111"/>
      <c r="J118" s="111"/>
      <c r="K118" s="111"/>
      <c r="L118" s="111"/>
      <c r="M118" s="111"/>
      <c r="N118" s="111"/>
      <c r="O118" s="111"/>
      <c r="P118" s="111"/>
      <c r="Q118" s="111"/>
    </row>
    <row r="119" spans="2:17">
      <c r="B119" s="153"/>
      <c r="C119" s="153"/>
      <c r="D119" s="230"/>
      <c r="E119" s="153"/>
      <c r="F119" s="153"/>
      <c r="G119" s="230"/>
      <c r="H119" s="153"/>
      <c r="I119" s="111"/>
      <c r="J119" s="111"/>
      <c r="K119" s="111"/>
      <c r="L119" s="111"/>
      <c r="M119" s="111"/>
      <c r="N119" s="111"/>
      <c r="O119" s="111"/>
      <c r="P119" s="111"/>
      <c r="Q119" s="111"/>
    </row>
    <row r="120" spans="2:17">
      <c r="B120" s="153"/>
      <c r="C120" s="153"/>
      <c r="D120" s="230"/>
      <c r="E120" s="153"/>
      <c r="F120" s="153"/>
      <c r="G120" s="230"/>
      <c r="H120" s="153"/>
      <c r="I120" s="111"/>
      <c r="J120" s="111"/>
      <c r="K120" s="111"/>
      <c r="L120" s="111"/>
      <c r="M120" s="111"/>
      <c r="N120" s="111"/>
      <c r="O120" s="111"/>
      <c r="P120" s="111"/>
      <c r="Q120" s="111"/>
    </row>
    <row r="121" spans="2:17">
      <c r="B121" s="153"/>
      <c r="C121" s="153"/>
      <c r="D121" s="230"/>
      <c r="E121" s="153"/>
      <c r="F121" s="153"/>
      <c r="G121" s="230"/>
      <c r="H121" s="153"/>
      <c r="I121" s="111"/>
      <c r="J121" s="111"/>
      <c r="K121" s="111"/>
      <c r="L121" s="111"/>
      <c r="M121" s="111"/>
      <c r="N121" s="111"/>
      <c r="O121" s="111"/>
      <c r="P121" s="111"/>
      <c r="Q121" s="111"/>
    </row>
    <row r="122" spans="2:17">
      <c r="B122" s="153"/>
      <c r="C122" s="153"/>
      <c r="D122" s="230"/>
      <c r="E122" s="153"/>
      <c r="F122" s="153"/>
      <c r="G122" s="230"/>
      <c r="H122" s="153"/>
      <c r="I122" s="111"/>
      <c r="J122" s="111"/>
      <c r="K122" s="111"/>
      <c r="L122" s="111"/>
      <c r="M122" s="111"/>
      <c r="N122" s="111"/>
      <c r="O122" s="111"/>
      <c r="P122" s="111"/>
      <c r="Q122" s="111"/>
    </row>
    <row r="123" spans="2:17">
      <c r="B123" s="153"/>
      <c r="C123" s="153"/>
      <c r="D123" s="230"/>
      <c r="E123" s="153"/>
      <c r="F123" s="153"/>
      <c r="G123" s="230"/>
      <c r="H123" s="153"/>
      <c r="I123" s="111"/>
      <c r="J123" s="111"/>
      <c r="K123" s="111"/>
      <c r="L123" s="111"/>
      <c r="M123" s="111"/>
      <c r="N123" s="111"/>
      <c r="O123" s="111"/>
      <c r="P123" s="111"/>
      <c r="Q123" s="111"/>
    </row>
    <row r="124" spans="2:17">
      <c r="B124" s="153"/>
      <c r="C124" s="153"/>
      <c r="D124" s="230"/>
      <c r="E124" s="153"/>
      <c r="F124" s="153"/>
      <c r="G124" s="230"/>
      <c r="H124" s="153"/>
      <c r="I124" s="111"/>
      <c r="J124" s="111"/>
      <c r="K124" s="111"/>
      <c r="L124" s="111"/>
      <c r="M124" s="111"/>
      <c r="N124" s="111"/>
      <c r="O124" s="111"/>
      <c r="P124" s="111"/>
      <c r="Q124" s="111"/>
    </row>
    <row r="125" spans="2:17">
      <c r="B125" s="153"/>
      <c r="C125" s="153"/>
      <c r="D125" s="230"/>
      <c r="E125" s="153"/>
      <c r="F125" s="153"/>
      <c r="G125" s="230"/>
      <c r="H125" s="153"/>
      <c r="I125" s="111"/>
      <c r="J125" s="111"/>
      <c r="K125" s="111"/>
      <c r="L125" s="111"/>
      <c r="M125" s="111"/>
      <c r="N125" s="111"/>
      <c r="O125" s="111"/>
      <c r="P125" s="111"/>
      <c r="Q125" s="111"/>
    </row>
    <row r="126" spans="2:17">
      <c r="B126" s="153"/>
      <c r="C126" s="153"/>
      <c r="D126" s="230"/>
      <c r="E126" s="153"/>
      <c r="F126" s="153"/>
      <c r="G126" s="230"/>
      <c r="H126" s="153"/>
      <c r="I126" s="111"/>
      <c r="J126" s="111"/>
      <c r="K126" s="111"/>
      <c r="L126" s="111"/>
      <c r="M126" s="111"/>
      <c r="N126" s="111"/>
      <c r="O126" s="111"/>
      <c r="P126" s="111"/>
      <c r="Q126" s="111"/>
    </row>
    <row r="127" spans="2:17">
      <c r="B127" s="153"/>
      <c r="C127" s="153"/>
      <c r="D127" s="230"/>
      <c r="E127" s="153"/>
      <c r="F127" s="153"/>
      <c r="G127" s="230"/>
      <c r="H127" s="153"/>
      <c r="I127" s="111"/>
      <c r="J127" s="111"/>
      <c r="K127" s="111"/>
      <c r="L127" s="111"/>
      <c r="M127" s="111"/>
      <c r="N127" s="111"/>
      <c r="O127" s="111"/>
      <c r="P127" s="111"/>
      <c r="Q127" s="111"/>
    </row>
    <row r="128" spans="2:17">
      <c r="B128" s="153"/>
      <c r="C128" s="153"/>
      <c r="D128" s="230"/>
      <c r="E128" s="153"/>
      <c r="F128" s="153"/>
      <c r="G128" s="230"/>
      <c r="H128" s="153"/>
      <c r="I128" s="111"/>
      <c r="J128" s="111"/>
      <c r="K128" s="111"/>
      <c r="L128" s="111"/>
      <c r="M128" s="111"/>
      <c r="N128" s="111"/>
      <c r="O128" s="111"/>
      <c r="P128" s="111"/>
      <c r="Q128" s="111"/>
    </row>
    <row r="129" spans="2:17">
      <c r="B129" s="153"/>
      <c r="C129" s="153"/>
      <c r="D129" s="230"/>
      <c r="E129" s="153"/>
      <c r="F129" s="153"/>
      <c r="G129" s="230"/>
      <c r="H129" s="153"/>
      <c r="I129" s="111"/>
      <c r="J129" s="111"/>
      <c r="K129" s="111"/>
      <c r="L129" s="111"/>
      <c r="M129" s="111"/>
      <c r="N129" s="111"/>
      <c r="O129" s="111"/>
      <c r="P129" s="111"/>
      <c r="Q129" s="111"/>
    </row>
    <row r="130" spans="2:17">
      <c r="B130" s="153"/>
      <c r="C130" s="153"/>
      <c r="D130" s="230"/>
      <c r="E130" s="153"/>
      <c r="F130" s="153"/>
      <c r="G130" s="230"/>
      <c r="H130" s="153"/>
      <c r="I130" s="111"/>
      <c r="J130" s="111"/>
      <c r="K130" s="111"/>
      <c r="L130" s="111"/>
      <c r="M130" s="111"/>
      <c r="N130" s="111"/>
      <c r="O130" s="111"/>
      <c r="P130" s="111"/>
      <c r="Q130" s="111"/>
    </row>
    <row r="131" spans="2:17">
      <c r="B131" s="153"/>
      <c r="C131" s="153"/>
      <c r="D131" s="230"/>
      <c r="E131" s="153"/>
      <c r="F131" s="153"/>
      <c r="G131" s="230"/>
      <c r="H131" s="153"/>
      <c r="I131" s="111"/>
      <c r="J131" s="111"/>
      <c r="K131" s="111"/>
      <c r="L131" s="111"/>
      <c r="M131" s="111"/>
      <c r="N131" s="111"/>
      <c r="O131" s="111"/>
      <c r="P131" s="111"/>
      <c r="Q131" s="111"/>
    </row>
    <row r="132" spans="2:17">
      <c r="B132" s="153"/>
      <c r="C132" s="153"/>
      <c r="D132" s="230"/>
      <c r="E132" s="153"/>
      <c r="F132" s="153"/>
      <c r="G132" s="230"/>
      <c r="H132" s="153"/>
      <c r="I132" s="111"/>
      <c r="J132" s="111"/>
      <c r="K132" s="111"/>
      <c r="L132" s="111"/>
      <c r="M132" s="111"/>
      <c r="N132" s="111"/>
      <c r="O132" s="111"/>
      <c r="P132" s="111"/>
      <c r="Q132" s="111"/>
    </row>
    <row r="133" spans="2:17">
      <c r="B133" s="153"/>
      <c r="C133" s="153"/>
      <c r="D133" s="230"/>
      <c r="E133" s="153"/>
      <c r="F133" s="153"/>
      <c r="G133" s="230"/>
      <c r="H133" s="153"/>
      <c r="I133" s="111"/>
      <c r="J133" s="111"/>
      <c r="K133" s="111"/>
      <c r="L133" s="111"/>
      <c r="M133" s="111"/>
      <c r="N133" s="111"/>
      <c r="O133" s="111"/>
      <c r="P133" s="111"/>
      <c r="Q133" s="111"/>
    </row>
    <row r="134" spans="2:17">
      <c r="B134" s="153"/>
      <c r="C134" s="153"/>
      <c r="D134" s="230"/>
      <c r="E134" s="153"/>
      <c r="F134" s="153"/>
      <c r="G134" s="230"/>
      <c r="H134" s="153"/>
      <c r="I134" s="111"/>
      <c r="J134" s="111"/>
      <c r="K134" s="111"/>
      <c r="L134" s="111"/>
      <c r="M134" s="111"/>
      <c r="N134" s="111"/>
      <c r="O134" s="111"/>
      <c r="P134" s="111"/>
      <c r="Q134" s="111"/>
    </row>
    <row r="135" spans="2:17">
      <c r="B135" s="153"/>
      <c r="C135" s="153"/>
      <c r="D135" s="230"/>
      <c r="E135" s="153"/>
      <c r="F135" s="153"/>
      <c r="G135" s="230"/>
      <c r="H135" s="153"/>
      <c r="I135" s="111"/>
      <c r="J135" s="111"/>
      <c r="K135" s="111"/>
      <c r="L135" s="111"/>
      <c r="M135" s="111"/>
      <c r="N135" s="111"/>
      <c r="O135" s="111"/>
      <c r="P135" s="111"/>
      <c r="Q135" s="111"/>
    </row>
    <row r="136" spans="2:17">
      <c r="B136" s="153"/>
      <c r="C136" s="153"/>
      <c r="D136" s="230"/>
      <c r="E136" s="153"/>
      <c r="F136" s="153"/>
      <c r="G136" s="230"/>
      <c r="H136" s="153"/>
      <c r="I136" s="111"/>
      <c r="J136" s="111"/>
      <c r="K136" s="111"/>
      <c r="L136" s="111"/>
      <c r="M136" s="111"/>
      <c r="N136" s="111"/>
      <c r="O136" s="111"/>
      <c r="P136" s="111"/>
      <c r="Q136" s="111"/>
    </row>
    <row r="137" spans="2:17">
      <c r="B137" s="153"/>
      <c r="C137" s="153"/>
      <c r="D137" s="230"/>
      <c r="E137" s="153"/>
      <c r="F137" s="153"/>
      <c r="G137" s="230"/>
      <c r="H137" s="153"/>
      <c r="I137" s="111"/>
      <c r="J137" s="111"/>
      <c r="K137" s="111"/>
      <c r="L137" s="111"/>
      <c r="M137" s="111"/>
      <c r="N137" s="111"/>
      <c r="O137" s="111"/>
      <c r="P137" s="111"/>
      <c r="Q137" s="111"/>
    </row>
    <row r="138" spans="2:17">
      <c r="B138" s="153"/>
      <c r="C138" s="153"/>
      <c r="D138" s="230"/>
      <c r="E138" s="153"/>
      <c r="F138" s="153"/>
      <c r="G138" s="230"/>
      <c r="H138" s="153"/>
      <c r="I138" s="111"/>
      <c r="J138" s="111"/>
      <c r="K138" s="111"/>
      <c r="L138" s="111"/>
      <c r="M138" s="111"/>
      <c r="N138" s="111"/>
      <c r="O138" s="111"/>
      <c r="P138" s="111"/>
      <c r="Q138" s="111"/>
    </row>
    <row r="139" spans="2:17">
      <c r="B139" s="153"/>
      <c r="C139" s="153"/>
      <c r="D139" s="230"/>
      <c r="E139" s="153"/>
      <c r="F139" s="153"/>
      <c r="G139" s="230"/>
      <c r="H139" s="153"/>
      <c r="I139" s="111"/>
      <c r="J139" s="111"/>
      <c r="K139" s="111"/>
      <c r="L139" s="111"/>
      <c r="M139" s="111"/>
      <c r="N139" s="111"/>
      <c r="O139" s="111"/>
      <c r="P139" s="111"/>
      <c r="Q139" s="111"/>
    </row>
    <row r="140" spans="2:17">
      <c r="B140" s="153"/>
      <c r="C140" s="153"/>
      <c r="D140" s="230"/>
      <c r="E140" s="153"/>
      <c r="F140" s="153"/>
      <c r="G140" s="230"/>
      <c r="H140" s="153"/>
      <c r="I140" s="111"/>
      <c r="J140" s="111"/>
      <c r="K140" s="111"/>
      <c r="L140" s="111"/>
      <c r="M140" s="111"/>
      <c r="N140" s="111"/>
      <c r="O140" s="111"/>
      <c r="P140" s="111"/>
      <c r="Q140" s="111"/>
    </row>
    <row r="141" spans="2:17">
      <c r="B141" s="153"/>
      <c r="C141" s="153"/>
      <c r="D141" s="230"/>
      <c r="E141" s="153"/>
      <c r="F141" s="153"/>
      <c r="G141" s="230"/>
      <c r="H141" s="153"/>
      <c r="I141" s="111"/>
      <c r="J141" s="111"/>
      <c r="K141" s="111"/>
      <c r="L141" s="111"/>
      <c r="M141" s="111"/>
      <c r="N141" s="111"/>
      <c r="O141" s="111"/>
      <c r="P141" s="111"/>
      <c r="Q141" s="111"/>
    </row>
    <row r="142" spans="2:17">
      <c r="B142" s="153"/>
      <c r="C142" s="153"/>
      <c r="D142" s="230"/>
      <c r="E142" s="153"/>
      <c r="F142" s="153"/>
      <c r="G142" s="230"/>
      <c r="H142" s="153"/>
      <c r="I142" s="111"/>
      <c r="J142" s="111"/>
      <c r="K142" s="111"/>
      <c r="L142" s="111"/>
      <c r="M142" s="111"/>
      <c r="N142" s="111"/>
      <c r="O142" s="111"/>
      <c r="P142" s="111"/>
      <c r="Q142" s="111"/>
    </row>
    <row r="143" spans="2:17">
      <c r="B143" s="153"/>
      <c r="C143" s="153"/>
      <c r="D143" s="230"/>
      <c r="E143" s="153"/>
      <c r="F143" s="153"/>
      <c r="G143" s="230"/>
      <c r="H143" s="153"/>
      <c r="I143" s="111"/>
      <c r="J143" s="111"/>
      <c r="K143" s="111"/>
      <c r="L143" s="111"/>
      <c r="M143" s="111"/>
      <c r="N143" s="111"/>
      <c r="O143" s="111"/>
      <c r="P143" s="111"/>
      <c r="Q143" s="111"/>
    </row>
    <row r="144" spans="2:17">
      <c r="B144" s="153"/>
      <c r="C144" s="153"/>
      <c r="D144" s="230"/>
      <c r="E144" s="153"/>
      <c r="F144" s="153"/>
      <c r="G144" s="230"/>
      <c r="H144" s="153"/>
      <c r="I144" s="111"/>
      <c r="J144" s="111"/>
      <c r="K144" s="111"/>
      <c r="L144" s="111"/>
      <c r="M144" s="111"/>
      <c r="N144" s="111"/>
      <c r="O144" s="111"/>
      <c r="P144" s="111"/>
      <c r="Q144" s="111"/>
    </row>
    <row r="145" spans="2:17">
      <c r="B145" s="153"/>
      <c r="C145" s="153"/>
      <c r="D145" s="230"/>
      <c r="E145" s="153"/>
      <c r="F145" s="153"/>
      <c r="G145" s="230"/>
      <c r="H145" s="153"/>
      <c r="I145" s="111"/>
      <c r="J145" s="111"/>
      <c r="K145" s="111"/>
      <c r="L145" s="111"/>
      <c r="M145" s="111"/>
      <c r="N145" s="111"/>
      <c r="O145" s="111"/>
      <c r="P145" s="111"/>
      <c r="Q145" s="111"/>
    </row>
    <row r="146" spans="2:17">
      <c r="B146" s="153"/>
      <c r="C146" s="153"/>
      <c r="D146" s="230"/>
      <c r="E146" s="153"/>
      <c r="F146" s="153"/>
      <c r="G146" s="230"/>
      <c r="H146" s="153"/>
      <c r="I146" s="111"/>
      <c r="J146" s="111"/>
      <c r="K146" s="111"/>
      <c r="L146" s="111"/>
      <c r="M146" s="111"/>
      <c r="N146" s="111"/>
      <c r="O146" s="111"/>
      <c r="P146" s="111"/>
      <c r="Q146" s="111"/>
    </row>
    <row r="147" spans="2:17">
      <c r="B147" s="153"/>
      <c r="C147" s="153"/>
      <c r="D147" s="230"/>
      <c r="E147" s="153"/>
      <c r="F147" s="153"/>
      <c r="G147" s="230"/>
      <c r="H147" s="153"/>
      <c r="I147" s="111"/>
      <c r="J147" s="111"/>
      <c r="K147" s="111"/>
      <c r="L147" s="111"/>
      <c r="M147" s="111"/>
      <c r="N147" s="111"/>
      <c r="O147" s="111"/>
      <c r="P147" s="111"/>
      <c r="Q147" s="111"/>
    </row>
    <row r="148" spans="2:17">
      <c r="B148" s="153"/>
      <c r="C148" s="153"/>
      <c r="D148" s="230"/>
      <c r="E148" s="153"/>
      <c r="F148" s="153"/>
      <c r="G148" s="230"/>
      <c r="H148" s="153"/>
      <c r="I148" s="111"/>
      <c r="J148" s="111"/>
      <c r="K148" s="111"/>
      <c r="L148" s="111"/>
      <c r="M148" s="111"/>
      <c r="N148" s="111"/>
      <c r="O148" s="111"/>
      <c r="P148" s="111"/>
      <c r="Q148" s="111"/>
    </row>
    <row r="149" spans="2:17">
      <c r="B149" s="153"/>
      <c r="C149" s="153"/>
      <c r="D149" s="230"/>
      <c r="E149" s="153"/>
      <c r="F149" s="153"/>
      <c r="G149" s="230"/>
      <c r="H149" s="153"/>
      <c r="I149" s="111"/>
      <c r="J149" s="111"/>
      <c r="K149" s="111"/>
      <c r="L149" s="111"/>
      <c r="M149" s="111"/>
      <c r="N149" s="111"/>
      <c r="O149" s="111"/>
      <c r="P149" s="111"/>
      <c r="Q149" s="111"/>
    </row>
    <row r="150" spans="2:17">
      <c r="B150" s="153"/>
      <c r="C150" s="153"/>
      <c r="D150" s="230"/>
      <c r="E150" s="153"/>
      <c r="F150" s="153"/>
      <c r="G150" s="230"/>
      <c r="H150" s="153"/>
      <c r="I150" s="111"/>
      <c r="J150" s="111"/>
      <c r="K150" s="111"/>
      <c r="L150" s="111"/>
      <c r="M150" s="111"/>
      <c r="N150" s="111"/>
      <c r="O150" s="111"/>
      <c r="P150" s="111"/>
      <c r="Q150" s="111"/>
    </row>
    <row r="151" spans="2:17">
      <c r="B151" s="153"/>
      <c r="C151" s="153"/>
      <c r="D151" s="230"/>
      <c r="E151" s="153"/>
      <c r="F151" s="153"/>
      <c r="G151" s="230"/>
      <c r="H151" s="153"/>
      <c r="I151" s="111"/>
      <c r="J151" s="111"/>
      <c r="K151" s="111"/>
      <c r="L151" s="111"/>
      <c r="M151" s="111"/>
      <c r="N151" s="111"/>
      <c r="O151" s="111"/>
      <c r="P151" s="111"/>
      <c r="Q151" s="111"/>
    </row>
    <row r="152" spans="2:17">
      <c r="B152" s="153"/>
      <c r="C152" s="153"/>
      <c r="D152" s="230"/>
      <c r="E152" s="153"/>
      <c r="F152" s="153"/>
      <c r="G152" s="230"/>
      <c r="H152" s="153"/>
      <c r="I152" s="111"/>
      <c r="J152" s="111"/>
      <c r="K152" s="111"/>
      <c r="L152" s="111"/>
      <c r="M152" s="111"/>
      <c r="N152" s="111"/>
      <c r="O152" s="111"/>
      <c r="P152" s="111"/>
      <c r="Q152" s="111"/>
    </row>
    <row r="153" spans="2:17">
      <c r="B153" s="153"/>
      <c r="C153" s="153"/>
      <c r="D153" s="230"/>
      <c r="E153" s="153"/>
      <c r="F153" s="153"/>
      <c r="G153" s="230"/>
      <c r="H153" s="153"/>
      <c r="I153" s="111"/>
      <c r="J153" s="111"/>
      <c r="K153" s="111"/>
      <c r="L153" s="111"/>
      <c r="M153" s="111"/>
      <c r="N153" s="111"/>
      <c r="O153" s="111"/>
      <c r="P153" s="111"/>
      <c r="Q153" s="111"/>
    </row>
    <row r="154" spans="2:17">
      <c r="B154" s="153"/>
      <c r="C154" s="153"/>
      <c r="D154" s="230"/>
      <c r="E154" s="153"/>
      <c r="F154" s="153"/>
      <c r="G154" s="230"/>
      <c r="H154" s="153"/>
      <c r="I154" s="111"/>
      <c r="J154" s="111"/>
      <c r="K154" s="111"/>
      <c r="L154" s="111"/>
      <c r="M154" s="111"/>
      <c r="N154" s="111"/>
      <c r="O154" s="111"/>
      <c r="P154" s="111"/>
      <c r="Q154" s="111"/>
    </row>
    <row r="155" spans="2:17">
      <c r="B155" s="153"/>
      <c r="C155" s="153"/>
      <c r="D155" s="230"/>
      <c r="E155" s="153"/>
      <c r="F155" s="153"/>
      <c r="G155" s="230"/>
      <c r="H155" s="153"/>
      <c r="I155" s="111"/>
      <c r="J155" s="111"/>
      <c r="K155" s="111"/>
      <c r="L155" s="111"/>
      <c r="M155" s="111"/>
      <c r="N155" s="111"/>
      <c r="O155" s="111"/>
      <c r="P155" s="111"/>
      <c r="Q155" s="111"/>
    </row>
    <row r="156" spans="2:17">
      <c r="B156" s="153"/>
      <c r="C156" s="153"/>
      <c r="D156" s="230"/>
      <c r="E156" s="153"/>
      <c r="F156" s="153"/>
      <c r="G156" s="230"/>
      <c r="H156" s="153"/>
      <c r="I156" s="111"/>
      <c r="J156" s="111"/>
      <c r="K156" s="111"/>
      <c r="L156" s="111"/>
      <c r="M156" s="111"/>
      <c r="N156" s="111"/>
      <c r="O156" s="111"/>
      <c r="P156" s="111"/>
      <c r="Q156" s="111"/>
    </row>
    <row r="157" spans="2:17">
      <c r="B157" s="153"/>
      <c r="C157" s="153"/>
      <c r="D157" s="230"/>
      <c r="E157" s="153"/>
      <c r="F157" s="153"/>
      <c r="G157" s="230"/>
      <c r="H157" s="153"/>
      <c r="I157" s="111"/>
      <c r="J157" s="111"/>
      <c r="K157" s="111"/>
      <c r="L157" s="111"/>
      <c r="M157" s="111"/>
      <c r="N157" s="111"/>
      <c r="O157" s="111"/>
      <c r="P157" s="111"/>
      <c r="Q157" s="111"/>
    </row>
    <row r="158" spans="2:17">
      <c r="B158" s="153"/>
      <c r="C158" s="153"/>
      <c r="D158" s="230"/>
      <c r="E158" s="153"/>
      <c r="F158" s="153"/>
      <c r="G158" s="230"/>
      <c r="H158" s="153"/>
      <c r="I158" s="111"/>
      <c r="J158" s="111"/>
      <c r="K158" s="111"/>
      <c r="L158" s="111"/>
      <c r="M158" s="111"/>
      <c r="N158" s="111"/>
      <c r="O158" s="111"/>
      <c r="P158" s="111"/>
      <c r="Q158" s="111"/>
    </row>
    <row r="159" spans="2:17">
      <c r="B159" s="153"/>
      <c r="C159" s="153"/>
      <c r="D159" s="230"/>
      <c r="E159" s="153"/>
      <c r="F159" s="153"/>
      <c r="G159" s="230"/>
      <c r="H159" s="153"/>
      <c r="I159" s="111"/>
      <c r="J159" s="111"/>
      <c r="K159" s="111"/>
      <c r="L159" s="111"/>
      <c r="M159" s="111"/>
      <c r="N159" s="111"/>
      <c r="O159" s="111"/>
      <c r="P159" s="111"/>
      <c r="Q159" s="111"/>
    </row>
    <row r="160" spans="2:17">
      <c r="B160" s="153"/>
      <c r="C160" s="153"/>
      <c r="D160" s="230"/>
      <c r="E160" s="153"/>
      <c r="F160" s="153"/>
      <c r="G160" s="230"/>
      <c r="H160" s="153"/>
      <c r="I160" s="111"/>
      <c r="J160" s="111"/>
      <c r="K160" s="111"/>
      <c r="L160" s="111"/>
      <c r="M160" s="111"/>
      <c r="N160" s="111"/>
      <c r="O160" s="111"/>
      <c r="P160" s="111"/>
      <c r="Q160" s="111"/>
    </row>
    <row r="161" spans="2:17">
      <c r="B161" s="153"/>
      <c r="C161" s="153"/>
      <c r="D161" s="230"/>
      <c r="E161" s="153"/>
      <c r="F161" s="153"/>
      <c r="G161" s="230"/>
      <c r="H161" s="153"/>
      <c r="I161" s="111"/>
      <c r="J161" s="111"/>
      <c r="K161" s="111"/>
      <c r="L161" s="111"/>
      <c r="M161" s="111"/>
      <c r="N161" s="111"/>
      <c r="O161" s="111"/>
      <c r="P161" s="111"/>
      <c r="Q161" s="111"/>
    </row>
    <row r="162" spans="2:17">
      <c r="B162" s="153"/>
      <c r="C162" s="153"/>
      <c r="D162" s="230"/>
      <c r="E162" s="153"/>
      <c r="F162" s="153"/>
      <c r="G162" s="230"/>
      <c r="H162" s="153"/>
      <c r="I162" s="111"/>
      <c r="J162" s="111"/>
      <c r="K162" s="111"/>
      <c r="L162" s="111"/>
      <c r="M162" s="111"/>
      <c r="N162" s="111"/>
      <c r="O162" s="111"/>
      <c r="P162" s="111"/>
      <c r="Q162" s="111"/>
    </row>
    <row r="163" spans="2:17">
      <c r="B163" s="153"/>
      <c r="C163" s="153"/>
      <c r="D163" s="230"/>
      <c r="E163" s="153"/>
      <c r="F163" s="153"/>
      <c r="G163" s="230"/>
      <c r="H163" s="153"/>
      <c r="I163" s="111"/>
      <c r="J163" s="111"/>
      <c r="K163" s="111"/>
      <c r="L163" s="111"/>
      <c r="M163" s="111"/>
      <c r="N163" s="111"/>
      <c r="O163" s="111"/>
      <c r="P163" s="111"/>
      <c r="Q163" s="111"/>
    </row>
    <row r="164" spans="2:17">
      <c r="B164" s="153"/>
      <c r="C164" s="153"/>
      <c r="D164" s="230"/>
      <c r="E164" s="153"/>
      <c r="F164" s="153"/>
      <c r="G164" s="230"/>
      <c r="H164" s="153"/>
      <c r="I164" s="111"/>
      <c r="J164" s="111"/>
      <c r="K164" s="111"/>
      <c r="L164" s="111"/>
      <c r="M164" s="111"/>
      <c r="N164" s="111"/>
      <c r="O164" s="111"/>
      <c r="P164" s="111"/>
      <c r="Q164" s="111"/>
    </row>
    <row r="165" spans="2:17">
      <c r="B165" s="153"/>
      <c r="C165" s="153"/>
      <c r="D165" s="230"/>
      <c r="E165" s="153"/>
      <c r="F165" s="153"/>
      <c r="G165" s="230"/>
      <c r="H165" s="153"/>
      <c r="I165" s="111"/>
      <c r="J165" s="111"/>
      <c r="K165" s="111"/>
      <c r="L165" s="111"/>
      <c r="M165" s="111"/>
      <c r="N165" s="111"/>
      <c r="O165" s="111"/>
      <c r="P165" s="111"/>
      <c r="Q165" s="111"/>
    </row>
    <row r="166" spans="2:17">
      <c r="B166" s="153"/>
      <c r="C166" s="153"/>
      <c r="D166" s="230"/>
      <c r="E166" s="153"/>
      <c r="F166" s="153"/>
      <c r="G166" s="230"/>
      <c r="H166" s="153"/>
      <c r="I166" s="111"/>
      <c r="J166" s="111"/>
      <c r="K166" s="111"/>
      <c r="L166" s="111"/>
      <c r="M166" s="111"/>
      <c r="N166" s="111"/>
      <c r="O166" s="111"/>
      <c r="P166" s="111"/>
      <c r="Q166" s="111"/>
    </row>
    <row r="167" spans="2:17">
      <c r="B167" s="153"/>
      <c r="C167" s="153"/>
      <c r="D167" s="230"/>
      <c r="E167" s="153"/>
      <c r="F167" s="153"/>
      <c r="G167" s="230"/>
      <c r="H167" s="153"/>
      <c r="I167" s="111"/>
      <c r="J167" s="111"/>
      <c r="K167" s="111"/>
      <c r="L167" s="111"/>
      <c r="M167" s="111"/>
      <c r="N167" s="111"/>
      <c r="O167" s="111"/>
      <c r="P167" s="111"/>
      <c r="Q167" s="111"/>
    </row>
    <row r="168" spans="2:17">
      <c r="B168" s="153"/>
      <c r="C168" s="153"/>
      <c r="D168" s="230"/>
      <c r="E168" s="153"/>
      <c r="F168" s="153"/>
      <c r="G168" s="230"/>
      <c r="H168" s="153"/>
      <c r="I168" s="111"/>
      <c r="J168" s="111"/>
      <c r="K168" s="111"/>
      <c r="L168" s="111"/>
      <c r="M168" s="111"/>
      <c r="N168" s="111"/>
      <c r="O168" s="111"/>
      <c r="P168" s="111"/>
      <c r="Q168" s="111"/>
    </row>
    <row r="169" spans="2:17">
      <c r="B169" s="153"/>
      <c r="C169" s="153"/>
      <c r="D169" s="230"/>
      <c r="E169" s="153"/>
      <c r="F169" s="153"/>
      <c r="G169" s="230"/>
      <c r="H169" s="153"/>
      <c r="I169" s="111"/>
      <c r="J169" s="111"/>
      <c r="K169" s="111"/>
      <c r="L169" s="111"/>
      <c r="M169" s="111"/>
      <c r="N169" s="111"/>
      <c r="O169" s="111"/>
      <c r="P169" s="111"/>
      <c r="Q169" s="111"/>
    </row>
    <row r="170" spans="2:17">
      <c r="B170" s="153"/>
      <c r="C170" s="153"/>
      <c r="D170" s="230"/>
      <c r="E170" s="153"/>
      <c r="F170" s="153"/>
      <c r="G170" s="230"/>
      <c r="H170" s="153"/>
      <c r="I170" s="111"/>
      <c r="J170" s="111"/>
      <c r="K170" s="111"/>
      <c r="L170" s="111"/>
      <c r="M170" s="111"/>
      <c r="N170" s="111"/>
      <c r="O170" s="111"/>
      <c r="P170" s="111"/>
      <c r="Q170" s="111"/>
    </row>
    <row r="171" spans="2:17">
      <c r="B171" s="153"/>
      <c r="C171" s="153"/>
      <c r="D171" s="230"/>
      <c r="E171" s="153"/>
      <c r="F171" s="153"/>
      <c r="G171" s="230"/>
      <c r="H171" s="153"/>
      <c r="I171" s="111"/>
      <c r="J171" s="111"/>
      <c r="K171" s="111"/>
      <c r="L171" s="111"/>
      <c r="M171" s="111"/>
      <c r="N171" s="111"/>
      <c r="O171" s="111"/>
      <c r="P171" s="111"/>
      <c r="Q171" s="111"/>
    </row>
    <row r="172" spans="2:17">
      <c r="B172" s="153"/>
      <c r="C172" s="153"/>
      <c r="D172" s="230"/>
      <c r="E172" s="153"/>
      <c r="F172" s="153"/>
      <c r="G172" s="230"/>
      <c r="H172" s="153"/>
      <c r="I172" s="111"/>
      <c r="J172" s="111"/>
      <c r="K172" s="111"/>
      <c r="L172" s="111"/>
      <c r="M172" s="111"/>
      <c r="N172" s="111"/>
      <c r="O172" s="111"/>
      <c r="P172" s="111"/>
      <c r="Q172" s="111"/>
    </row>
    <row r="173" spans="2:17">
      <c r="B173" s="153"/>
      <c r="C173" s="153"/>
      <c r="D173" s="230"/>
      <c r="E173" s="153"/>
      <c r="F173" s="153"/>
      <c r="G173" s="230"/>
      <c r="H173" s="153"/>
      <c r="I173" s="111"/>
      <c r="J173" s="111"/>
      <c r="K173" s="111"/>
      <c r="L173" s="111"/>
      <c r="M173" s="111"/>
      <c r="N173" s="111"/>
      <c r="O173" s="111"/>
      <c r="P173" s="111"/>
      <c r="Q173" s="111"/>
    </row>
    <row r="174" spans="2:17">
      <c r="B174" s="153"/>
      <c r="C174" s="153"/>
      <c r="D174" s="230"/>
      <c r="E174" s="153"/>
      <c r="F174" s="153"/>
      <c r="G174" s="230"/>
      <c r="H174" s="153"/>
      <c r="I174" s="111"/>
      <c r="J174" s="111"/>
      <c r="K174" s="111"/>
      <c r="L174" s="111"/>
      <c r="M174" s="111"/>
      <c r="N174" s="111"/>
      <c r="O174" s="111"/>
      <c r="P174" s="111"/>
      <c r="Q174" s="111"/>
    </row>
    <row r="175" spans="2:17">
      <c r="B175" s="153"/>
      <c r="C175" s="153"/>
      <c r="D175" s="230"/>
      <c r="E175" s="153"/>
      <c r="F175" s="153"/>
      <c r="G175" s="230"/>
      <c r="H175" s="153"/>
      <c r="I175" s="111"/>
      <c r="J175" s="111"/>
      <c r="K175" s="111"/>
      <c r="L175" s="111"/>
      <c r="M175" s="111"/>
      <c r="N175" s="111"/>
      <c r="O175" s="111"/>
      <c r="P175" s="111"/>
      <c r="Q175" s="111"/>
    </row>
    <row r="176" spans="2:17">
      <c r="B176" s="153"/>
      <c r="C176" s="153"/>
      <c r="D176" s="230"/>
      <c r="E176" s="153"/>
      <c r="F176" s="153"/>
      <c r="G176" s="230"/>
      <c r="H176" s="153"/>
      <c r="I176" s="111"/>
      <c r="J176" s="111"/>
      <c r="K176" s="111"/>
      <c r="L176" s="111"/>
      <c r="M176" s="111"/>
      <c r="N176" s="111"/>
      <c r="O176" s="111"/>
      <c r="P176" s="111"/>
      <c r="Q176" s="111"/>
    </row>
    <row r="177" spans="2:17">
      <c r="B177" s="153"/>
      <c r="C177" s="153"/>
      <c r="D177" s="230"/>
      <c r="E177" s="153"/>
      <c r="F177" s="153"/>
      <c r="G177" s="230"/>
      <c r="H177" s="153"/>
      <c r="I177" s="111"/>
      <c r="J177" s="111"/>
      <c r="K177" s="111"/>
      <c r="L177" s="111"/>
      <c r="M177" s="111"/>
      <c r="N177" s="111"/>
      <c r="O177" s="111"/>
      <c r="P177" s="111"/>
      <c r="Q177" s="111"/>
    </row>
    <row r="178" spans="2:17">
      <c r="B178" s="153"/>
      <c r="C178" s="153"/>
      <c r="D178" s="230"/>
      <c r="E178" s="153"/>
      <c r="F178" s="153"/>
      <c r="G178" s="230"/>
      <c r="H178" s="153"/>
      <c r="I178" s="111"/>
      <c r="J178" s="111"/>
      <c r="K178" s="111"/>
      <c r="L178" s="111"/>
      <c r="M178" s="111"/>
      <c r="N178" s="111"/>
      <c r="O178" s="111"/>
      <c r="P178" s="111"/>
      <c r="Q178" s="111"/>
    </row>
    <row r="179" spans="2:17">
      <c r="B179" s="153"/>
      <c r="C179" s="153"/>
      <c r="D179" s="230"/>
      <c r="E179" s="153"/>
      <c r="F179" s="153"/>
      <c r="G179" s="230"/>
      <c r="H179" s="153"/>
      <c r="I179" s="111"/>
      <c r="J179" s="111"/>
      <c r="K179" s="111"/>
      <c r="L179" s="111"/>
      <c r="M179" s="111"/>
      <c r="N179" s="111"/>
      <c r="O179" s="111"/>
      <c r="P179" s="111"/>
      <c r="Q179" s="111"/>
    </row>
    <row r="180" spans="2:17">
      <c r="B180" s="153"/>
      <c r="C180" s="153"/>
      <c r="D180" s="230"/>
      <c r="E180" s="153"/>
      <c r="F180" s="153"/>
      <c r="G180" s="230"/>
      <c r="H180" s="153"/>
      <c r="I180" s="111"/>
      <c r="J180" s="111"/>
      <c r="K180" s="111"/>
      <c r="L180" s="111"/>
      <c r="M180" s="111"/>
      <c r="N180" s="111"/>
      <c r="O180" s="111"/>
      <c r="P180" s="111"/>
      <c r="Q180" s="111"/>
    </row>
    <row r="181" spans="2:17">
      <c r="B181" s="153"/>
      <c r="C181" s="153"/>
      <c r="D181" s="230"/>
      <c r="E181" s="153"/>
      <c r="F181" s="153"/>
      <c r="G181" s="230"/>
      <c r="H181" s="153"/>
      <c r="I181" s="111"/>
      <c r="J181" s="111"/>
      <c r="K181" s="111"/>
      <c r="L181" s="111"/>
      <c r="M181" s="111"/>
      <c r="N181" s="111"/>
      <c r="O181" s="111"/>
      <c r="P181" s="111"/>
      <c r="Q181" s="111"/>
    </row>
    <row r="182" spans="2:17">
      <c r="B182" s="153"/>
      <c r="C182" s="153"/>
      <c r="D182" s="230"/>
      <c r="E182" s="153"/>
      <c r="F182" s="153"/>
      <c r="G182" s="230"/>
      <c r="H182" s="153"/>
      <c r="I182" s="111"/>
      <c r="J182" s="111"/>
      <c r="K182" s="111"/>
      <c r="L182" s="111"/>
      <c r="M182" s="111"/>
      <c r="N182" s="111"/>
      <c r="O182" s="111"/>
      <c r="P182" s="111"/>
      <c r="Q182" s="111"/>
    </row>
    <row r="183" spans="2:17">
      <c r="B183" s="153"/>
      <c r="C183" s="153"/>
      <c r="D183" s="230"/>
      <c r="E183" s="153"/>
      <c r="F183" s="153"/>
      <c r="G183" s="230"/>
      <c r="H183" s="153"/>
      <c r="I183" s="111"/>
      <c r="J183" s="111"/>
      <c r="K183" s="111"/>
      <c r="L183" s="111"/>
      <c r="M183" s="111"/>
      <c r="N183" s="111"/>
      <c r="O183" s="111"/>
      <c r="P183" s="111"/>
      <c r="Q183" s="111"/>
    </row>
    <row r="184" spans="2:17">
      <c r="B184" s="153"/>
      <c r="C184" s="153"/>
      <c r="D184" s="230"/>
      <c r="E184" s="153"/>
      <c r="F184" s="153"/>
      <c r="G184" s="230"/>
      <c r="H184" s="153"/>
      <c r="I184" s="111"/>
      <c r="J184" s="111"/>
      <c r="K184" s="111"/>
      <c r="L184" s="111"/>
      <c r="M184" s="111"/>
      <c r="N184" s="111"/>
      <c r="O184" s="111"/>
      <c r="P184" s="111"/>
      <c r="Q184" s="111"/>
    </row>
    <row r="185" spans="2:17">
      <c r="B185" s="153"/>
      <c r="C185" s="153"/>
      <c r="D185" s="230"/>
      <c r="E185" s="153"/>
      <c r="F185" s="153"/>
      <c r="G185" s="230"/>
      <c r="H185" s="153"/>
      <c r="I185" s="111"/>
      <c r="J185" s="111"/>
      <c r="K185" s="111"/>
      <c r="L185" s="111"/>
      <c r="M185" s="111"/>
      <c r="N185" s="111"/>
      <c r="O185" s="111"/>
      <c r="P185" s="111"/>
      <c r="Q185" s="111"/>
    </row>
    <row r="186" spans="2:17">
      <c r="B186" s="153"/>
      <c r="C186" s="153"/>
      <c r="D186" s="230"/>
      <c r="E186" s="153"/>
      <c r="F186" s="153"/>
      <c r="G186" s="230"/>
      <c r="H186" s="153"/>
      <c r="I186" s="111"/>
      <c r="J186" s="111"/>
      <c r="K186" s="111"/>
      <c r="L186" s="111"/>
      <c r="M186" s="111"/>
      <c r="N186" s="111"/>
      <c r="O186" s="111"/>
      <c r="P186" s="111"/>
      <c r="Q186" s="111"/>
    </row>
    <row r="187" spans="2:17">
      <c r="B187" s="153"/>
      <c r="C187" s="153"/>
      <c r="D187" s="230"/>
      <c r="E187" s="153"/>
      <c r="F187" s="153"/>
      <c r="G187" s="230"/>
      <c r="H187" s="153"/>
      <c r="I187" s="111"/>
      <c r="J187" s="111"/>
      <c r="K187" s="111"/>
      <c r="L187" s="111"/>
      <c r="M187" s="111"/>
      <c r="N187" s="111"/>
      <c r="O187" s="111"/>
      <c r="P187" s="111"/>
      <c r="Q187" s="111"/>
    </row>
    <row r="188" spans="2:17">
      <c r="B188" s="153"/>
      <c r="C188" s="153"/>
      <c r="D188" s="230"/>
      <c r="E188" s="153"/>
      <c r="F188" s="153"/>
      <c r="G188" s="230"/>
      <c r="H188" s="153"/>
      <c r="I188" s="111"/>
      <c r="J188" s="111"/>
      <c r="K188" s="111"/>
      <c r="L188" s="111"/>
      <c r="M188" s="111"/>
      <c r="N188" s="111"/>
      <c r="O188" s="111"/>
      <c r="P188" s="111"/>
      <c r="Q188" s="111"/>
    </row>
    <row r="189" spans="2:17">
      <c r="B189" s="153"/>
      <c r="C189" s="153"/>
      <c r="D189" s="230"/>
      <c r="E189" s="153"/>
      <c r="F189" s="153"/>
      <c r="G189" s="230"/>
      <c r="H189" s="153"/>
      <c r="I189" s="111"/>
      <c r="J189" s="111"/>
      <c r="K189" s="111"/>
      <c r="L189" s="111"/>
      <c r="M189" s="111"/>
      <c r="N189" s="111"/>
      <c r="O189" s="111"/>
      <c r="P189" s="111"/>
      <c r="Q189" s="111"/>
    </row>
    <row r="190" spans="2:17">
      <c r="B190" s="153"/>
      <c r="C190" s="153"/>
      <c r="D190" s="230"/>
      <c r="E190" s="153"/>
      <c r="F190" s="153"/>
      <c r="G190" s="230"/>
      <c r="H190" s="153"/>
      <c r="I190" s="111"/>
      <c r="J190" s="111"/>
      <c r="K190" s="111"/>
      <c r="L190" s="111"/>
      <c r="M190" s="111"/>
      <c r="N190" s="111"/>
      <c r="O190" s="111"/>
      <c r="P190" s="111"/>
      <c r="Q190" s="111"/>
    </row>
    <row r="191" spans="2:17">
      <c r="B191" s="153"/>
      <c r="C191" s="153"/>
      <c r="D191" s="230"/>
      <c r="E191" s="153"/>
      <c r="F191" s="153"/>
      <c r="G191" s="230"/>
      <c r="H191" s="153"/>
      <c r="I191" s="111"/>
      <c r="J191" s="111"/>
      <c r="K191" s="111"/>
      <c r="L191" s="111"/>
      <c r="M191" s="111"/>
      <c r="N191" s="111"/>
      <c r="O191" s="111"/>
      <c r="P191" s="111"/>
      <c r="Q191" s="111"/>
    </row>
    <row r="192" spans="2:17">
      <c r="B192" s="153"/>
      <c r="C192" s="153"/>
      <c r="D192" s="230"/>
      <c r="E192" s="153"/>
      <c r="F192" s="153"/>
      <c r="G192" s="230"/>
      <c r="H192" s="153"/>
      <c r="I192" s="111"/>
      <c r="J192" s="111"/>
      <c r="K192" s="111"/>
      <c r="L192" s="111"/>
      <c r="M192" s="111"/>
      <c r="N192" s="111"/>
      <c r="O192" s="111"/>
      <c r="P192" s="111"/>
      <c r="Q192" s="111"/>
    </row>
    <row r="193" spans="2:17">
      <c r="B193" s="153"/>
      <c r="C193" s="153"/>
      <c r="D193" s="230"/>
      <c r="E193" s="153"/>
      <c r="F193" s="153"/>
      <c r="G193" s="230"/>
      <c r="H193" s="153"/>
      <c r="I193" s="111"/>
      <c r="J193" s="111"/>
      <c r="K193" s="111"/>
      <c r="L193" s="111"/>
      <c r="M193" s="111"/>
      <c r="N193" s="111"/>
      <c r="O193" s="111"/>
      <c r="P193" s="111"/>
      <c r="Q193" s="111"/>
    </row>
    <row r="194" spans="2:17">
      <c r="B194" s="153"/>
      <c r="C194" s="153"/>
      <c r="D194" s="230"/>
      <c r="E194" s="153"/>
      <c r="F194" s="153"/>
      <c r="G194" s="230"/>
      <c r="H194" s="153"/>
      <c r="I194" s="111"/>
      <c r="J194" s="111"/>
      <c r="K194" s="111"/>
      <c r="L194" s="111"/>
      <c r="M194" s="111"/>
      <c r="N194" s="111"/>
      <c r="O194" s="111"/>
      <c r="P194" s="111"/>
      <c r="Q194" s="111"/>
    </row>
    <row r="195" spans="2:17">
      <c r="B195" s="153"/>
      <c r="C195" s="153"/>
      <c r="D195" s="230"/>
      <c r="E195" s="153"/>
      <c r="F195" s="153"/>
      <c r="G195" s="230"/>
      <c r="H195" s="153"/>
      <c r="I195" s="111"/>
      <c r="J195" s="111"/>
      <c r="K195" s="111"/>
      <c r="L195" s="111"/>
      <c r="M195" s="111"/>
      <c r="N195" s="111"/>
      <c r="O195" s="111"/>
      <c r="P195" s="111"/>
      <c r="Q195" s="111"/>
    </row>
    <row r="196" spans="2:17">
      <c r="B196" s="153"/>
      <c r="C196" s="153"/>
      <c r="D196" s="230"/>
      <c r="E196" s="153"/>
      <c r="F196" s="153"/>
      <c r="G196" s="230"/>
      <c r="H196" s="153"/>
      <c r="I196" s="111"/>
      <c r="J196" s="111"/>
      <c r="K196" s="111"/>
      <c r="L196" s="111"/>
      <c r="M196" s="111"/>
      <c r="N196" s="111"/>
      <c r="O196" s="111"/>
      <c r="P196" s="111"/>
      <c r="Q196" s="111"/>
    </row>
    <row r="197" spans="2:17">
      <c r="B197" s="153"/>
      <c r="C197" s="153"/>
      <c r="D197" s="230"/>
      <c r="E197" s="153"/>
      <c r="F197" s="153"/>
      <c r="G197" s="230"/>
      <c r="H197" s="153"/>
      <c r="I197" s="111"/>
      <c r="J197" s="111"/>
      <c r="K197" s="111"/>
      <c r="L197" s="111"/>
      <c r="M197" s="111"/>
      <c r="N197" s="111"/>
      <c r="O197" s="111"/>
      <c r="P197" s="111"/>
      <c r="Q197" s="111"/>
    </row>
    <row r="198" spans="2:17">
      <c r="B198" s="153"/>
      <c r="C198" s="153"/>
      <c r="D198" s="230"/>
      <c r="E198" s="153"/>
      <c r="F198" s="153"/>
      <c r="G198" s="230"/>
      <c r="H198" s="153"/>
      <c r="I198" s="111"/>
      <c r="J198" s="111"/>
      <c r="K198" s="111"/>
      <c r="L198" s="111"/>
      <c r="M198" s="111"/>
      <c r="N198" s="111"/>
      <c r="O198" s="111"/>
      <c r="P198" s="111"/>
      <c r="Q198" s="111"/>
    </row>
    <row r="199" spans="2:17">
      <c r="B199" s="153"/>
      <c r="C199" s="153"/>
      <c r="D199" s="230"/>
      <c r="E199" s="153"/>
      <c r="F199" s="153"/>
      <c r="G199" s="230"/>
      <c r="H199" s="153"/>
      <c r="I199" s="111"/>
      <c r="J199" s="111"/>
      <c r="K199" s="111"/>
      <c r="L199" s="111"/>
      <c r="M199" s="111"/>
      <c r="N199" s="111"/>
      <c r="O199" s="111"/>
      <c r="P199" s="111"/>
      <c r="Q199" s="111"/>
    </row>
    <row r="200" spans="2:17">
      <c r="B200" s="153"/>
      <c r="C200" s="153"/>
      <c r="D200" s="230"/>
      <c r="E200" s="153"/>
      <c r="F200" s="153"/>
      <c r="G200" s="230"/>
      <c r="H200" s="153"/>
      <c r="I200" s="111"/>
      <c r="J200" s="111"/>
      <c r="K200" s="111"/>
      <c r="L200" s="111"/>
      <c r="M200" s="111"/>
      <c r="N200" s="111"/>
      <c r="O200" s="111"/>
      <c r="P200" s="111"/>
      <c r="Q200" s="111"/>
    </row>
    <row r="201" spans="2:17">
      <c r="B201" s="153"/>
      <c r="C201" s="153"/>
      <c r="D201" s="230"/>
      <c r="E201" s="153"/>
      <c r="F201" s="153"/>
      <c r="G201" s="230"/>
      <c r="H201" s="153"/>
      <c r="I201" s="111"/>
      <c r="J201" s="111"/>
      <c r="K201" s="111"/>
      <c r="L201" s="111"/>
      <c r="M201" s="111"/>
      <c r="N201" s="111"/>
      <c r="O201" s="111"/>
      <c r="P201" s="111"/>
      <c r="Q201" s="111"/>
    </row>
    <row r="202" spans="2:17">
      <c r="B202" s="153"/>
      <c r="C202" s="153"/>
      <c r="D202" s="230"/>
      <c r="E202" s="153"/>
      <c r="F202" s="153"/>
      <c r="G202" s="230"/>
      <c r="H202" s="153"/>
      <c r="I202" s="111"/>
      <c r="J202" s="111"/>
      <c r="K202" s="111"/>
      <c r="L202" s="111"/>
      <c r="M202" s="111"/>
      <c r="N202" s="111"/>
      <c r="O202" s="111"/>
      <c r="P202" s="111"/>
      <c r="Q202" s="111"/>
    </row>
    <row r="203" spans="2:17">
      <c r="B203" s="153"/>
      <c r="C203" s="153"/>
      <c r="D203" s="230"/>
      <c r="E203" s="153"/>
      <c r="F203" s="153"/>
      <c r="G203" s="230"/>
      <c r="H203" s="153"/>
      <c r="I203" s="111"/>
      <c r="J203" s="111"/>
      <c r="K203" s="111"/>
      <c r="L203" s="111"/>
      <c r="M203" s="111"/>
      <c r="N203" s="111"/>
      <c r="O203" s="111"/>
      <c r="P203" s="111"/>
      <c r="Q203" s="111"/>
    </row>
    <row r="204" spans="2:17">
      <c r="B204" s="153"/>
      <c r="C204" s="153"/>
      <c r="D204" s="230"/>
      <c r="E204" s="153"/>
      <c r="F204" s="153"/>
      <c r="G204" s="230"/>
      <c r="H204" s="153"/>
      <c r="I204" s="111"/>
      <c r="J204" s="111"/>
      <c r="K204" s="111"/>
      <c r="L204" s="111"/>
      <c r="M204" s="111"/>
      <c r="N204" s="111"/>
      <c r="O204" s="111"/>
      <c r="P204" s="111"/>
      <c r="Q204" s="111"/>
    </row>
    <row r="205" spans="2:17">
      <c r="B205" s="153"/>
      <c r="C205" s="153"/>
      <c r="D205" s="230"/>
      <c r="E205" s="153"/>
      <c r="F205" s="153"/>
      <c r="G205" s="230"/>
      <c r="H205" s="153"/>
      <c r="I205" s="111"/>
      <c r="J205" s="111"/>
      <c r="K205" s="111"/>
      <c r="L205" s="111"/>
      <c r="M205" s="111"/>
      <c r="N205" s="111"/>
      <c r="O205" s="111"/>
      <c r="P205" s="111"/>
      <c r="Q205" s="111"/>
    </row>
    <row r="206" spans="2:17">
      <c r="B206" s="153"/>
      <c r="C206" s="153"/>
      <c r="D206" s="230"/>
      <c r="E206" s="153"/>
      <c r="F206" s="153"/>
      <c r="G206" s="230"/>
      <c r="H206" s="153"/>
      <c r="I206" s="111"/>
      <c r="J206" s="111"/>
      <c r="K206" s="111"/>
      <c r="L206" s="111"/>
      <c r="M206" s="111"/>
      <c r="N206" s="111"/>
      <c r="O206" s="111"/>
      <c r="P206" s="111"/>
      <c r="Q206" s="111"/>
    </row>
    <row r="207" spans="2:17">
      <c r="B207" s="153"/>
      <c r="C207" s="153"/>
      <c r="D207" s="230"/>
      <c r="E207" s="153"/>
      <c r="F207" s="153"/>
      <c r="G207" s="230"/>
      <c r="H207" s="153"/>
      <c r="I207" s="111"/>
      <c r="J207" s="111"/>
      <c r="K207" s="111"/>
      <c r="L207" s="111"/>
      <c r="M207" s="111"/>
      <c r="N207" s="111"/>
      <c r="O207" s="111"/>
      <c r="P207" s="111"/>
      <c r="Q207" s="111"/>
    </row>
    <row r="208" spans="2:17">
      <c r="B208" s="153"/>
      <c r="C208" s="153"/>
      <c r="D208" s="230"/>
      <c r="E208" s="153"/>
      <c r="F208" s="153"/>
      <c r="G208" s="230"/>
      <c r="H208" s="153"/>
      <c r="I208" s="111"/>
      <c r="J208" s="111"/>
      <c r="K208" s="111"/>
      <c r="L208" s="111"/>
      <c r="M208" s="111"/>
      <c r="N208" s="111"/>
      <c r="O208" s="111"/>
      <c r="P208" s="111"/>
      <c r="Q208" s="111"/>
    </row>
    <row r="209" spans="2:17">
      <c r="B209" s="153"/>
      <c r="C209" s="153"/>
      <c r="D209" s="230"/>
      <c r="E209" s="153"/>
      <c r="F209" s="153"/>
      <c r="G209" s="230"/>
      <c r="H209" s="153"/>
      <c r="I209" s="111"/>
      <c r="J209" s="111"/>
      <c r="K209" s="111"/>
      <c r="L209" s="111"/>
      <c r="M209" s="111"/>
      <c r="N209" s="111"/>
      <c r="O209" s="111"/>
      <c r="P209" s="111"/>
      <c r="Q209" s="111"/>
    </row>
    <row r="210" spans="2:17">
      <c r="B210" s="153"/>
      <c r="C210" s="153"/>
      <c r="D210" s="230"/>
      <c r="E210" s="153"/>
      <c r="F210" s="153"/>
      <c r="G210" s="230"/>
      <c r="H210" s="153"/>
      <c r="I210" s="111"/>
      <c r="J210" s="111"/>
      <c r="K210" s="111"/>
      <c r="L210" s="111"/>
      <c r="M210" s="111"/>
      <c r="N210" s="111"/>
      <c r="O210" s="111"/>
      <c r="P210" s="111"/>
      <c r="Q210" s="111"/>
    </row>
    <row r="211" spans="2:17">
      <c r="B211" s="153"/>
      <c r="C211" s="153"/>
      <c r="D211" s="230"/>
      <c r="E211" s="153"/>
      <c r="F211" s="153"/>
      <c r="G211" s="230"/>
      <c r="H211" s="153"/>
      <c r="I211" s="111"/>
      <c r="J211" s="111"/>
      <c r="K211" s="111"/>
      <c r="L211" s="111"/>
      <c r="M211" s="111"/>
      <c r="N211" s="111"/>
      <c r="O211" s="111"/>
      <c r="P211" s="111"/>
      <c r="Q211" s="111"/>
    </row>
    <row r="212" spans="2:17">
      <c r="B212" s="153"/>
      <c r="C212" s="153"/>
      <c r="D212" s="230"/>
      <c r="E212" s="153"/>
      <c r="F212" s="153"/>
      <c r="G212" s="230"/>
      <c r="H212" s="153"/>
      <c r="I212" s="111"/>
      <c r="J212" s="111"/>
      <c r="K212" s="111"/>
      <c r="L212" s="111"/>
      <c r="M212" s="111"/>
      <c r="N212" s="111"/>
      <c r="O212" s="111"/>
      <c r="P212" s="111"/>
      <c r="Q212" s="111"/>
    </row>
    <row r="213" spans="2:17">
      <c r="B213" s="153"/>
      <c r="C213" s="153"/>
      <c r="D213" s="230"/>
      <c r="E213" s="153"/>
      <c r="F213" s="153"/>
      <c r="G213" s="230"/>
      <c r="H213" s="153"/>
      <c r="I213" s="111"/>
      <c r="J213" s="111"/>
      <c r="K213" s="111"/>
      <c r="L213" s="111"/>
      <c r="M213" s="111"/>
      <c r="N213" s="111"/>
      <c r="O213" s="111"/>
      <c r="P213" s="111"/>
      <c r="Q213" s="111"/>
    </row>
    <row r="214" spans="2:17">
      <c r="B214" s="153"/>
      <c r="C214" s="153"/>
      <c r="D214" s="230"/>
      <c r="E214" s="153"/>
      <c r="F214" s="153"/>
      <c r="G214" s="230"/>
      <c r="H214" s="153"/>
      <c r="I214" s="111"/>
      <c r="J214" s="111"/>
      <c r="K214" s="111"/>
      <c r="L214" s="111"/>
      <c r="M214" s="111"/>
      <c r="N214" s="111"/>
      <c r="O214" s="111"/>
      <c r="P214" s="111"/>
      <c r="Q214" s="111"/>
    </row>
    <row r="215" spans="2:17">
      <c r="B215" s="153"/>
      <c r="C215" s="153"/>
      <c r="D215" s="230"/>
      <c r="E215" s="153"/>
      <c r="F215" s="153"/>
      <c r="G215" s="230"/>
      <c r="H215" s="153"/>
      <c r="I215" s="111"/>
      <c r="J215" s="111"/>
      <c r="K215" s="111"/>
      <c r="L215" s="111"/>
      <c r="M215" s="111"/>
      <c r="N215" s="111"/>
      <c r="O215" s="111"/>
      <c r="P215" s="111"/>
      <c r="Q215" s="111"/>
    </row>
    <row r="216" spans="2:17">
      <c r="B216" s="153"/>
      <c r="C216" s="153"/>
      <c r="D216" s="230"/>
      <c r="E216" s="153"/>
      <c r="F216" s="153"/>
      <c r="G216" s="230"/>
      <c r="H216" s="153"/>
      <c r="I216" s="111"/>
      <c r="J216" s="111"/>
      <c r="K216" s="111"/>
      <c r="L216" s="111"/>
      <c r="M216" s="111"/>
      <c r="N216" s="111"/>
      <c r="O216" s="111"/>
      <c r="P216" s="111"/>
      <c r="Q216" s="111"/>
    </row>
    <row r="217" spans="2:17">
      <c r="B217" s="153"/>
      <c r="C217" s="153"/>
      <c r="D217" s="230"/>
      <c r="E217" s="153"/>
      <c r="F217" s="153"/>
      <c r="G217" s="230"/>
      <c r="H217" s="153"/>
      <c r="I217" s="111"/>
      <c r="J217" s="111"/>
      <c r="K217" s="111"/>
      <c r="L217" s="111"/>
      <c r="M217" s="111"/>
      <c r="N217" s="111"/>
      <c r="O217" s="111"/>
      <c r="P217" s="111"/>
      <c r="Q217" s="111"/>
    </row>
    <row r="218" spans="2:17">
      <c r="B218" s="153"/>
      <c r="C218" s="153"/>
      <c r="D218" s="230"/>
      <c r="E218" s="153"/>
      <c r="F218" s="153"/>
      <c r="G218" s="230"/>
      <c r="H218" s="153"/>
      <c r="I218" s="111"/>
      <c r="J218" s="111"/>
      <c r="K218" s="111"/>
      <c r="L218" s="111"/>
      <c r="M218" s="111"/>
      <c r="N218" s="111"/>
      <c r="O218" s="111"/>
      <c r="P218" s="111"/>
      <c r="Q218" s="111"/>
    </row>
    <row r="219" spans="2:17">
      <c r="B219" s="153"/>
      <c r="C219" s="153"/>
      <c r="D219" s="230"/>
      <c r="E219" s="153"/>
      <c r="F219" s="153"/>
      <c r="G219" s="230"/>
      <c r="H219" s="153"/>
      <c r="I219" s="111"/>
      <c r="J219" s="111"/>
      <c r="K219" s="111"/>
      <c r="L219" s="111"/>
      <c r="M219" s="111"/>
      <c r="N219" s="111"/>
      <c r="O219" s="111"/>
      <c r="P219" s="111"/>
      <c r="Q219" s="111"/>
    </row>
    <row r="220" spans="2:17">
      <c r="B220" s="153"/>
      <c r="C220" s="153"/>
      <c r="D220" s="230"/>
      <c r="E220" s="153"/>
      <c r="F220" s="153"/>
      <c r="G220" s="230"/>
      <c r="H220" s="153"/>
      <c r="I220" s="111"/>
      <c r="J220" s="111"/>
      <c r="K220" s="111"/>
      <c r="L220" s="111"/>
      <c r="M220" s="111"/>
      <c r="N220" s="111"/>
      <c r="O220" s="111"/>
      <c r="P220" s="111"/>
      <c r="Q220" s="111"/>
    </row>
    <row r="221" spans="2:17">
      <c r="B221" s="153"/>
      <c r="C221" s="153"/>
      <c r="D221" s="230"/>
      <c r="E221" s="153"/>
      <c r="F221" s="153"/>
      <c r="G221" s="230"/>
      <c r="H221" s="153"/>
      <c r="I221" s="111"/>
      <c r="J221" s="111"/>
      <c r="K221" s="111"/>
      <c r="L221" s="111"/>
      <c r="M221" s="111"/>
      <c r="N221" s="111"/>
      <c r="O221" s="111"/>
      <c r="P221" s="111"/>
      <c r="Q221" s="111"/>
    </row>
    <row r="222" spans="2:17">
      <c r="B222" s="153"/>
      <c r="C222" s="153"/>
      <c r="D222" s="230"/>
      <c r="E222" s="153"/>
      <c r="F222" s="153"/>
      <c r="G222" s="230"/>
      <c r="H222" s="153"/>
      <c r="I222" s="111"/>
      <c r="J222" s="111"/>
      <c r="K222" s="111"/>
      <c r="L222" s="111"/>
      <c r="M222" s="111"/>
      <c r="N222" s="111"/>
      <c r="O222" s="111"/>
      <c r="P222" s="111"/>
      <c r="Q222" s="111"/>
    </row>
    <row r="223" spans="2:17">
      <c r="B223" s="153"/>
      <c r="C223" s="153"/>
      <c r="D223" s="230"/>
      <c r="E223" s="153"/>
      <c r="F223" s="153"/>
      <c r="G223" s="230"/>
      <c r="H223" s="153"/>
      <c r="I223" s="111"/>
      <c r="J223" s="111"/>
      <c r="K223" s="111"/>
      <c r="L223" s="111"/>
      <c r="M223" s="111"/>
      <c r="N223" s="111"/>
      <c r="O223" s="111"/>
      <c r="P223" s="111"/>
      <c r="Q223" s="111"/>
    </row>
    <row r="224" spans="2:17">
      <c r="B224" s="153"/>
      <c r="C224" s="153"/>
      <c r="D224" s="230"/>
      <c r="E224" s="153"/>
      <c r="F224" s="153"/>
      <c r="G224" s="230"/>
      <c r="H224" s="153"/>
      <c r="I224" s="111"/>
      <c r="J224" s="111"/>
      <c r="K224" s="111"/>
      <c r="L224" s="111"/>
      <c r="M224" s="111"/>
      <c r="N224" s="111"/>
      <c r="O224" s="111"/>
      <c r="P224" s="111"/>
      <c r="Q224" s="111"/>
    </row>
    <row r="225" spans="2:17">
      <c r="B225" s="153"/>
      <c r="C225" s="153"/>
      <c r="D225" s="230"/>
      <c r="E225" s="153"/>
      <c r="F225" s="153"/>
      <c r="G225" s="230"/>
      <c r="H225" s="153"/>
      <c r="I225" s="111"/>
      <c r="J225" s="111"/>
      <c r="K225" s="111"/>
      <c r="L225" s="111"/>
      <c r="M225" s="111"/>
      <c r="N225" s="111"/>
      <c r="O225" s="111"/>
      <c r="P225" s="111"/>
      <c r="Q225" s="111"/>
    </row>
    <row r="226" spans="2:17">
      <c r="B226" s="153"/>
      <c r="C226" s="153"/>
      <c r="D226" s="230"/>
      <c r="E226" s="153"/>
      <c r="F226" s="153"/>
      <c r="G226" s="230"/>
      <c r="H226" s="153"/>
      <c r="I226" s="111"/>
      <c r="J226" s="111"/>
      <c r="K226" s="111"/>
      <c r="L226" s="111"/>
      <c r="M226" s="111"/>
      <c r="N226" s="111"/>
      <c r="O226" s="111"/>
      <c r="P226" s="111"/>
      <c r="Q226" s="111"/>
    </row>
    <row r="227" spans="2:17">
      <c r="B227" s="153"/>
      <c r="C227" s="153"/>
      <c r="D227" s="230"/>
      <c r="E227" s="153"/>
      <c r="F227" s="153"/>
      <c r="G227" s="230"/>
      <c r="H227" s="153"/>
      <c r="I227" s="111"/>
      <c r="J227" s="111"/>
      <c r="K227" s="111"/>
      <c r="L227" s="111"/>
      <c r="M227" s="111"/>
      <c r="N227" s="111"/>
      <c r="O227" s="111"/>
      <c r="P227" s="111"/>
      <c r="Q227" s="111"/>
    </row>
    <row r="228" spans="2:17">
      <c r="B228" s="153"/>
      <c r="C228" s="153"/>
      <c r="D228" s="230"/>
      <c r="E228" s="153"/>
      <c r="F228" s="153"/>
      <c r="G228" s="230"/>
      <c r="H228" s="153"/>
      <c r="I228" s="111"/>
      <c r="J228" s="111"/>
      <c r="K228" s="111"/>
      <c r="L228" s="111"/>
      <c r="M228" s="111"/>
      <c r="N228" s="111"/>
      <c r="O228" s="111"/>
      <c r="P228" s="111"/>
      <c r="Q228" s="111"/>
    </row>
    <row r="229" spans="2:17">
      <c r="B229" s="153"/>
      <c r="C229" s="153"/>
      <c r="D229" s="230"/>
      <c r="E229" s="153"/>
      <c r="F229" s="153"/>
      <c r="G229" s="230"/>
      <c r="H229" s="153"/>
      <c r="I229" s="111"/>
      <c r="J229" s="111"/>
      <c r="K229" s="111"/>
      <c r="L229" s="111"/>
      <c r="M229" s="111"/>
      <c r="N229" s="111"/>
      <c r="O229" s="111"/>
      <c r="P229" s="111"/>
      <c r="Q229" s="111"/>
    </row>
    <row r="230" spans="2:17">
      <c r="B230" s="153"/>
      <c r="C230" s="153"/>
      <c r="D230" s="230"/>
      <c r="E230" s="153"/>
      <c r="F230" s="153"/>
      <c r="G230" s="230"/>
      <c r="H230" s="153"/>
      <c r="I230" s="111"/>
      <c r="J230" s="111"/>
      <c r="K230" s="111"/>
      <c r="L230" s="111"/>
      <c r="M230" s="111"/>
      <c r="N230" s="111"/>
      <c r="O230" s="111"/>
      <c r="P230" s="111"/>
      <c r="Q230" s="111"/>
    </row>
    <row r="231" spans="2:17">
      <c r="B231" s="153"/>
      <c r="C231" s="153"/>
      <c r="D231" s="230"/>
      <c r="E231" s="153"/>
      <c r="F231" s="153"/>
      <c r="G231" s="230"/>
      <c r="H231" s="153"/>
      <c r="I231" s="111"/>
      <c r="J231" s="111"/>
      <c r="K231" s="111"/>
      <c r="L231" s="111"/>
      <c r="M231" s="111"/>
      <c r="N231" s="111"/>
      <c r="O231" s="111"/>
      <c r="P231" s="111"/>
      <c r="Q231" s="111"/>
    </row>
    <row r="232" spans="2:17">
      <c r="B232" s="153"/>
      <c r="C232" s="153"/>
      <c r="D232" s="230"/>
      <c r="E232" s="153"/>
      <c r="F232" s="153"/>
      <c r="G232" s="230"/>
      <c r="H232" s="153"/>
      <c r="I232" s="111"/>
      <c r="J232" s="111"/>
      <c r="K232" s="111"/>
      <c r="L232" s="111"/>
      <c r="M232" s="111"/>
      <c r="N232" s="111"/>
      <c r="O232" s="111"/>
      <c r="P232" s="111"/>
      <c r="Q232" s="111"/>
    </row>
    <row r="233" spans="2:17">
      <c r="B233" s="153"/>
      <c r="C233" s="153"/>
      <c r="D233" s="230"/>
      <c r="E233" s="153"/>
      <c r="F233" s="153"/>
      <c r="G233" s="230"/>
      <c r="H233" s="153"/>
      <c r="I233" s="111"/>
      <c r="J233" s="111"/>
      <c r="K233" s="111"/>
      <c r="L233" s="111"/>
      <c r="M233" s="111"/>
      <c r="N233" s="111"/>
      <c r="O233" s="111"/>
      <c r="P233" s="111"/>
      <c r="Q233" s="111"/>
    </row>
    <row r="234" spans="2:17">
      <c r="B234" s="153"/>
      <c r="C234" s="153"/>
      <c r="D234" s="230"/>
      <c r="E234" s="153"/>
      <c r="F234" s="153"/>
      <c r="G234" s="230"/>
      <c r="H234" s="153"/>
      <c r="I234" s="111"/>
      <c r="J234" s="111"/>
      <c r="K234" s="111"/>
      <c r="L234" s="111"/>
      <c r="M234" s="111"/>
      <c r="N234" s="111"/>
      <c r="O234" s="111"/>
      <c r="P234" s="111"/>
      <c r="Q234" s="111"/>
    </row>
    <row r="235" spans="2:17">
      <c r="B235" s="153"/>
      <c r="C235" s="153"/>
      <c r="D235" s="230"/>
      <c r="E235" s="153"/>
      <c r="F235" s="153"/>
      <c r="G235" s="230"/>
      <c r="H235" s="153"/>
      <c r="I235" s="111"/>
      <c r="J235" s="111"/>
      <c r="K235" s="111"/>
      <c r="L235" s="111"/>
      <c r="M235" s="111"/>
      <c r="N235" s="111"/>
      <c r="O235" s="111"/>
      <c r="P235" s="111"/>
      <c r="Q235" s="111"/>
    </row>
    <row r="236" spans="2:17">
      <c r="B236" s="153"/>
      <c r="C236" s="153"/>
      <c r="D236" s="230"/>
      <c r="E236" s="153"/>
      <c r="F236" s="153"/>
      <c r="G236" s="230"/>
      <c r="H236" s="153"/>
      <c r="I236" s="111"/>
      <c r="J236" s="111"/>
      <c r="K236" s="111"/>
      <c r="L236" s="111"/>
      <c r="M236" s="111"/>
      <c r="N236" s="111"/>
      <c r="O236" s="111"/>
      <c r="P236" s="111"/>
      <c r="Q236" s="111"/>
    </row>
    <row r="237" spans="2:17">
      <c r="B237" s="153"/>
      <c r="C237" s="153"/>
      <c r="D237" s="230"/>
      <c r="E237" s="153"/>
      <c r="F237" s="153"/>
      <c r="G237" s="230"/>
      <c r="H237" s="153"/>
      <c r="I237" s="111"/>
      <c r="J237" s="111"/>
      <c r="K237" s="111"/>
      <c r="L237" s="111"/>
      <c r="M237" s="111"/>
      <c r="N237" s="111"/>
      <c r="O237" s="111"/>
      <c r="P237" s="111"/>
      <c r="Q237" s="111"/>
    </row>
    <row r="238" spans="2:17">
      <c r="B238" s="153"/>
      <c r="C238" s="153"/>
      <c r="D238" s="230"/>
      <c r="E238" s="153"/>
      <c r="F238" s="153"/>
      <c r="G238" s="230"/>
      <c r="H238" s="153"/>
      <c r="I238" s="111"/>
      <c r="J238" s="111"/>
      <c r="K238" s="111"/>
      <c r="L238" s="111"/>
      <c r="M238" s="111"/>
      <c r="N238" s="111"/>
      <c r="O238" s="111"/>
      <c r="P238" s="111"/>
      <c r="Q238" s="111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33">
    <tabColor indexed="52"/>
    <outlinePr applyStyles="1" summaryBelow="0"/>
    <pageSetUpPr fitToPage="1"/>
  </sheetPr>
  <dimension ref="A2:S248"/>
  <sheetViews>
    <sheetView workbookViewId="0">
      <selection activeCell="A2" sqref="A2:D3"/>
    </sheetView>
  </sheetViews>
  <sheetFormatPr baseColWidth="10" defaultColWidth="9.1640625" defaultRowHeight="14"/>
  <cols>
    <col min="1" max="1" width="66" style="119" bestFit="1" customWidth="1"/>
    <col min="2" max="2" width="17" style="166" customWidth="1"/>
    <col min="3" max="3" width="18.33203125" style="166" customWidth="1"/>
    <col min="4" max="4" width="11.5" style="244" bestFit="1" customWidth="1"/>
    <col min="5" max="16384" width="9.1640625" style="119"/>
  </cols>
  <sheetData>
    <row r="2" spans="1:19" ht="19">
      <c r="A2" s="4" t="s">
        <v>299</v>
      </c>
      <c r="B2" s="3"/>
      <c r="C2" s="3"/>
      <c r="D2" s="3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19">
      <c r="A3" s="1" t="s">
        <v>303</v>
      </c>
      <c r="B3" s="1"/>
      <c r="C3" s="1"/>
      <c r="D3" s="1"/>
    </row>
    <row r="4" spans="1:19">
      <c r="B4" s="153"/>
      <c r="C4" s="153"/>
      <c r="D4" s="230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</row>
    <row r="5" spans="1:19" s="150" customFormat="1">
      <c r="B5" s="199"/>
      <c r="C5" s="199"/>
      <c r="D5" s="150" t="s">
        <v>298</v>
      </c>
    </row>
    <row r="6" spans="1:19" s="207" customFormat="1">
      <c r="A6" s="209"/>
      <c r="B6" s="79" t="s">
        <v>50</v>
      </c>
      <c r="C6" s="79" t="s">
        <v>67</v>
      </c>
      <c r="D6" s="74" t="s">
        <v>178</v>
      </c>
    </row>
    <row r="7" spans="1:19" s="258" customFormat="1" ht="16">
      <c r="A7" s="213" t="s">
        <v>206</v>
      </c>
      <c r="B7" s="109">
        <f t="shared" ref="B7:D7" si="0">SUM(B8:B26)</f>
        <v>82.886899914439994</v>
      </c>
      <c r="C7" s="109">
        <f t="shared" si="0"/>
        <v>2345.6080919830001</v>
      </c>
      <c r="D7" s="40">
        <f t="shared" si="0"/>
        <v>1.0000009999999999</v>
      </c>
    </row>
    <row r="8" spans="1:19" s="117" customFormat="1">
      <c r="A8" s="229" t="s">
        <v>50</v>
      </c>
      <c r="B8" s="225">
        <v>30.655309874509999</v>
      </c>
      <c r="C8" s="225">
        <v>867.51154860778001</v>
      </c>
      <c r="D8" s="44">
        <v>0.36984499999999998</v>
      </c>
    </row>
    <row r="9" spans="1:19" s="117" customFormat="1">
      <c r="A9" s="229" t="s">
        <v>304</v>
      </c>
      <c r="B9" s="225">
        <v>11.17490053437</v>
      </c>
      <c r="C9" s="225">
        <v>316.23739273288999</v>
      </c>
      <c r="D9" s="44">
        <v>0.134821</v>
      </c>
    </row>
    <row r="10" spans="1:19" s="117" customFormat="1">
      <c r="A10" s="229" t="s">
        <v>305</v>
      </c>
      <c r="B10" s="225">
        <v>12.75791808184</v>
      </c>
      <c r="C10" s="225">
        <v>361.03504800627002</v>
      </c>
      <c r="D10" s="44">
        <v>0.15392</v>
      </c>
    </row>
    <row r="11" spans="1:19" s="117" customFormat="1">
      <c r="A11" s="229" t="s">
        <v>67</v>
      </c>
      <c r="B11" s="225">
        <v>27.725398514449999</v>
      </c>
      <c r="C11" s="225">
        <v>784.59828001404003</v>
      </c>
      <c r="D11" s="44">
        <v>0.33449699999999999</v>
      </c>
    </row>
    <row r="12" spans="1:19" s="117" customFormat="1">
      <c r="A12" s="227" t="s">
        <v>306</v>
      </c>
      <c r="B12" s="225">
        <v>0.57337290926999995</v>
      </c>
      <c r="C12" s="225">
        <v>16.225822622020001</v>
      </c>
      <c r="D12" s="44">
        <v>6.9179999999999997E-3</v>
      </c>
    </row>
    <row r="13" spans="1:19">
      <c r="B13" s="153"/>
      <c r="C13" s="153"/>
      <c r="D13" s="230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</row>
    <row r="14" spans="1:19">
      <c r="B14" s="153"/>
      <c r="C14" s="153"/>
      <c r="D14" s="230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</row>
    <row r="15" spans="1:19">
      <c r="B15" s="153"/>
      <c r="C15" s="153"/>
      <c r="D15" s="230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</row>
    <row r="16" spans="1:19">
      <c r="B16" s="153"/>
      <c r="C16" s="153"/>
      <c r="D16" s="230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</row>
    <row r="17" spans="2:17">
      <c r="B17" s="153"/>
      <c r="C17" s="153"/>
      <c r="D17" s="230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</row>
    <row r="18" spans="2:17">
      <c r="B18" s="153"/>
      <c r="C18" s="153"/>
      <c r="D18" s="230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</row>
    <row r="19" spans="2:17">
      <c r="B19" s="153"/>
      <c r="C19" s="153"/>
      <c r="D19" s="230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</row>
    <row r="20" spans="2:17">
      <c r="B20" s="153"/>
      <c r="C20" s="153"/>
      <c r="D20" s="230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</row>
    <row r="21" spans="2:17">
      <c r="B21" s="153"/>
      <c r="C21" s="153"/>
      <c r="D21" s="230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</row>
    <row r="22" spans="2:17">
      <c r="B22" s="153"/>
      <c r="C22" s="153"/>
      <c r="D22" s="230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</row>
    <row r="23" spans="2:17">
      <c r="B23" s="153"/>
      <c r="C23" s="153"/>
      <c r="D23" s="230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</row>
    <row r="24" spans="2:17">
      <c r="B24" s="153"/>
      <c r="C24" s="153"/>
      <c r="D24" s="230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</row>
    <row r="25" spans="2:17">
      <c r="B25" s="153"/>
      <c r="C25" s="153"/>
      <c r="D25" s="230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</row>
    <row r="26" spans="2:17">
      <c r="B26" s="153"/>
      <c r="C26" s="153"/>
      <c r="D26" s="230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</row>
    <row r="27" spans="2:17">
      <c r="B27" s="153"/>
      <c r="C27" s="153"/>
      <c r="D27" s="230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</row>
    <row r="28" spans="2:17">
      <c r="B28" s="153"/>
      <c r="C28" s="153"/>
      <c r="D28" s="230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</row>
    <row r="29" spans="2:17">
      <c r="B29" s="153"/>
      <c r="C29" s="153"/>
      <c r="D29" s="230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</row>
    <row r="30" spans="2:17">
      <c r="B30" s="153"/>
      <c r="C30" s="153"/>
      <c r="D30" s="230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</row>
    <row r="31" spans="2:17">
      <c r="B31" s="153"/>
      <c r="C31" s="153"/>
      <c r="D31" s="230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</row>
    <row r="32" spans="2:17">
      <c r="B32" s="153"/>
      <c r="C32" s="153"/>
      <c r="D32" s="230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</row>
    <row r="33" spans="2:17">
      <c r="B33" s="153"/>
      <c r="C33" s="153"/>
      <c r="D33" s="230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</row>
    <row r="34" spans="2:17">
      <c r="B34" s="153"/>
      <c r="C34" s="153"/>
      <c r="D34" s="230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</row>
    <row r="35" spans="2:17">
      <c r="B35" s="153"/>
      <c r="C35" s="153"/>
      <c r="D35" s="230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</row>
    <row r="36" spans="2:17">
      <c r="B36" s="153"/>
      <c r="C36" s="153"/>
      <c r="D36" s="230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</row>
    <row r="37" spans="2:17">
      <c r="B37" s="153"/>
      <c r="C37" s="153"/>
      <c r="D37" s="230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</row>
    <row r="38" spans="2:17">
      <c r="B38" s="153"/>
      <c r="C38" s="153"/>
      <c r="D38" s="230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</row>
    <row r="39" spans="2:17">
      <c r="B39" s="153"/>
      <c r="C39" s="153"/>
      <c r="D39" s="230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</row>
    <row r="40" spans="2:17">
      <c r="B40" s="153"/>
      <c r="C40" s="153"/>
      <c r="D40" s="230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</row>
    <row r="41" spans="2:17">
      <c r="B41" s="153"/>
      <c r="C41" s="153"/>
      <c r="D41" s="230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</row>
    <row r="42" spans="2:17">
      <c r="B42" s="153"/>
      <c r="C42" s="153"/>
      <c r="D42" s="230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</row>
    <row r="43" spans="2:17">
      <c r="B43" s="153"/>
      <c r="C43" s="153"/>
      <c r="D43" s="230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</row>
    <row r="44" spans="2:17">
      <c r="B44" s="153"/>
      <c r="C44" s="153"/>
      <c r="D44" s="230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</row>
    <row r="45" spans="2:17">
      <c r="B45" s="153"/>
      <c r="C45" s="153"/>
      <c r="D45" s="230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</row>
    <row r="46" spans="2:17">
      <c r="B46" s="153"/>
      <c r="C46" s="153"/>
      <c r="D46" s="230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</row>
    <row r="47" spans="2:17">
      <c r="B47" s="153"/>
      <c r="C47" s="153"/>
      <c r="D47" s="230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</row>
    <row r="48" spans="2:17">
      <c r="B48" s="153"/>
      <c r="C48" s="153"/>
      <c r="D48" s="230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</row>
    <row r="49" spans="2:17">
      <c r="B49" s="153"/>
      <c r="C49" s="153"/>
      <c r="D49" s="230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</row>
    <row r="50" spans="2:17">
      <c r="B50" s="153"/>
      <c r="C50" s="153"/>
      <c r="D50" s="230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</row>
    <row r="51" spans="2:17">
      <c r="B51" s="153"/>
      <c r="C51" s="153"/>
      <c r="D51" s="230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</row>
    <row r="52" spans="2:17">
      <c r="B52" s="153"/>
      <c r="C52" s="153"/>
      <c r="D52" s="230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</row>
    <row r="53" spans="2:17">
      <c r="B53" s="153"/>
      <c r="C53" s="153"/>
      <c r="D53" s="230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</row>
    <row r="54" spans="2:17">
      <c r="B54" s="153"/>
      <c r="C54" s="153"/>
      <c r="D54" s="230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</row>
    <row r="55" spans="2:17">
      <c r="B55" s="153"/>
      <c r="C55" s="153"/>
      <c r="D55" s="230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</row>
    <row r="56" spans="2:17">
      <c r="B56" s="153"/>
      <c r="C56" s="153"/>
      <c r="D56" s="230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</row>
    <row r="57" spans="2:17">
      <c r="B57" s="153"/>
      <c r="C57" s="153"/>
      <c r="D57" s="230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</row>
    <row r="58" spans="2:17">
      <c r="B58" s="153"/>
      <c r="C58" s="153"/>
      <c r="D58" s="230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</row>
    <row r="59" spans="2:17">
      <c r="B59" s="153"/>
      <c r="C59" s="153"/>
      <c r="D59" s="230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</row>
    <row r="60" spans="2:17">
      <c r="B60" s="153"/>
      <c r="C60" s="153"/>
      <c r="D60" s="230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</row>
    <row r="61" spans="2:17">
      <c r="B61" s="153"/>
      <c r="C61" s="153"/>
      <c r="D61" s="230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</row>
    <row r="62" spans="2:17">
      <c r="B62" s="153"/>
      <c r="C62" s="153"/>
      <c r="D62" s="230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</row>
    <row r="63" spans="2:17">
      <c r="B63" s="153"/>
      <c r="C63" s="153"/>
      <c r="D63" s="230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</row>
    <row r="64" spans="2:17">
      <c r="B64" s="153"/>
      <c r="C64" s="153"/>
      <c r="D64" s="230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</row>
    <row r="65" spans="2:17">
      <c r="B65" s="153"/>
      <c r="C65" s="153"/>
      <c r="D65" s="230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</row>
    <row r="66" spans="2:17">
      <c r="B66" s="153"/>
      <c r="C66" s="153"/>
      <c r="D66" s="230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</row>
    <row r="67" spans="2:17">
      <c r="B67" s="153"/>
      <c r="C67" s="153"/>
      <c r="D67" s="230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</row>
    <row r="68" spans="2:17">
      <c r="B68" s="153"/>
      <c r="C68" s="153"/>
      <c r="D68" s="230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</row>
    <row r="69" spans="2:17">
      <c r="B69" s="153"/>
      <c r="C69" s="153"/>
      <c r="D69" s="230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</row>
    <row r="70" spans="2:17">
      <c r="B70" s="153"/>
      <c r="C70" s="153"/>
      <c r="D70" s="230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</row>
    <row r="71" spans="2:17">
      <c r="B71" s="153"/>
      <c r="C71" s="153"/>
      <c r="D71" s="230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</row>
    <row r="72" spans="2:17">
      <c r="B72" s="153"/>
      <c r="C72" s="153"/>
      <c r="D72" s="230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</row>
    <row r="73" spans="2:17">
      <c r="B73" s="153"/>
      <c r="C73" s="153"/>
      <c r="D73" s="230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</row>
    <row r="74" spans="2:17">
      <c r="B74" s="153"/>
      <c r="C74" s="153"/>
      <c r="D74" s="230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</row>
    <row r="75" spans="2:17">
      <c r="B75" s="153"/>
      <c r="C75" s="153"/>
      <c r="D75" s="230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</row>
    <row r="76" spans="2:17">
      <c r="B76" s="153"/>
      <c r="C76" s="153"/>
      <c r="D76" s="230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</row>
    <row r="77" spans="2:17">
      <c r="B77" s="153"/>
      <c r="C77" s="153"/>
      <c r="D77" s="230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</row>
    <row r="78" spans="2:17">
      <c r="B78" s="153"/>
      <c r="C78" s="153"/>
      <c r="D78" s="230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</row>
    <row r="79" spans="2:17">
      <c r="B79" s="153"/>
      <c r="C79" s="153"/>
      <c r="D79" s="230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</row>
    <row r="80" spans="2:17">
      <c r="B80" s="153"/>
      <c r="C80" s="153"/>
      <c r="D80" s="230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</row>
    <row r="81" spans="2:17">
      <c r="B81" s="153"/>
      <c r="C81" s="153"/>
      <c r="D81" s="230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</row>
    <row r="82" spans="2:17">
      <c r="B82" s="153"/>
      <c r="C82" s="153"/>
      <c r="D82" s="230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</row>
    <row r="83" spans="2:17">
      <c r="B83" s="153"/>
      <c r="C83" s="153"/>
      <c r="D83" s="230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</row>
    <row r="84" spans="2:17">
      <c r="B84" s="153"/>
      <c r="C84" s="153"/>
      <c r="D84" s="230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</row>
    <row r="85" spans="2:17">
      <c r="B85" s="153"/>
      <c r="C85" s="153"/>
      <c r="D85" s="230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</row>
    <row r="86" spans="2:17">
      <c r="B86" s="153"/>
      <c r="C86" s="153"/>
      <c r="D86" s="230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</row>
    <row r="87" spans="2:17">
      <c r="B87" s="153"/>
      <c r="C87" s="153"/>
      <c r="D87" s="230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</row>
    <row r="88" spans="2:17">
      <c r="B88" s="153"/>
      <c r="C88" s="153"/>
      <c r="D88" s="230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</row>
    <row r="89" spans="2:17">
      <c r="B89" s="153"/>
      <c r="C89" s="153"/>
      <c r="D89" s="230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</row>
    <row r="90" spans="2:17">
      <c r="B90" s="153"/>
      <c r="C90" s="153"/>
      <c r="D90" s="230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</row>
    <row r="91" spans="2:17">
      <c r="B91" s="153"/>
      <c r="C91" s="153"/>
      <c r="D91" s="230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</row>
    <row r="92" spans="2:17">
      <c r="B92" s="153"/>
      <c r="C92" s="153"/>
      <c r="D92" s="230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</row>
    <row r="93" spans="2:17">
      <c r="B93" s="153"/>
      <c r="C93" s="153"/>
      <c r="D93" s="230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</row>
    <row r="94" spans="2:17">
      <c r="B94" s="153"/>
      <c r="C94" s="153"/>
      <c r="D94" s="230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</row>
    <row r="95" spans="2:17">
      <c r="B95" s="153"/>
      <c r="C95" s="153"/>
      <c r="D95" s="230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</row>
    <row r="96" spans="2:17">
      <c r="B96" s="153"/>
      <c r="C96" s="153"/>
      <c r="D96" s="230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</row>
    <row r="97" spans="2:17">
      <c r="B97" s="153"/>
      <c r="C97" s="153"/>
      <c r="D97" s="230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</row>
    <row r="98" spans="2:17">
      <c r="B98" s="153"/>
      <c r="C98" s="153"/>
      <c r="D98" s="230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</row>
    <row r="99" spans="2:17">
      <c r="B99" s="153"/>
      <c r="C99" s="153"/>
      <c r="D99" s="230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</row>
    <row r="100" spans="2:17">
      <c r="B100" s="153"/>
      <c r="C100" s="153"/>
      <c r="D100" s="230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</row>
    <row r="101" spans="2:17">
      <c r="B101" s="153"/>
      <c r="C101" s="153"/>
      <c r="D101" s="230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</row>
    <row r="102" spans="2:17">
      <c r="B102" s="153"/>
      <c r="C102" s="153"/>
      <c r="D102" s="230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</row>
    <row r="103" spans="2:17">
      <c r="B103" s="153"/>
      <c r="C103" s="153"/>
      <c r="D103" s="230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</row>
    <row r="104" spans="2:17">
      <c r="B104" s="153"/>
      <c r="C104" s="153"/>
      <c r="D104" s="230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</row>
    <row r="105" spans="2:17">
      <c r="B105" s="153"/>
      <c r="C105" s="153"/>
      <c r="D105" s="230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</row>
    <row r="106" spans="2:17">
      <c r="B106" s="153"/>
      <c r="C106" s="153"/>
      <c r="D106" s="230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</row>
    <row r="107" spans="2:17">
      <c r="B107" s="153"/>
      <c r="C107" s="153"/>
      <c r="D107" s="230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</row>
    <row r="108" spans="2:17">
      <c r="B108" s="153"/>
      <c r="C108" s="153"/>
      <c r="D108" s="230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</row>
    <row r="109" spans="2:17">
      <c r="B109" s="153"/>
      <c r="C109" s="153"/>
      <c r="D109" s="230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</row>
    <row r="110" spans="2:17">
      <c r="B110" s="153"/>
      <c r="C110" s="153"/>
      <c r="D110" s="230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</row>
    <row r="111" spans="2:17">
      <c r="B111" s="153"/>
      <c r="C111" s="153"/>
      <c r="D111" s="230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</row>
    <row r="112" spans="2:17">
      <c r="B112" s="153"/>
      <c r="C112" s="153"/>
      <c r="D112" s="230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</row>
    <row r="113" spans="2:17">
      <c r="B113" s="153"/>
      <c r="C113" s="153"/>
      <c r="D113" s="230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</row>
    <row r="114" spans="2:17">
      <c r="B114" s="153"/>
      <c r="C114" s="153"/>
      <c r="D114" s="230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</row>
    <row r="115" spans="2:17">
      <c r="B115" s="153"/>
      <c r="C115" s="153"/>
      <c r="D115" s="230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</row>
    <row r="116" spans="2:17">
      <c r="B116" s="153"/>
      <c r="C116" s="153"/>
      <c r="D116" s="230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</row>
    <row r="117" spans="2:17">
      <c r="B117" s="153"/>
      <c r="C117" s="153"/>
      <c r="D117" s="230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</row>
    <row r="118" spans="2:17">
      <c r="B118" s="153"/>
      <c r="C118" s="153"/>
      <c r="D118" s="230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</row>
    <row r="119" spans="2:17">
      <c r="B119" s="153"/>
      <c r="C119" s="153"/>
      <c r="D119" s="230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</row>
    <row r="120" spans="2:17">
      <c r="B120" s="153"/>
      <c r="C120" s="153"/>
      <c r="D120" s="230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</row>
    <row r="121" spans="2:17">
      <c r="B121" s="153"/>
      <c r="C121" s="153"/>
      <c r="D121" s="230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</row>
    <row r="122" spans="2:17">
      <c r="B122" s="153"/>
      <c r="C122" s="153"/>
      <c r="D122" s="230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</row>
    <row r="123" spans="2:17">
      <c r="B123" s="153"/>
      <c r="C123" s="153"/>
      <c r="D123" s="230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</row>
    <row r="124" spans="2:17">
      <c r="B124" s="153"/>
      <c r="C124" s="153"/>
      <c r="D124" s="230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</row>
    <row r="125" spans="2:17">
      <c r="B125" s="153"/>
      <c r="C125" s="153"/>
      <c r="D125" s="230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</row>
    <row r="126" spans="2:17">
      <c r="B126" s="153"/>
      <c r="C126" s="153"/>
      <c r="D126" s="230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</row>
    <row r="127" spans="2:17">
      <c r="B127" s="153"/>
      <c r="C127" s="153"/>
      <c r="D127" s="230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</row>
    <row r="128" spans="2:17">
      <c r="B128" s="153"/>
      <c r="C128" s="153"/>
      <c r="D128" s="230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</row>
    <row r="129" spans="2:17">
      <c r="B129" s="153"/>
      <c r="C129" s="153"/>
      <c r="D129" s="230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</row>
    <row r="130" spans="2:17">
      <c r="B130" s="153"/>
      <c r="C130" s="153"/>
      <c r="D130" s="230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</row>
    <row r="131" spans="2:17">
      <c r="B131" s="153"/>
      <c r="C131" s="153"/>
      <c r="D131" s="230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</row>
    <row r="132" spans="2:17">
      <c r="B132" s="153"/>
      <c r="C132" s="153"/>
      <c r="D132" s="230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</row>
    <row r="133" spans="2:17">
      <c r="B133" s="153"/>
      <c r="C133" s="153"/>
      <c r="D133" s="230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</row>
    <row r="134" spans="2:17">
      <c r="B134" s="153"/>
      <c r="C134" s="153"/>
      <c r="D134" s="230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</row>
    <row r="135" spans="2:17">
      <c r="B135" s="153"/>
      <c r="C135" s="153"/>
      <c r="D135" s="230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</row>
    <row r="136" spans="2:17">
      <c r="B136" s="153"/>
      <c r="C136" s="153"/>
      <c r="D136" s="230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</row>
    <row r="137" spans="2:17">
      <c r="B137" s="153"/>
      <c r="C137" s="153"/>
      <c r="D137" s="230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</row>
    <row r="138" spans="2:17">
      <c r="B138" s="153"/>
      <c r="C138" s="153"/>
      <c r="D138" s="230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</row>
    <row r="139" spans="2:17">
      <c r="B139" s="153"/>
      <c r="C139" s="153"/>
      <c r="D139" s="230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</row>
    <row r="140" spans="2:17">
      <c r="B140" s="153"/>
      <c r="C140" s="153"/>
      <c r="D140" s="230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</row>
    <row r="141" spans="2:17">
      <c r="B141" s="153"/>
      <c r="C141" s="153"/>
      <c r="D141" s="230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</row>
    <row r="142" spans="2:17">
      <c r="B142" s="153"/>
      <c r="C142" s="153"/>
      <c r="D142" s="230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</row>
    <row r="143" spans="2:17">
      <c r="B143" s="153"/>
      <c r="C143" s="153"/>
      <c r="D143" s="230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</row>
    <row r="144" spans="2:17">
      <c r="B144" s="153"/>
      <c r="C144" s="153"/>
      <c r="D144" s="230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</row>
    <row r="145" spans="2:17">
      <c r="B145" s="153"/>
      <c r="C145" s="153"/>
      <c r="D145" s="230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</row>
    <row r="146" spans="2:17">
      <c r="B146" s="153"/>
      <c r="C146" s="153"/>
      <c r="D146" s="230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</row>
    <row r="147" spans="2:17">
      <c r="B147" s="153"/>
      <c r="C147" s="153"/>
      <c r="D147" s="230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</row>
    <row r="148" spans="2:17">
      <c r="B148" s="153"/>
      <c r="C148" s="153"/>
      <c r="D148" s="230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</row>
    <row r="149" spans="2:17">
      <c r="B149" s="153"/>
      <c r="C149" s="153"/>
      <c r="D149" s="230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</row>
    <row r="150" spans="2:17">
      <c r="B150" s="153"/>
      <c r="C150" s="153"/>
      <c r="D150" s="230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</row>
    <row r="151" spans="2:17">
      <c r="B151" s="153"/>
      <c r="C151" s="153"/>
      <c r="D151" s="230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</row>
    <row r="152" spans="2:17">
      <c r="B152" s="153"/>
      <c r="C152" s="153"/>
      <c r="D152" s="230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</row>
    <row r="153" spans="2:17">
      <c r="B153" s="153"/>
      <c r="C153" s="153"/>
      <c r="D153" s="230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</row>
    <row r="154" spans="2:17">
      <c r="B154" s="153"/>
      <c r="C154" s="153"/>
      <c r="D154" s="230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</row>
    <row r="155" spans="2:17">
      <c r="B155" s="153"/>
      <c r="C155" s="153"/>
      <c r="D155" s="230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</row>
    <row r="156" spans="2:17">
      <c r="B156" s="153"/>
      <c r="C156" s="153"/>
      <c r="D156" s="230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</row>
    <row r="157" spans="2:17">
      <c r="B157" s="153"/>
      <c r="C157" s="153"/>
      <c r="D157" s="230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</row>
    <row r="158" spans="2:17">
      <c r="B158" s="153"/>
      <c r="C158" s="153"/>
      <c r="D158" s="230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</row>
    <row r="159" spans="2:17">
      <c r="B159" s="153"/>
      <c r="C159" s="153"/>
      <c r="D159" s="230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</row>
    <row r="160" spans="2:17">
      <c r="B160" s="153"/>
      <c r="C160" s="153"/>
      <c r="D160" s="230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</row>
    <row r="161" spans="2:17">
      <c r="B161" s="153"/>
      <c r="C161" s="153"/>
      <c r="D161" s="230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</row>
    <row r="162" spans="2:17">
      <c r="B162" s="153"/>
      <c r="C162" s="153"/>
      <c r="D162" s="230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</row>
    <row r="163" spans="2:17">
      <c r="B163" s="153"/>
      <c r="C163" s="153"/>
      <c r="D163" s="230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</row>
    <row r="164" spans="2:17">
      <c r="B164" s="153"/>
      <c r="C164" s="153"/>
      <c r="D164" s="230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</row>
    <row r="165" spans="2:17">
      <c r="B165" s="153"/>
      <c r="C165" s="153"/>
      <c r="D165" s="230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</row>
    <row r="166" spans="2:17">
      <c r="B166" s="153"/>
      <c r="C166" s="153"/>
      <c r="D166" s="230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</row>
    <row r="167" spans="2:17">
      <c r="B167" s="153"/>
      <c r="C167" s="153"/>
      <c r="D167" s="230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</row>
    <row r="168" spans="2:17">
      <c r="B168" s="153"/>
      <c r="C168" s="153"/>
      <c r="D168" s="230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</row>
    <row r="169" spans="2:17">
      <c r="B169" s="153"/>
      <c r="C169" s="153"/>
      <c r="D169" s="230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</row>
    <row r="170" spans="2:17">
      <c r="B170" s="153"/>
      <c r="C170" s="153"/>
      <c r="D170" s="230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</row>
    <row r="171" spans="2:17">
      <c r="B171" s="153"/>
      <c r="C171" s="153"/>
      <c r="D171" s="230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</row>
    <row r="172" spans="2:17">
      <c r="B172" s="153"/>
      <c r="C172" s="153"/>
      <c r="D172" s="230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</row>
    <row r="173" spans="2:17">
      <c r="B173" s="153"/>
      <c r="C173" s="153"/>
      <c r="D173" s="230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</row>
    <row r="174" spans="2:17">
      <c r="B174" s="153"/>
      <c r="C174" s="153"/>
      <c r="D174" s="230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</row>
    <row r="175" spans="2:17">
      <c r="B175" s="153"/>
      <c r="C175" s="153"/>
      <c r="D175" s="230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</row>
    <row r="176" spans="2:17">
      <c r="B176" s="153"/>
      <c r="C176" s="153"/>
      <c r="D176" s="230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</row>
    <row r="177" spans="2:17">
      <c r="B177" s="153"/>
      <c r="C177" s="153"/>
      <c r="D177" s="230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</row>
    <row r="178" spans="2:17">
      <c r="B178" s="153"/>
      <c r="C178" s="153"/>
      <c r="D178" s="230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</row>
    <row r="179" spans="2:17">
      <c r="B179" s="153"/>
      <c r="C179" s="153"/>
      <c r="D179" s="230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</row>
    <row r="180" spans="2:17">
      <c r="B180" s="153"/>
      <c r="C180" s="153"/>
      <c r="D180" s="230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</row>
    <row r="181" spans="2:17">
      <c r="B181" s="153"/>
      <c r="C181" s="153"/>
      <c r="D181" s="230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</row>
    <row r="182" spans="2:17">
      <c r="B182" s="153"/>
      <c r="C182" s="153"/>
      <c r="D182" s="230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</row>
    <row r="183" spans="2:17">
      <c r="B183" s="153"/>
      <c r="C183" s="153"/>
      <c r="D183" s="230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</row>
    <row r="184" spans="2:17">
      <c r="B184" s="153"/>
      <c r="C184" s="153"/>
      <c r="D184" s="230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</row>
    <row r="185" spans="2:17">
      <c r="B185" s="153"/>
      <c r="C185" s="153"/>
      <c r="D185" s="230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</row>
    <row r="186" spans="2:17">
      <c r="B186" s="153"/>
      <c r="C186" s="153"/>
      <c r="D186" s="230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</row>
    <row r="187" spans="2:17">
      <c r="B187" s="153"/>
      <c r="C187" s="153"/>
      <c r="D187" s="230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</row>
    <row r="188" spans="2:17">
      <c r="B188" s="153"/>
      <c r="C188" s="153"/>
      <c r="D188" s="230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</row>
    <row r="189" spans="2:17">
      <c r="B189" s="153"/>
      <c r="C189" s="153"/>
      <c r="D189" s="230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</row>
    <row r="190" spans="2:17">
      <c r="B190" s="153"/>
      <c r="C190" s="153"/>
      <c r="D190" s="230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</row>
    <row r="191" spans="2:17">
      <c r="B191" s="153"/>
      <c r="C191" s="153"/>
      <c r="D191" s="230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</row>
    <row r="192" spans="2:17">
      <c r="B192" s="153"/>
      <c r="C192" s="153"/>
      <c r="D192" s="230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</row>
    <row r="193" spans="2:17">
      <c r="B193" s="153"/>
      <c r="C193" s="153"/>
      <c r="D193" s="230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</row>
    <row r="194" spans="2:17">
      <c r="B194" s="153"/>
      <c r="C194" s="153"/>
      <c r="D194" s="230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</row>
    <row r="195" spans="2:17">
      <c r="B195" s="153"/>
      <c r="C195" s="153"/>
      <c r="D195" s="230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</row>
    <row r="196" spans="2:17">
      <c r="B196" s="153"/>
      <c r="C196" s="153"/>
      <c r="D196" s="230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</row>
    <row r="197" spans="2:17">
      <c r="B197" s="153"/>
      <c r="C197" s="153"/>
      <c r="D197" s="230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</row>
    <row r="198" spans="2:17">
      <c r="B198" s="153"/>
      <c r="C198" s="153"/>
      <c r="D198" s="230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</row>
    <row r="199" spans="2:17">
      <c r="B199" s="153"/>
      <c r="C199" s="153"/>
      <c r="D199" s="230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</row>
    <row r="200" spans="2:17">
      <c r="B200" s="153"/>
      <c r="C200" s="153"/>
      <c r="D200" s="230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</row>
    <row r="201" spans="2:17">
      <c r="B201" s="153"/>
      <c r="C201" s="153"/>
      <c r="D201" s="230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</row>
    <row r="202" spans="2:17">
      <c r="B202" s="153"/>
      <c r="C202" s="153"/>
      <c r="D202" s="230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</row>
    <row r="203" spans="2:17">
      <c r="B203" s="153"/>
      <c r="C203" s="153"/>
      <c r="D203" s="230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</row>
    <row r="204" spans="2:17">
      <c r="B204" s="153"/>
      <c r="C204" s="153"/>
      <c r="D204" s="230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</row>
    <row r="205" spans="2:17">
      <c r="B205" s="153"/>
      <c r="C205" s="153"/>
      <c r="D205" s="230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</row>
    <row r="206" spans="2:17">
      <c r="B206" s="153"/>
      <c r="C206" s="153"/>
      <c r="D206" s="230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</row>
    <row r="207" spans="2:17">
      <c r="B207" s="153"/>
      <c r="C207" s="153"/>
      <c r="D207" s="230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</row>
    <row r="208" spans="2:17">
      <c r="B208" s="153"/>
      <c r="C208" s="153"/>
      <c r="D208" s="230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</row>
    <row r="209" spans="2:17">
      <c r="B209" s="153"/>
      <c r="C209" s="153"/>
      <c r="D209" s="230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  <c r="Q209" s="111"/>
    </row>
    <row r="210" spans="2:17">
      <c r="B210" s="153"/>
      <c r="C210" s="153"/>
      <c r="D210" s="230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</row>
    <row r="211" spans="2:17">
      <c r="B211" s="153"/>
      <c r="C211" s="153"/>
      <c r="D211" s="230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</row>
    <row r="212" spans="2:17">
      <c r="B212" s="153"/>
      <c r="C212" s="153"/>
      <c r="D212" s="230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</row>
    <row r="213" spans="2:17">
      <c r="B213" s="153"/>
      <c r="C213" s="153"/>
      <c r="D213" s="230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</row>
    <row r="214" spans="2:17">
      <c r="B214" s="153"/>
      <c r="C214" s="153"/>
      <c r="D214" s="230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</row>
    <row r="215" spans="2:17">
      <c r="B215" s="153"/>
      <c r="C215" s="153"/>
      <c r="D215" s="230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</row>
    <row r="216" spans="2:17">
      <c r="B216" s="153"/>
      <c r="C216" s="153"/>
      <c r="D216" s="230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</row>
    <row r="217" spans="2:17">
      <c r="B217" s="153"/>
      <c r="C217" s="153"/>
      <c r="D217" s="230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</row>
    <row r="218" spans="2:17">
      <c r="B218" s="153"/>
      <c r="C218" s="153"/>
      <c r="D218" s="230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</row>
    <row r="219" spans="2:17">
      <c r="B219" s="153"/>
      <c r="C219" s="153"/>
      <c r="D219" s="230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</row>
    <row r="220" spans="2:17">
      <c r="B220" s="153"/>
      <c r="C220" s="153"/>
      <c r="D220" s="230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</row>
    <row r="221" spans="2:17">
      <c r="B221" s="153"/>
      <c r="C221" s="153"/>
      <c r="D221" s="230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</row>
    <row r="222" spans="2:17">
      <c r="B222" s="153"/>
      <c r="C222" s="153"/>
      <c r="D222" s="230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</row>
    <row r="223" spans="2:17">
      <c r="B223" s="153"/>
      <c r="C223" s="153"/>
      <c r="D223" s="230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</row>
    <row r="224" spans="2:17">
      <c r="B224" s="153"/>
      <c r="C224" s="153"/>
      <c r="D224" s="230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</row>
    <row r="225" spans="2:17">
      <c r="B225" s="153"/>
      <c r="C225" s="153"/>
      <c r="D225" s="230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</row>
    <row r="226" spans="2:17">
      <c r="B226" s="153"/>
      <c r="C226" s="153"/>
      <c r="D226" s="230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</row>
    <row r="227" spans="2:17">
      <c r="B227" s="153"/>
      <c r="C227" s="153"/>
      <c r="D227" s="230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</row>
    <row r="228" spans="2:17">
      <c r="B228" s="153"/>
      <c r="C228" s="153"/>
      <c r="D228" s="230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</row>
    <row r="229" spans="2:17">
      <c r="B229" s="153"/>
      <c r="C229" s="153"/>
      <c r="D229" s="230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</row>
    <row r="230" spans="2:17">
      <c r="B230" s="153"/>
      <c r="C230" s="153"/>
      <c r="D230" s="230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</row>
    <row r="231" spans="2:17">
      <c r="B231" s="153"/>
      <c r="C231" s="153"/>
      <c r="D231" s="230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</row>
    <row r="232" spans="2:17">
      <c r="B232" s="153"/>
      <c r="C232" s="153"/>
      <c r="D232" s="230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</row>
    <row r="233" spans="2:17">
      <c r="B233" s="153"/>
      <c r="C233" s="153"/>
      <c r="D233" s="230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</row>
    <row r="234" spans="2:17">
      <c r="B234" s="153"/>
      <c r="C234" s="153"/>
      <c r="D234" s="230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</row>
    <row r="235" spans="2:17">
      <c r="B235" s="153"/>
      <c r="C235" s="153"/>
      <c r="D235" s="230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</row>
    <row r="236" spans="2:17">
      <c r="B236" s="153"/>
      <c r="C236" s="153"/>
      <c r="D236" s="230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</row>
    <row r="237" spans="2:17">
      <c r="B237" s="153"/>
      <c r="C237" s="153"/>
      <c r="D237" s="230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</row>
    <row r="238" spans="2:17">
      <c r="B238" s="153"/>
      <c r="C238" s="153"/>
      <c r="D238" s="230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</row>
    <row r="239" spans="2:17">
      <c r="B239" s="153"/>
      <c r="C239" s="153"/>
      <c r="D239" s="230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  <c r="P239" s="111"/>
      <c r="Q239" s="111"/>
    </row>
    <row r="240" spans="2:17">
      <c r="B240" s="153"/>
      <c r="C240" s="153"/>
      <c r="D240" s="230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</row>
    <row r="241" spans="2:17">
      <c r="B241" s="153"/>
      <c r="C241" s="153"/>
      <c r="D241" s="230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</row>
    <row r="242" spans="2:17">
      <c r="B242" s="153"/>
      <c r="C242" s="153"/>
      <c r="D242" s="230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1"/>
      <c r="P242" s="111"/>
      <c r="Q242" s="111"/>
    </row>
    <row r="243" spans="2:17">
      <c r="B243" s="153"/>
      <c r="C243" s="153"/>
      <c r="D243" s="230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  <c r="O243" s="111"/>
      <c r="P243" s="111"/>
      <c r="Q243" s="111"/>
    </row>
    <row r="244" spans="2:17">
      <c r="B244" s="153"/>
      <c r="C244" s="153"/>
      <c r="D244" s="230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</row>
    <row r="245" spans="2:17">
      <c r="B245" s="153"/>
      <c r="C245" s="153"/>
      <c r="D245" s="230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</row>
    <row r="246" spans="2:17">
      <c r="B246" s="153"/>
      <c r="C246" s="153"/>
      <c r="D246" s="230"/>
      <c r="E246" s="111"/>
      <c r="F246" s="111"/>
      <c r="G246" s="111"/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</row>
    <row r="247" spans="2:17">
      <c r="B247" s="153"/>
      <c r="C247" s="153"/>
      <c r="D247" s="230"/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  <c r="O247" s="111"/>
      <c r="P247" s="111"/>
      <c r="Q247" s="111"/>
    </row>
    <row r="248" spans="2:17">
      <c r="B248" s="153"/>
      <c r="C248" s="153"/>
      <c r="D248" s="230"/>
      <c r="E248" s="111"/>
      <c r="F248" s="111"/>
      <c r="G248" s="111"/>
      <c r="H248" s="111"/>
      <c r="I248" s="111"/>
      <c r="J248" s="111"/>
      <c r="K248" s="111"/>
      <c r="L248" s="111"/>
      <c r="M248" s="111"/>
      <c r="N248" s="111"/>
      <c r="O248" s="111"/>
      <c r="P248" s="111"/>
      <c r="Q248" s="11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6">
    <tabColor indexed="52"/>
    <outlinePr applyStyles="1" summaryBelow="0"/>
    <pageSetUpPr fitToPage="1"/>
  </sheetPr>
  <dimension ref="A2:S245"/>
  <sheetViews>
    <sheetView topLeftCell="B13" workbookViewId="0">
      <selection activeCell="D22" sqref="D22"/>
    </sheetView>
  </sheetViews>
  <sheetFormatPr baseColWidth="10" defaultColWidth="9.1640625" defaultRowHeight="14" outlineLevelRow="1"/>
  <cols>
    <col min="1" max="1" width="66" style="119" bestFit="1" customWidth="1"/>
    <col min="2" max="2" width="14.5" style="166" bestFit="1" customWidth="1"/>
    <col min="3" max="3" width="16" style="166" bestFit="1" customWidth="1"/>
    <col min="4" max="4" width="11.5" style="244" bestFit="1" customWidth="1"/>
    <col min="5" max="16384" width="9.1640625" style="119"/>
  </cols>
  <sheetData>
    <row r="2" spans="1:19" ht="19">
      <c r="A2" s="4" t="s">
        <v>299</v>
      </c>
      <c r="B2" s="3"/>
      <c r="C2" s="3"/>
      <c r="D2" s="3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19">
      <c r="A3" s="1" t="s">
        <v>303</v>
      </c>
      <c r="B3" s="1"/>
      <c r="C3" s="1"/>
      <c r="D3" s="1"/>
    </row>
    <row r="4" spans="1:19">
      <c r="B4" s="153"/>
      <c r="C4" s="153"/>
      <c r="D4" s="230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</row>
    <row r="5" spans="1:19" s="150" customFormat="1">
      <c r="B5" s="199"/>
      <c r="C5" s="199"/>
      <c r="D5" s="150" t="s">
        <v>298</v>
      </c>
    </row>
    <row r="6" spans="1:19" s="207" customFormat="1">
      <c r="A6" s="209"/>
      <c r="B6" s="7" t="s">
        <v>50</v>
      </c>
      <c r="C6" s="7" t="s">
        <v>67</v>
      </c>
      <c r="D6" s="74" t="s">
        <v>178</v>
      </c>
    </row>
    <row r="7" spans="1:19" s="258" customFormat="1" ht="16">
      <c r="A7" s="241" t="s">
        <v>206</v>
      </c>
      <c r="B7" s="109">
        <f t="shared" ref="B7:D7" si="0">SUM(B8:B18)</f>
        <v>82.886899914439994</v>
      </c>
      <c r="C7" s="109">
        <f t="shared" si="0"/>
        <v>2345.6080919830001</v>
      </c>
      <c r="D7" s="40">
        <f t="shared" si="0"/>
        <v>1.0000009999999999</v>
      </c>
    </row>
    <row r="8" spans="1:19" s="117" customFormat="1">
      <c r="A8" s="229" t="s">
        <v>50</v>
      </c>
      <c r="B8" s="225">
        <v>30.655309874509999</v>
      </c>
      <c r="C8" s="225">
        <v>867.51154860778001</v>
      </c>
      <c r="D8" s="44">
        <v>0.36984499999999998</v>
      </c>
    </row>
    <row r="9" spans="1:19" s="117" customFormat="1">
      <c r="A9" s="229" t="s">
        <v>304</v>
      </c>
      <c r="B9" s="225">
        <v>11.17490053437</v>
      </c>
      <c r="C9" s="225">
        <v>316.23739273288999</v>
      </c>
      <c r="D9" s="44">
        <v>0.134821</v>
      </c>
    </row>
    <row r="10" spans="1:19" s="117" customFormat="1">
      <c r="A10" s="229" t="s">
        <v>305</v>
      </c>
      <c r="B10" s="225">
        <v>12.75791808184</v>
      </c>
      <c r="C10" s="225">
        <v>361.03504800627002</v>
      </c>
      <c r="D10" s="44">
        <v>0.15392</v>
      </c>
    </row>
    <row r="11" spans="1:19" s="117" customFormat="1">
      <c r="A11" s="229" t="s">
        <v>67</v>
      </c>
      <c r="B11" s="225">
        <v>27.725398514449999</v>
      </c>
      <c r="C11" s="225">
        <v>784.59828001404003</v>
      </c>
      <c r="D11" s="44">
        <v>0.33449699999999999</v>
      </c>
    </row>
    <row r="12" spans="1:19" s="117" customFormat="1">
      <c r="A12" s="229" t="s">
        <v>306</v>
      </c>
      <c r="B12" s="225">
        <v>0.57337290926999995</v>
      </c>
      <c r="C12" s="225">
        <v>16.225822622020001</v>
      </c>
      <c r="D12" s="44">
        <v>6.9179999999999997E-3</v>
      </c>
    </row>
    <row r="13" spans="1:19">
      <c r="B13" s="153"/>
      <c r="C13" s="153"/>
      <c r="D13" s="230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</row>
    <row r="14" spans="1:19">
      <c r="B14" s="153"/>
      <c r="C14" s="153"/>
      <c r="D14" s="230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</row>
    <row r="15" spans="1:19">
      <c r="B15" s="153"/>
      <c r="C15" s="153"/>
      <c r="D15" s="230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</row>
    <row r="16" spans="1:19">
      <c r="B16" s="153"/>
      <c r="C16" s="153"/>
      <c r="D16" s="230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</row>
    <row r="17" spans="1:19">
      <c r="B17" s="153"/>
      <c r="C17" s="153"/>
      <c r="D17" s="230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</row>
    <row r="18" spans="1:19">
      <c r="B18" s="153"/>
      <c r="C18" s="153"/>
      <c r="D18" s="230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</row>
    <row r="19" spans="1:19">
      <c r="B19" s="153"/>
      <c r="C19" s="153"/>
      <c r="D19" s="230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</row>
    <row r="20" spans="1:19">
      <c r="A20" s="13" t="s">
        <v>300</v>
      </c>
      <c r="B20" s="153"/>
      <c r="C20" s="153"/>
      <c r="D20" s="230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</row>
    <row r="21" spans="1:19">
      <c r="B21" s="98" t="str">
        <f>"Державний борг України за станом на " &amp; TEXT(DREPORTDATE,"dd.MM.yyyy")</f>
        <v>Державний борг України за станом на dd.MM.yyyy</v>
      </c>
      <c r="C21" s="153"/>
      <c r="D21" s="150" t="s">
        <v>298</v>
      </c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</row>
    <row r="22" spans="1:19" s="59" customFormat="1">
      <c r="A22" s="209"/>
      <c r="B22" s="7" t="s">
        <v>50</v>
      </c>
      <c r="C22" s="7" t="s">
        <v>67</v>
      </c>
      <c r="D22" s="74" t="s">
        <v>178</v>
      </c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</row>
    <row r="23" spans="1:19" s="97" customFormat="1" ht="15">
      <c r="A23" s="110" t="s">
        <v>206</v>
      </c>
      <c r="B23" s="254">
        <f t="shared" ref="B23:C23" si="1">B$24+B$30</f>
        <v>82.886899914440008</v>
      </c>
      <c r="C23" s="254">
        <f t="shared" si="1"/>
        <v>2345.6080919830001</v>
      </c>
      <c r="D23" s="172">
        <v>1</v>
      </c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1:19" s="106" customFormat="1" ht="15">
      <c r="A24" s="218" t="s">
        <v>207</v>
      </c>
      <c r="B24" s="126">
        <f t="shared" ref="B24:C24" si="2">SUM(B$25:B$29)</f>
        <v>72.988204610930012</v>
      </c>
      <c r="C24" s="126">
        <f t="shared" si="2"/>
        <v>2065.4859034587803</v>
      </c>
      <c r="D24" s="151">
        <v>0.88057600000000003</v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</row>
    <row r="25" spans="1:19" s="250" customFormat="1" outlineLevel="1">
      <c r="A25" s="90" t="s">
        <v>50</v>
      </c>
      <c r="B25" s="103">
        <v>28.948836863099999</v>
      </c>
      <c r="C25" s="103">
        <v>819.22023950518997</v>
      </c>
      <c r="D25" s="178">
        <v>0.34925699999999998</v>
      </c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</row>
    <row r="26" spans="1:19" outlineLevel="1">
      <c r="A26" s="90" t="s">
        <v>304</v>
      </c>
      <c r="B26" s="175">
        <v>10.462433230229999</v>
      </c>
      <c r="C26" s="175">
        <v>296.07535173986997</v>
      </c>
      <c r="D26" s="252">
        <v>0.126225</v>
      </c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</row>
    <row r="27" spans="1:19" outlineLevel="1">
      <c r="A27" s="192" t="s">
        <v>305</v>
      </c>
      <c r="B27" s="175">
        <v>6.0859882053099996</v>
      </c>
      <c r="C27" s="175">
        <v>172.22677162337999</v>
      </c>
      <c r="D27" s="252">
        <v>7.3425000000000004E-2</v>
      </c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</row>
    <row r="28" spans="1:19" outlineLevel="1">
      <c r="A28" s="192" t="s">
        <v>67</v>
      </c>
      <c r="B28" s="175">
        <v>26.91757340302</v>
      </c>
      <c r="C28" s="175">
        <v>761.73771796832</v>
      </c>
      <c r="D28" s="252">
        <v>0.32475100000000001</v>
      </c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</row>
    <row r="29" spans="1:19" outlineLevel="1">
      <c r="A29" s="192" t="s">
        <v>306</v>
      </c>
      <c r="B29" s="175">
        <v>0.57337290926999995</v>
      </c>
      <c r="C29" s="175">
        <v>16.225822622020001</v>
      </c>
      <c r="D29" s="252">
        <v>6.9179999999999997E-3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</row>
    <row r="30" spans="1:19" ht="15">
      <c r="A30" s="214" t="s">
        <v>307</v>
      </c>
      <c r="B30" s="143">
        <f t="shared" ref="B30:C30" si="3">SUM(B$31:B$34)</f>
        <v>9.8986953035100012</v>
      </c>
      <c r="C30" s="143">
        <f t="shared" si="3"/>
        <v>280.12218852422001</v>
      </c>
      <c r="D30" s="219">
        <v>0.119424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</row>
    <row r="31" spans="1:19" outlineLevel="1">
      <c r="A31" s="192" t="s">
        <v>50</v>
      </c>
      <c r="B31" s="175">
        <v>1.70647301141</v>
      </c>
      <c r="C31" s="175">
        <v>48.291309102589999</v>
      </c>
      <c r="D31" s="252">
        <v>2.0587999999999999E-2</v>
      </c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</row>
    <row r="32" spans="1:19" outlineLevel="1">
      <c r="A32" s="192" t="s">
        <v>304</v>
      </c>
      <c r="B32" s="175">
        <v>0.71246730414000004</v>
      </c>
      <c r="C32" s="175">
        <v>20.16204099302</v>
      </c>
      <c r="D32" s="252">
        <v>8.5959999999999995E-3</v>
      </c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</row>
    <row r="33" spans="1:17" outlineLevel="1">
      <c r="A33" s="192" t="s">
        <v>305</v>
      </c>
      <c r="B33" s="175">
        <v>6.6719298765300001</v>
      </c>
      <c r="C33" s="175">
        <v>188.80827638289</v>
      </c>
      <c r="D33" s="252">
        <v>8.0493999999999996E-2</v>
      </c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</row>
    <row r="34" spans="1:17" outlineLevel="1">
      <c r="A34" s="192" t="s">
        <v>67</v>
      </c>
      <c r="B34" s="175">
        <v>0.80782511143000002</v>
      </c>
      <c r="C34" s="175">
        <v>22.860562045719998</v>
      </c>
      <c r="D34" s="252">
        <v>9.7459999999999995E-3</v>
      </c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</row>
    <row r="35" spans="1:17">
      <c r="B35" s="153"/>
      <c r="C35" s="153"/>
      <c r="D35" s="230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</row>
    <row r="36" spans="1:17">
      <c r="B36" s="153"/>
      <c r="C36" s="153"/>
      <c r="D36" s="230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</row>
    <row r="37" spans="1:17">
      <c r="B37" s="153"/>
      <c r="C37" s="153"/>
      <c r="D37" s="230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</row>
    <row r="38" spans="1:17">
      <c r="B38" s="153"/>
      <c r="C38" s="153"/>
      <c r="D38" s="230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</row>
    <row r="39" spans="1:17">
      <c r="B39" s="153"/>
      <c r="C39" s="153"/>
      <c r="D39" s="230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</row>
    <row r="40" spans="1:17">
      <c r="B40" s="153"/>
      <c r="C40" s="153"/>
      <c r="D40" s="230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</row>
    <row r="41" spans="1:17">
      <c r="B41" s="153"/>
      <c r="C41" s="153"/>
      <c r="D41" s="230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</row>
    <row r="42" spans="1:17">
      <c r="B42" s="153"/>
      <c r="C42" s="153"/>
      <c r="D42" s="230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</row>
    <row r="43" spans="1:17">
      <c r="B43" s="153"/>
      <c r="C43" s="153"/>
      <c r="D43" s="230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</row>
    <row r="44" spans="1:17">
      <c r="B44" s="153"/>
      <c r="C44" s="153"/>
      <c r="D44" s="230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</row>
    <row r="45" spans="1:17">
      <c r="B45" s="153"/>
      <c r="C45" s="153"/>
      <c r="D45" s="230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</row>
    <row r="46" spans="1:17">
      <c r="B46" s="153"/>
      <c r="C46" s="153"/>
      <c r="D46" s="230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</row>
    <row r="47" spans="1:17">
      <c r="B47" s="153"/>
      <c r="C47" s="153"/>
      <c r="D47" s="230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</row>
    <row r="48" spans="1:17">
      <c r="B48" s="153"/>
      <c r="C48" s="153"/>
      <c r="D48" s="230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</row>
    <row r="49" spans="2:17">
      <c r="B49" s="153"/>
      <c r="C49" s="153"/>
      <c r="D49" s="230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</row>
    <row r="50" spans="2:17">
      <c r="B50" s="153"/>
      <c r="C50" s="153"/>
      <c r="D50" s="230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</row>
    <row r="51" spans="2:17">
      <c r="B51" s="153"/>
      <c r="C51" s="153"/>
      <c r="D51" s="230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</row>
    <row r="52" spans="2:17">
      <c r="B52" s="153"/>
      <c r="C52" s="153"/>
      <c r="D52" s="230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</row>
    <row r="53" spans="2:17">
      <c r="B53" s="153"/>
      <c r="C53" s="153"/>
      <c r="D53" s="230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</row>
    <row r="54" spans="2:17">
      <c r="B54" s="153"/>
      <c r="C54" s="153"/>
      <c r="D54" s="230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</row>
    <row r="55" spans="2:17">
      <c r="B55" s="153"/>
      <c r="C55" s="153"/>
      <c r="D55" s="230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</row>
    <row r="56" spans="2:17">
      <c r="B56" s="153"/>
      <c r="C56" s="153"/>
      <c r="D56" s="230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</row>
    <row r="57" spans="2:17">
      <c r="B57" s="153"/>
      <c r="C57" s="153"/>
      <c r="D57" s="230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</row>
    <row r="58" spans="2:17">
      <c r="B58" s="153"/>
      <c r="C58" s="153"/>
      <c r="D58" s="230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</row>
    <row r="59" spans="2:17">
      <c r="B59" s="153"/>
      <c r="C59" s="153"/>
      <c r="D59" s="230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</row>
    <row r="60" spans="2:17">
      <c r="B60" s="153"/>
      <c r="C60" s="153"/>
      <c r="D60" s="230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</row>
    <row r="61" spans="2:17">
      <c r="B61" s="153"/>
      <c r="C61" s="153"/>
      <c r="D61" s="230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</row>
    <row r="62" spans="2:17">
      <c r="B62" s="153"/>
      <c r="C62" s="153"/>
      <c r="D62" s="230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</row>
    <row r="63" spans="2:17">
      <c r="B63" s="153"/>
      <c r="C63" s="153"/>
      <c r="D63" s="230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</row>
    <row r="64" spans="2:17">
      <c r="B64" s="153"/>
      <c r="C64" s="153"/>
      <c r="D64" s="230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</row>
    <row r="65" spans="2:17">
      <c r="B65" s="153"/>
      <c r="C65" s="153"/>
      <c r="D65" s="230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</row>
    <row r="66" spans="2:17">
      <c r="B66" s="153"/>
      <c r="C66" s="153"/>
      <c r="D66" s="230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</row>
    <row r="67" spans="2:17">
      <c r="B67" s="153"/>
      <c r="C67" s="153"/>
      <c r="D67" s="230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</row>
    <row r="68" spans="2:17">
      <c r="B68" s="153"/>
      <c r="C68" s="153"/>
      <c r="D68" s="230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</row>
    <row r="69" spans="2:17">
      <c r="B69" s="153"/>
      <c r="C69" s="153"/>
      <c r="D69" s="230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</row>
    <row r="70" spans="2:17">
      <c r="B70" s="153"/>
      <c r="C70" s="153"/>
      <c r="D70" s="230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</row>
    <row r="71" spans="2:17">
      <c r="B71" s="153"/>
      <c r="C71" s="153"/>
      <c r="D71" s="230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</row>
    <row r="72" spans="2:17">
      <c r="B72" s="153"/>
      <c r="C72" s="153"/>
      <c r="D72" s="230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</row>
    <row r="73" spans="2:17">
      <c r="B73" s="153"/>
      <c r="C73" s="153"/>
      <c r="D73" s="230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</row>
    <row r="74" spans="2:17">
      <c r="B74" s="153"/>
      <c r="C74" s="153"/>
      <c r="D74" s="230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</row>
    <row r="75" spans="2:17">
      <c r="B75" s="153"/>
      <c r="C75" s="153"/>
      <c r="D75" s="230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</row>
    <row r="76" spans="2:17">
      <c r="B76" s="153"/>
      <c r="C76" s="153"/>
      <c r="D76" s="230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</row>
    <row r="77" spans="2:17">
      <c r="B77" s="153"/>
      <c r="C77" s="153"/>
      <c r="D77" s="230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</row>
    <row r="78" spans="2:17">
      <c r="B78" s="153"/>
      <c r="C78" s="153"/>
      <c r="D78" s="230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</row>
    <row r="79" spans="2:17">
      <c r="B79" s="153"/>
      <c r="C79" s="153"/>
      <c r="D79" s="230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</row>
    <row r="80" spans="2:17">
      <c r="B80" s="153"/>
      <c r="C80" s="153"/>
      <c r="D80" s="230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</row>
    <row r="81" spans="2:17">
      <c r="B81" s="153"/>
      <c r="C81" s="153"/>
      <c r="D81" s="230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</row>
    <row r="82" spans="2:17">
      <c r="B82" s="153"/>
      <c r="C82" s="153"/>
      <c r="D82" s="230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</row>
    <row r="83" spans="2:17">
      <c r="B83" s="153"/>
      <c r="C83" s="153"/>
      <c r="D83" s="230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</row>
    <row r="84" spans="2:17">
      <c r="B84" s="153"/>
      <c r="C84" s="153"/>
      <c r="D84" s="230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</row>
    <row r="85" spans="2:17">
      <c r="B85" s="153"/>
      <c r="C85" s="153"/>
      <c r="D85" s="230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</row>
    <row r="86" spans="2:17">
      <c r="B86" s="153"/>
      <c r="C86" s="153"/>
      <c r="D86" s="230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</row>
    <row r="87" spans="2:17">
      <c r="B87" s="153"/>
      <c r="C87" s="153"/>
      <c r="D87" s="230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</row>
    <row r="88" spans="2:17">
      <c r="B88" s="153"/>
      <c r="C88" s="153"/>
      <c r="D88" s="230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</row>
    <row r="89" spans="2:17">
      <c r="B89" s="153"/>
      <c r="C89" s="153"/>
      <c r="D89" s="230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</row>
    <row r="90" spans="2:17">
      <c r="B90" s="153"/>
      <c r="C90" s="153"/>
      <c r="D90" s="230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</row>
    <row r="91" spans="2:17">
      <c r="B91" s="153"/>
      <c r="C91" s="153"/>
      <c r="D91" s="230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</row>
    <row r="92" spans="2:17">
      <c r="B92" s="153"/>
      <c r="C92" s="153"/>
      <c r="D92" s="230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</row>
    <row r="93" spans="2:17">
      <c r="B93" s="153"/>
      <c r="C93" s="153"/>
      <c r="D93" s="230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</row>
    <row r="94" spans="2:17">
      <c r="B94" s="153"/>
      <c r="C94" s="153"/>
      <c r="D94" s="230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</row>
    <row r="95" spans="2:17">
      <c r="B95" s="153"/>
      <c r="C95" s="153"/>
      <c r="D95" s="230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</row>
    <row r="96" spans="2:17">
      <c r="B96" s="153"/>
      <c r="C96" s="153"/>
      <c r="D96" s="230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</row>
    <row r="97" spans="2:17">
      <c r="B97" s="153"/>
      <c r="C97" s="153"/>
      <c r="D97" s="230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</row>
    <row r="98" spans="2:17">
      <c r="B98" s="153"/>
      <c r="C98" s="153"/>
      <c r="D98" s="230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</row>
    <row r="99" spans="2:17">
      <c r="B99" s="153"/>
      <c r="C99" s="153"/>
      <c r="D99" s="230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</row>
    <row r="100" spans="2:17">
      <c r="B100" s="153"/>
      <c r="C100" s="153"/>
      <c r="D100" s="230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</row>
    <row r="101" spans="2:17">
      <c r="B101" s="153"/>
      <c r="C101" s="153"/>
      <c r="D101" s="230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</row>
    <row r="102" spans="2:17">
      <c r="B102" s="153"/>
      <c r="C102" s="153"/>
      <c r="D102" s="230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</row>
    <row r="103" spans="2:17">
      <c r="B103" s="153"/>
      <c r="C103" s="153"/>
      <c r="D103" s="230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</row>
    <row r="104" spans="2:17">
      <c r="B104" s="153"/>
      <c r="C104" s="153"/>
      <c r="D104" s="230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</row>
    <row r="105" spans="2:17">
      <c r="B105" s="153"/>
      <c r="C105" s="153"/>
      <c r="D105" s="230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</row>
    <row r="106" spans="2:17">
      <c r="B106" s="153"/>
      <c r="C106" s="153"/>
      <c r="D106" s="230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</row>
    <row r="107" spans="2:17">
      <c r="B107" s="153"/>
      <c r="C107" s="153"/>
      <c r="D107" s="230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</row>
    <row r="108" spans="2:17">
      <c r="B108" s="153"/>
      <c r="C108" s="153"/>
      <c r="D108" s="230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</row>
    <row r="109" spans="2:17">
      <c r="B109" s="153"/>
      <c r="C109" s="153"/>
      <c r="D109" s="230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</row>
    <row r="110" spans="2:17">
      <c r="B110" s="153"/>
      <c r="C110" s="153"/>
      <c r="D110" s="230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</row>
    <row r="111" spans="2:17">
      <c r="B111" s="153"/>
      <c r="C111" s="153"/>
      <c r="D111" s="230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</row>
    <row r="112" spans="2:17">
      <c r="B112" s="153"/>
      <c r="C112" s="153"/>
      <c r="D112" s="230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</row>
    <row r="113" spans="2:17">
      <c r="B113" s="153"/>
      <c r="C113" s="153"/>
      <c r="D113" s="230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</row>
    <row r="114" spans="2:17">
      <c r="B114" s="153"/>
      <c r="C114" s="153"/>
      <c r="D114" s="230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</row>
    <row r="115" spans="2:17">
      <c r="B115" s="153"/>
      <c r="C115" s="153"/>
      <c r="D115" s="230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</row>
    <row r="116" spans="2:17">
      <c r="B116" s="153"/>
      <c r="C116" s="153"/>
      <c r="D116" s="230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</row>
    <row r="117" spans="2:17">
      <c r="B117" s="153"/>
      <c r="C117" s="153"/>
      <c r="D117" s="230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</row>
    <row r="118" spans="2:17">
      <c r="B118" s="153"/>
      <c r="C118" s="153"/>
      <c r="D118" s="230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</row>
    <row r="119" spans="2:17">
      <c r="B119" s="153"/>
      <c r="C119" s="153"/>
      <c r="D119" s="230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</row>
    <row r="120" spans="2:17">
      <c r="B120" s="153"/>
      <c r="C120" s="153"/>
      <c r="D120" s="230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</row>
    <row r="121" spans="2:17">
      <c r="B121" s="153"/>
      <c r="C121" s="153"/>
      <c r="D121" s="230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</row>
    <row r="122" spans="2:17">
      <c r="B122" s="153"/>
      <c r="C122" s="153"/>
      <c r="D122" s="230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</row>
    <row r="123" spans="2:17">
      <c r="B123" s="153"/>
      <c r="C123" s="153"/>
      <c r="D123" s="230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</row>
    <row r="124" spans="2:17">
      <c r="B124" s="153"/>
      <c r="C124" s="153"/>
      <c r="D124" s="230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</row>
    <row r="125" spans="2:17">
      <c r="B125" s="153"/>
      <c r="C125" s="153"/>
      <c r="D125" s="230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</row>
    <row r="126" spans="2:17">
      <c r="B126" s="153"/>
      <c r="C126" s="153"/>
      <c r="D126" s="230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</row>
    <row r="127" spans="2:17">
      <c r="B127" s="153"/>
      <c r="C127" s="153"/>
      <c r="D127" s="230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</row>
    <row r="128" spans="2:17">
      <c r="B128" s="153"/>
      <c r="C128" s="153"/>
      <c r="D128" s="230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</row>
    <row r="129" spans="2:17">
      <c r="B129" s="153"/>
      <c r="C129" s="153"/>
      <c r="D129" s="230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</row>
    <row r="130" spans="2:17">
      <c r="B130" s="153"/>
      <c r="C130" s="153"/>
      <c r="D130" s="230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</row>
    <row r="131" spans="2:17">
      <c r="B131" s="153"/>
      <c r="C131" s="153"/>
      <c r="D131" s="230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</row>
    <row r="132" spans="2:17">
      <c r="B132" s="153"/>
      <c r="C132" s="153"/>
      <c r="D132" s="230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</row>
    <row r="133" spans="2:17">
      <c r="B133" s="153"/>
      <c r="C133" s="153"/>
      <c r="D133" s="230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</row>
    <row r="134" spans="2:17">
      <c r="B134" s="153"/>
      <c r="C134" s="153"/>
      <c r="D134" s="230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</row>
    <row r="135" spans="2:17">
      <c r="B135" s="153"/>
      <c r="C135" s="153"/>
      <c r="D135" s="230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</row>
    <row r="136" spans="2:17">
      <c r="B136" s="153"/>
      <c r="C136" s="153"/>
      <c r="D136" s="230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</row>
    <row r="137" spans="2:17">
      <c r="B137" s="153"/>
      <c r="C137" s="153"/>
      <c r="D137" s="230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</row>
    <row r="138" spans="2:17">
      <c r="B138" s="153"/>
      <c r="C138" s="153"/>
      <c r="D138" s="230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</row>
    <row r="139" spans="2:17">
      <c r="B139" s="153"/>
      <c r="C139" s="153"/>
      <c r="D139" s="230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</row>
    <row r="140" spans="2:17">
      <c r="B140" s="153"/>
      <c r="C140" s="153"/>
      <c r="D140" s="230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</row>
    <row r="141" spans="2:17">
      <c r="B141" s="153"/>
      <c r="C141" s="153"/>
      <c r="D141" s="230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</row>
    <row r="142" spans="2:17">
      <c r="B142" s="153"/>
      <c r="C142" s="153"/>
      <c r="D142" s="230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</row>
    <row r="143" spans="2:17">
      <c r="B143" s="153"/>
      <c r="C143" s="153"/>
      <c r="D143" s="230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</row>
    <row r="144" spans="2:17">
      <c r="B144" s="153"/>
      <c r="C144" s="153"/>
      <c r="D144" s="230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</row>
    <row r="145" spans="2:17">
      <c r="B145" s="153"/>
      <c r="C145" s="153"/>
      <c r="D145" s="230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</row>
    <row r="146" spans="2:17">
      <c r="B146" s="153"/>
      <c r="C146" s="153"/>
      <c r="D146" s="230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</row>
    <row r="147" spans="2:17">
      <c r="B147" s="153"/>
      <c r="C147" s="153"/>
      <c r="D147" s="230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</row>
    <row r="148" spans="2:17">
      <c r="B148" s="153"/>
      <c r="C148" s="153"/>
      <c r="D148" s="230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</row>
    <row r="149" spans="2:17">
      <c r="B149" s="153"/>
      <c r="C149" s="153"/>
      <c r="D149" s="230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</row>
    <row r="150" spans="2:17">
      <c r="B150" s="153"/>
      <c r="C150" s="153"/>
      <c r="D150" s="230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</row>
    <row r="151" spans="2:17">
      <c r="B151" s="153"/>
      <c r="C151" s="153"/>
      <c r="D151" s="230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</row>
    <row r="152" spans="2:17">
      <c r="B152" s="153"/>
      <c r="C152" s="153"/>
      <c r="D152" s="230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</row>
    <row r="153" spans="2:17">
      <c r="B153" s="153"/>
      <c r="C153" s="153"/>
      <c r="D153" s="230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</row>
    <row r="154" spans="2:17">
      <c r="B154" s="153"/>
      <c r="C154" s="153"/>
      <c r="D154" s="230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</row>
    <row r="155" spans="2:17">
      <c r="B155" s="153"/>
      <c r="C155" s="153"/>
      <c r="D155" s="230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</row>
    <row r="156" spans="2:17">
      <c r="B156" s="153"/>
      <c r="C156" s="153"/>
      <c r="D156" s="230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</row>
    <row r="157" spans="2:17">
      <c r="B157" s="153"/>
      <c r="C157" s="153"/>
      <c r="D157" s="230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</row>
    <row r="158" spans="2:17">
      <c r="B158" s="153"/>
      <c r="C158" s="153"/>
      <c r="D158" s="230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</row>
    <row r="159" spans="2:17">
      <c r="B159" s="153"/>
      <c r="C159" s="153"/>
      <c r="D159" s="230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</row>
    <row r="160" spans="2:17">
      <c r="B160" s="153"/>
      <c r="C160" s="153"/>
      <c r="D160" s="230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</row>
    <row r="161" spans="2:17">
      <c r="B161" s="153"/>
      <c r="C161" s="153"/>
      <c r="D161" s="230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</row>
    <row r="162" spans="2:17">
      <c r="B162" s="153"/>
      <c r="C162" s="153"/>
      <c r="D162" s="230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</row>
    <row r="163" spans="2:17">
      <c r="B163" s="153"/>
      <c r="C163" s="153"/>
      <c r="D163" s="230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</row>
    <row r="164" spans="2:17">
      <c r="B164" s="153"/>
      <c r="C164" s="153"/>
      <c r="D164" s="230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</row>
    <row r="165" spans="2:17">
      <c r="B165" s="153"/>
      <c r="C165" s="153"/>
      <c r="D165" s="230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</row>
    <row r="166" spans="2:17">
      <c r="B166" s="153"/>
      <c r="C166" s="153"/>
      <c r="D166" s="230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</row>
    <row r="167" spans="2:17">
      <c r="B167" s="153"/>
      <c r="C167" s="153"/>
      <c r="D167" s="230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</row>
    <row r="168" spans="2:17">
      <c r="B168" s="153"/>
      <c r="C168" s="153"/>
      <c r="D168" s="230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</row>
    <row r="169" spans="2:17">
      <c r="B169" s="153"/>
      <c r="C169" s="153"/>
      <c r="D169" s="230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</row>
    <row r="170" spans="2:17">
      <c r="B170" s="153"/>
      <c r="C170" s="153"/>
      <c r="D170" s="230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</row>
    <row r="171" spans="2:17">
      <c r="B171" s="153"/>
      <c r="C171" s="153"/>
      <c r="D171" s="230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</row>
    <row r="172" spans="2:17">
      <c r="B172" s="153"/>
      <c r="C172" s="153"/>
      <c r="D172" s="230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</row>
    <row r="173" spans="2:17">
      <c r="B173" s="153"/>
      <c r="C173" s="153"/>
      <c r="D173" s="230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</row>
    <row r="174" spans="2:17">
      <c r="B174" s="153"/>
      <c r="C174" s="153"/>
      <c r="D174" s="230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</row>
    <row r="175" spans="2:17">
      <c r="B175" s="153"/>
      <c r="C175" s="153"/>
      <c r="D175" s="230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</row>
    <row r="176" spans="2:17">
      <c r="B176" s="153"/>
      <c r="C176" s="153"/>
      <c r="D176" s="230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</row>
    <row r="177" spans="2:17">
      <c r="B177" s="153"/>
      <c r="C177" s="153"/>
      <c r="D177" s="230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</row>
    <row r="178" spans="2:17">
      <c r="B178" s="153"/>
      <c r="C178" s="153"/>
      <c r="D178" s="230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</row>
    <row r="179" spans="2:17">
      <c r="B179" s="153"/>
      <c r="C179" s="153"/>
      <c r="D179" s="230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</row>
    <row r="180" spans="2:17">
      <c r="B180" s="153"/>
      <c r="C180" s="153"/>
      <c r="D180" s="230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</row>
    <row r="181" spans="2:17">
      <c r="B181" s="153"/>
      <c r="C181" s="153"/>
      <c r="D181" s="230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</row>
    <row r="182" spans="2:17">
      <c r="B182" s="153"/>
      <c r="C182" s="153"/>
      <c r="D182" s="230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</row>
    <row r="183" spans="2:17">
      <c r="B183" s="153"/>
      <c r="C183" s="153"/>
      <c r="D183" s="230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</row>
    <row r="184" spans="2:17">
      <c r="B184" s="153"/>
      <c r="C184" s="153"/>
      <c r="D184" s="230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</row>
    <row r="185" spans="2:17">
      <c r="B185" s="153"/>
      <c r="C185" s="153"/>
      <c r="D185" s="230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</row>
    <row r="186" spans="2:17">
      <c r="B186" s="153"/>
      <c r="C186" s="153"/>
      <c r="D186" s="230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</row>
    <row r="187" spans="2:17">
      <c r="B187" s="153"/>
      <c r="C187" s="153"/>
      <c r="D187" s="230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</row>
    <row r="188" spans="2:17">
      <c r="B188" s="153"/>
      <c r="C188" s="153"/>
      <c r="D188" s="230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</row>
    <row r="189" spans="2:17">
      <c r="B189" s="153"/>
      <c r="C189" s="153"/>
      <c r="D189" s="230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</row>
    <row r="190" spans="2:17">
      <c r="B190" s="153"/>
      <c r="C190" s="153"/>
      <c r="D190" s="230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</row>
    <row r="191" spans="2:17">
      <c r="B191" s="153"/>
      <c r="C191" s="153"/>
      <c r="D191" s="230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</row>
    <row r="192" spans="2:17">
      <c r="B192" s="153"/>
      <c r="C192" s="153"/>
      <c r="D192" s="230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</row>
    <row r="193" spans="2:17">
      <c r="B193" s="153"/>
      <c r="C193" s="153"/>
      <c r="D193" s="230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</row>
    <row r="194" spans="2:17">
      <c r="B194" s="153"/>
      <c r="C194" s="153"/>
      <c r="D194" s="230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</row>
    <row r="195" spans="2:17">
      <c r="B195" s="153"/>
      <c r="C195" s="153"/>
      <c r="D195" s="230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</row>
    <row r="196" spans="2:17">
      <c r="B196" s="153"/>
      <c r="C196" s="153"/>
      <c r="D196" s="230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</row>
    <row r="197" spans="2:17">
      <c r="B197" s="153"/>
      <c r="C197" s="153"/>
      <c r="D197" s="230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</row>
    <row r="198" spans="2:17">
      <c r="B198" s="153"/>
      <c r="C198" s="153"/>
      <c r="D198" s="230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</row>
    <row r="199" spans="2:17">
      <c r="B199" s="153"/>
      <c r="C199" s="153"/>
      <c r="D199" s="230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</row>
    <row r="200" spans="2:17">
      <c r="B200" s="153"/>
      <c r="C200" s="153"/>
      <c r="D200" s="230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</row>
    <row r="201" spans="2:17">
      <c r="B201" s="153"/>
      <c r="C201" s="153"/>
      <c r="D201" s="230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</row>
    <row r="202" spans="2:17">
      <c r="B202" s="153"/>
      <c r="C202" s="153"/>
      <c r="D202" s="230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</row>
    <row r="203" spans="2:17">
      <c r="B203" s="153"/>
      <c r="C203" s="153"/>
      <c r="D203" s="230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</row>
    <row r="204" spans="2:17">
      <c r="B204" s="153"/>
      <c r="C204" s="153"/>
      <c r="D204" s="230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</row>
    <row r="205" spans="2:17">
      <c r="B205" s="153"/>
      <c r="C205" s="153"/>
      <c r="D205" s="230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</row>
    <row r="206" spans="2:17">
      <c r="B206" s="153"/>
      <c r="C206" s="153"/>
      <c r="D206" s="230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</row>
    <row r="207" spans="2:17">
      <c r="B207" s="153"/>
      <c r="C207" s="153"/>
      <c r="D207" s="230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</row>
    <row r="208" spans="2:17">
      <c r="B208" s="153"/>
      <c r="C208" s="153"/>
      <c r="D208" s="230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</row>
    <row r="209" spans="2:17">
      <c r="B209" s="153"/>
      <c r="C209" s="153"/>
      <c r="D209" s="230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  <c r="Q209" s="111"/>
    </row>
    <row r="210" spans="2:17">
      <c r="B210" s="153"/>
      <c r="C210" s="153"/>
      <c r="D210" s="230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</row>
    <row r="211" spans="2:17">
      <c r="B211" s="153"/>
      <c r="C211" s="153"/>
      <c r="D211" s="230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</row>
    <row r="212" spans="2:17">
      <c r="B212" s="153"/>
      <c r="C212" s="153"/>
      <c r="D212" s="230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</row>
    <row r="213" spans="2:17">
      <c r="B213" s="153"/>
      <c r="C213" s="153"/>
      <c r="D213" s="230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</row>
    <row r="214" spans="2:17">
      <c r="B214" s="153"/>
      <c r="C214" s="153"/>
      <c r="D214" s="230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</row>
    <row r="215" spans="2:17">
      <c r="B215" s="153"/>
      <c r="C215" s="153"/>
      <c r="D215" s="230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</row>
    <row r="216" spans="2:17">
      <c r="B216" s="153"/>
      <c r="C216" s="153"/>
      <c r="D216" s="230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</row>
    <row r="217" spans="2:17">
      <c r="B217" s="153"/>
      <c r="C217" s="153"/>
      <c r="D217" s="230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</row>
    <row r="218" spans="2:17">
      <c r="B218" s="153"/>
      <c r="C218" s="153"/>
      <c r="D218" s="230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</row>
    <row r="219" spans="2:17">
      <c r="B219" s="153"/>
      <c r="C219" s="153"/>
      <c r="D219" s="230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</row>
    <row r="220" spans="2:17">
      <c r="B220" s="153"/>
      <c r="C220" s="153"/>
      <c r="D220" s="230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</row>
    <row r="221" spans="2:17">
      <c r="B221" s="153"/>
      <c r="C221" s="153"/>
      <c r="D221" s="230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</row>
    <row r="222" spans="2:17">
      <c r="B222" s="153"/>
      <c r="C222" s="153"/>
      <c r="D222" s="230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</row>
    <row r="223" spans="2:17">
      <c r="B223" s="153"/>
      <c r="C223" s="153"/>
      <c r="D223" s="230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</row>
    <row r="224" spans="2:17">
      <c r="B224" s="153"/>
      <c r="C224" s="153"/>
      <c r="D224" s="230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</row>
    <row r="225" spans="2:17">
      <c r="B225" s="153"/>
      <c r="C225" s="153"/>
      <c r="D225" s="230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</row>
    <row r="226" spans="2:17">
      <c r="B226" s="153"/>
      <c r="C226" s="153"/>
      <c r="D226" s="230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</row>
    <row r="227" spans="2:17">
      <c r="B227" s="153"/>
      <c r="C227" s="153"/>
      <c r="D227" s="230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</row>
    <row r="228" spans="2:17">
      <c r="B228" s="153"/>
      <c r="C228" s="153"/>
      <c r="D228" s="230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</row>
    <row r="229" spans="2:17">
      <c r="B229" s="153"/>
      <c r="C229" s="153"/>
      <c r="D229" s="230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</row>
    <row r="230" spans="2:17">
      <c r="B230" s="153"/>
      <c r="C230" s="153"/>
      <c r="D230" s="230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</row>
    <row r="231" spans="2:17">
      <c r="B231" s="153"/>
      <c r="C231" s="153"/>
      <c r="D231" s="230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</row>
    <row r="232" spans="2:17">
      <c r="B232" s="153"/>
      <c r="C232" s="153"/>
      <c r="D232" s="230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</row>
    <row r="233" spans="2:17">
      <c r="B233" s="153"/>
      <c r="C233" s="153"/>
      <c r="D233" s="230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</row>
    <row r="234" spans="2:17">
      <c r="B234" s="153"/>
      <c r="C234" s="153"/>
      <c r="D234" s="230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</row>
    <row r="235" spans="2:17">
      <c r="B235" s="153"/>
      <c r="C235" s="153"/>
      <c r="D235" s="230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</row>
    <row r="236" spans="2:17">
      <c r="B236" s="153"/>
      <c r="C236" s="153"/>
      <c r="D236" s="230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</row>
    <row r="237" spans="2:17">
      <c r="B237" s="153"/>
      <c r="C237" s="153"/>
      <c r="D237" s="230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</row>
    <row r="238" spans="2:17">
      <c r="B238" s="153"/>
      <c r="C238" s="153"/>
      <c r="D238" s="230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</row>
    <row r="239" spans="2:17">
      <c r="B239" s="153"/>
      <c r="C239" s="153"/>
      <c r="D239" s="230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  <c r="P239" s="111"/>
      <c r="Q239" s="111"/>
    </row>
    <row r="240" spans="2:17">
      <c r="B240" s="153"/>
      <c r="C240" s="153"/>
      <c r="D240" s="230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</row>
    <row r="241" spans="2:17">
      <c r="B241" s="153"/>
      <c r="C241" s="153"/>
      <c r="D241" s="230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</row>
    <row r="242" spans="2:17">
      <c r="B242" s="153"/>
      <c r="C242" s="153"/>
      <c r="D242" s="230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1"/>
      <c r="P242" s="111"/>
      <c r="Q242" s="111"/>
    </row>
    <row r="243" spans="2:17">
      <c r="B243" s="153"/>
      <c r="C243" s="153"/>
      <c r="D243" s="230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  <c r="O243" s="111"/>
      <c r="P243" s="111"/>
      <c r="Q243" s="111"/>
    </row>
    <row r="244" spans="2:17">
      <c r="B244" s="153"/>
      <c r="C244" s="153"/>
      <c r="D244" s="230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</row>
    <row r="245" spans="2:17">
      <c r="B245" s="153"/>
      <c r="C245" s="153"/>
      <c r="D245" s="230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baseColWidth="10" defaultColWidth="9.1640625" defaultRowHeight="14" outlineLevelRow="1"/>
  <cols>
    <col min="1" max="1" width="66" style="119" bestFit="1" customWidth="1"/>
    <col min="2" max="2" width="19" style="166" customWidth="1"/>
    <col min="3" max="3" width="19.5" style="166" customWidth="1"/>
    <col min="4" max="4" width="9.83203125" style="244" customWidth="1"/>
    <col min="5" max="5" width="18.5" style="166" customWidth="1"/>
    <col min="6" max="6" width="17.6640625" style="166" customWidth="1"/>
    <col min="7" max="7" width="9.1640625" style="244" customWidth="1"/>
    <col min="8" max="8" width="16" style="166" bestFit="1" customWidth="1"/>
    <col min="9" max="16384" width="9.1640625" style="119"/>
  </cols>
  <sheetData>
    <row r="2" spans="1:19" ht="19">
      <c r="A2" s="5" t="s">
        <v>64</v>
      </c>
      <c r="B2" s="3"/>
      <c r="C2" s="3"/>
      <c r="D2" s="3"/>
      <c r="E2" s="3"/>
      <c r="F2" s="3"/>
      <c r="G2" s="3"/>
      <c r="H2" s="3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>
      <c r="A3" s="83"/>
    </row>
    <row r="4" spans="1:19">
      <c r="B4" s="153"/>
      <c r="C4" s="153"/>
      <c r="D4" s="230"/>
      <c r="E4" s="153"/>
      <c r="F4" s="153"/>
      <c r="G4" s="230"/>
      <c r="H4" s="153"/>
      <c r="I4" s="111"/>
      <c r="J4" s="111"/>
      <c r="K4" s="111"/>
      <c r="L4" s="111"/>
      <c r="M4" s="111"/>
      <c r="N4" s="111"/>
      <c r="O4" s="111"/>
      <c r="P4" s="111"/>
      <c r="Q4" s="111"/>
    </row>
    <row r="5" spans="1:19" s="150" customFormat="1">
      <c r="B5" s="199"/>
      <c r="C5" s="199"/>
      <c r="D5" s="19"/>
      <c r="E5" s="199"/>
      <c r="F5" s="199"/>
      <c r="G5" s="19"/>
      <c r="H5" s="150" t="str">
        <f>VALVAL</f>
        <v>млрд. одиниць</v>
      </c>
    </row>
    <row r="6" spans="1:19" s="260" customFormat="1">
      <c r="A6" s="190"/>
      <c r="B6" s="265">
        <v>43830</v>
      </c>
      <c r="C6" s="266"/>
      <c r="D6" s="267"/>
      <c r="E6" s="265">
        <v>44104</v>
      </c>
      <c r="F6" s="266"/>
      <c r="G6" s="267"/>
      <c r="H6" s="84"/>
    </row>
    <row r="7" spans="1:19" s="76" customFormat="1">
      <c r="A7" s="209"/>
      <c r="B7" s="7" t="s">
        <v>156</v>
      </c>
      <c r="C7" s="7" t="s">
        <v>159</v>
      </c>
      <c r="D7" s="74" t="s">
        <v>178</v>
      </c>
      <c r="E7" s="7" t="s">
        <v>156</v>
      </c>
      <c r="F7" s="7" t="s">
        <v>159</v>
      </c>
      <c r="G7" s="74" t="s">
        <v>178</v>
      </c>
      <c r="H7" s="7" t="s">
        <v>59</v>
      </c>
    </row>
    <row r="8" spans="1:19" s="258" customFormat="1" ht="16">
      <c r="A8" s="241" t="s">
        <v>141</v>
      </c>
      <c r="B8" s="109">
        <f t="shared" ref="B8:H8" si="0">SUM(B9:B18)</f>
        <v>84.365406859509989</v>
      </c>
      <c r="C8" s="109">
        <f t="shared" si="0"/>
        <v>1998.2958999565099</v>
      </c>
      <c r="D8" s="40">
        <f t="shared" si="0"/>
        <v>1</v>
      </c>
      <c r="E8" s="109">
        <f t="shared" si="0"/>
        <v>82.886899914439994</v>
      </c>
      <c r="F8" s="109">
        <f t="shared" si="0"/>
        <v>2345.6080919830001</v>
      </c>
      <c r="G8" s="40">
        <f t="shared" si="0"/>
        <v>1.0000009999999999</v>
      </c>
      <c r="H8" s="181">
        <f t="shared" si="0"/>
        <v>9.999999999999701E-7</v>
      </c>
    </row>
    <row r="9" spans="1:19" s="117" customFormat="1">
      <c r="A9" s="229" t="s">
        <v>109</v>
      </c>
      <c r="B9" s="225">
        <v>32.814109777820001</v>
      </c>
      <c r="C9" s="225">
        <v>777.24156701939</v>
      </c>
      <c r="D9" s="44">
        <v>0.38895200000000002</v>
      </c>
      <c r="E9" s="225">
        <v>30.655309874509999</v>
      </c>
      <c r="F9" s="225">
        <v>867.51154860778001</v>
      </c>
      <c r="G9" s="44">
        <v>0.36984499999999998</v>
      </c>
      <c r="H9" s="225">
        <v>-1.9106999999999999E-2</v>
      </c>
    </row>
    <row r="10" spans="1:19">
      <c r="A10" s="227" t="s">
        <v>1</v>
      </c>
      <c r="B10" s="175">
        <v>8.5912105929199996</v>
      </c>
      <c r="C10" s="175">
        <v>203.49313234584</v>
      </c>
      <c r="D10" s="252">
        <v>0.10183300000000001</v>
      </c>
      <c r="E10" s="175">
        <v>11.17490053437</v>
      </c>
      <c r="F10" s="175">
        <v>316.23739273288999</v>
      </c>
      <c r="G10" s="252">
        <v>0.134821</v>
      </c>
      <c r="H10" s="175">
        <v>3.2988000000000003E-2</v>
      </c>
      <c r="I10" s="111"/>
      <c r="J10" s="111"/>
      <c r="K10" s="111"/>
      <c r="L10" s="111"/>
      <c r="M10" s="111"/>
      <c r="N10" s="111"/>
      <c r="O10" s="111"/>
      <c r="P10" s="111"/>
      <c r="Q10" s="111"/>
    </row>
    <row r="11" spans="1:19">
      <c r="A11" s="227" t="s">
        <v>150</v>
      </c>
      <c r="B11" s="175">
        <v>0.15284089470000001</v>
      </c>
      <c r="C11" s="175">
        <v>3.6202200000000002</v>
      </c>
      <c r="D11" s="252">
        <v>1.812E-3</v>
      </c>
      <c r="E11" s="175">
        <v>0</v>
      </c>
      <c r="F11" s="175">
        <v>0</v>
      </c>
      <c r="G11" s="252">
        <v>0</v>
      </c>
      <c r="H11" s="175">
        <v>-1.812E-3</v>
      </c>
      <c r="I11" s="111"/>
      <c r="J11" s="111"/>
      <c r="K11" s="111"/>
      <c r="L11" s="111"/>
      <c r="M11" s="111"/>
      <c r="N11" s="111"/>
      <c r="O11" s="111"/>
      <c r="P11" s="111"/>
      <c r="Q11" s="111"/>
    </row>
    <row r="12" spans="1:19">
      <c r="A12" s="227" t="s">
        <v>13</v>
      </c>
      <c r="B12" s="175">
        <v>11.328394219950001</v>
      </c>
      <c r="C12" s="175">
        <v>268.32661117254003</v>
      </c>
      <c r="D12" s="252">
        <v>0.13427800000000001</v>
      </c>
      <c r="E12" s="175">
        <v>12.75791808184</v>
      </c>
      <c r="F12" s="175">
        <v>361.03504800627002</v>
      </c>
      <c r="G12" s="252">
        <v>0.15392</v>
      </c>
      <c r="H12" s="175">
        <v>1.9642E-2</v>
      </c>
      <c r="I12" s="111"/>
      <c r="J12" s="111"/>
      <c r="K12" s="111"/>
      <c r="L12" s="111"/>
      <c r="M12" s="111"/>
      <c r="N12" s="111"/>
      <c r="O12" s="111"/>
      <c r="P12" s="111"/>
      <c r="Q12" s="111"/>
    </row>
    <row r="13" spans="1:19">
      <c r="A13" s="227" t="s">
        <v>14</v>
      </c>
      <c r="B13" s="175">
        <v>30.914627038500001</v>
      </c>
      <c r="C13" s="175">
        <v>732.25003896043995</v>
      </c>
      <c r="D13" s="252">
        <v>0.36643700000000001</v>
      </c>
      <c r="E13" s="175">
        <v>27.725398514449999</v>
      </c>
      <c r="F13" s="175">
        <v>784.59828001404003</v>
      </c>
      <c r="G13" s="252">
        <v>0.33449699999999999</v>
      </c>
      <c r="H13" s="175">
        <v>-3.1940000000000003E-2</v>
      </c>
      <c r="I13" s="111"/>
      <c r="J13" s="111"/>
      <c r="K13" s="111"/>
      <c r="L13" s="111"/>
      <c r="M13" s="111"/>
      <c r="N13" s="111"/>
      <c r="O13" s="111"/>
      <c r="P13" s="111"/>
      <c r="Q13" s="111"/>
    </row>
    <row r="14" spans="1:19">
      <c r="A14" s="227" t="s">
        <v>92</v>
      </c>
      <c r="B14" s="175">
        <v>0.56422433561999996</v>
      </c>
      <c r="C14" s="175">
        <v>13.3643304583</v>
      </c>
      <c r="D14" s="252">
        <v>6.6880000000000004E-3</v>
      </c>
      <c r="E14" s="175">
        <v>0.57337290926999995</v>
      </c>
      <c r="F14" s="175">
        <v>16.225822622020001</v>
      </c>
      <c r="G14" s="252">
        <v>6.9179999999999997E-3</v>
      </c>
      <c r="H14" s="175">
        <v>2.3000000000000001E-4</v>
      </c>
      <c r="I14" s="111"/>
      <c r="J14" s="111"/>
      <c r="K14" s="111"/>
      <c r="L14" s="111"/>
      <c r="M14" s="111"/>
      <c r="N14" s="111"/>
      <c r="O14" s="111"/>
      <c r="P14" s="111"/>
      <c r="Q14" s="111"/>
    </row>
    <row r="15" spans="1:19">
      <c r="B15" s="153"/>
      <c r="C15" s="153"/>
      <c r="D15" s="230"/>
      <c r="E15" s="153"/>
      <c r="F15" s="153"/>
      <c r="G15" s="230"/>
      <c r="H15" s="153"/>
      <c r="I15" s="111"/>
      <c r="J15" s="111"/>
      <c r="K15" s="111"/>
      <c r="L15" s="111"/>
      <c r="M15" s="111"/>
      <c r="N15" s="111"/>
      <c r="O15" s="111"/>
      <c r="P15" s="111"/>
      <c r="Q15" s="111"/>
    </row>
    <row r="16" spans="1:19">
      <c r="B16" s="153"/>
      <c r="C16" s="153"/>
      <c r="D16" s="230"/>
      <c r="E16" s="153"/>
      <c r="F16" s="153"/>
      <c r="G16" s="230"/>
      <c r="H16" s="153"/>
      <c r="I16" s="111"/>
      <c r="J16" s="111"/>
      <c r="K16" s="111"/>
      <c r="L16" s="111"/>
      <c r="M16" s="111"/>
      <c r="N16" s="111"/>
      <c r="O16" s="111"/>
      <c r="P16" s="111"/>
      <c r="Q16" s="111"/>
    </row>
    <row r="17" spans="1:19">
      <c r="B17" s="153"/>
      <c r="C17" s="153"/>
      <c r="D17" s="230"/>
      <c r="E17" s="153"/>
      <c r="F17" s="153"/>
      <c r="G17" s="230"/>
      <c r="H17" s="153"/>
      <c r="I17" s="111"/>
      <c r="J17" s="111"/>
      <c r="K17" s="111"/>
      <c r="L17" s="111"/>
      <c r="M17" s="111"/>
      <c r="N17" s="111"/>
      <c r="O17" s="111"/>
      <c r="P17" s="111"/>
      <c r="Q17" s="111"/>
    </row>
    <row r="18" spans="1:19">
      <c r="B18" s="153"/>
      <c r="C18" s="153"/>
      <c r="D18" s="230"/>
      <c r="E18" s="153"/>
      <c r="F18" s="153"/>
      <c r="G18" s="230"/>
      <c r="H18" s="153"/>
      <c r="I18" s="111"/>
      <c r="J18" s="111"/>
      <c r="K18" s="111"/>
      <c r="L18" s="111"/>
      <c r="M18" s="111"/>
      <c r="N18" s="111"/>
      <c r="O18" s="111"/>
      <c r="P18" s="111"/>
      <c r="Q18" s="111"/>
    </row>
    <row r="19" spans="1:19">
      <c r="B19" s="153"/>
      <c r="C19" s="153"/>
      <c r="D19" s="230"/>
      <c r="E19" s="153"/>
      <c r="F19" s="153"/>
      <c r="G19" s="230"/>
      <c r="H19" s="153"/>
      <c r="I19" s="111"/>
      <c r="J19" s="111"/>
      <c r="K19" s="111"/>
      <c r="L19" s="111"/>
      <c r="M19" s="111"/>
      <c r="N19" s="111"/>
      <c r="O19" s="111"/>
      <c r="P19" s="111"/>
      <c r="Q19" s="111"/>
    </row>
    <row r="20" spans="1:19">
      <c r="B20" s="153"/>
      <c r="C20" s="153"/>
      <c r="D20" s="230"/>
      <c r="E20" s="153"/>
      <c r="F20" s="153"/>
      <c r="G20" s="230"/>
      <c r="H20" s="153"/>
      <c r="I20" s="111"/>
      <c r="J20" s="111"/>
      <c r="K20" s="111"/>
      <c r="L20" s="111"/>
      <c r="M20" s="111"/>
      <c r="N20" s="111"/>
      <c r="O20" s="111"/>
      <c r="P20" s="111"/>
      <c r="Q20" s="111"/>
    </row>
    <row r="21" spans="1:19">
      <c r="B21" s="153"/>
      <c r="C21" s="153"/>
      <c r="D21" s="230"/>
      <c r="E21" s="153"/>
      <c r="F21" s="153"/>
      <c r="G21" s="230"/>
      <c r="H21" s="150" t="str">
        <f>VALVAL</f>
        <v>млрд. одиниць</v>
      </c>
      <c r="I21" s="111"/>
      <c r="J21" s="111"/>
      <c r="K21" s="111"/>
      <c r="L21" s="111"/>
      <c r="M21" s="111"/>
      <c r="N21" s="111"/>
      <c r="O21" s="111"/>
      <c r="P21" s="111"/>
      <c r="Q21" s="111"/>
    </row>
    <row r="22" spans="1:19">
      <c r="A22" s="190"/>
      <c r="B22" s="265">
        <v>43830</v>
      </c>
      <c r="C22" s="266"/>
      <c r="D22" s="267"/>
      <c r="E22" s="265">
        <v>44104</v>
      </c>
      <c r="F22" s="266"/>
      <c r="G22" s="267"/>
      <c r="H22" s="84"/>
      <c r="I22" s="260"/>
      <c r="J22" s="260"/>
      <c r="K22" s="260"/>
      <c r="L22" s="260"/>
      <c r="M22" s="260"/>
      <c r="N22" s="260"/>
      <c r="O22" s="260"/>
      <c r="P22" s="260"/>
      <c r="Q22" s="260"/>
      <c r="R22" s="260"/>
      <c r="S22" s="260"/>
    </row>
    <row r="23" spans="1:19" s="195" customFormat="1">
      <c r="A23" s="72"/>
      <c r="B23" s="159" t="s">
        <v>156</v>
      </c>
      <c r="C23" s="159" t="s">
        <v>159</v>
      </c>
      <c r="D23" s="236" t="s">
        <v>178</v>
      </c>
      <c r="E23" s="159" t="s">
        <v>156</v>
      </c>
      <c r="F23" s="159" t="s">
        <v>159</v>
      </c>
      <c r="G23" s="236" t="s">
        <v>178</v>
      </c>
      <c r="H23" s="159" t="s">
        <v>59</v>
      </c>
      <c r="I23" s="188"/>
      <c r="J23" s="188"/>
      <c r="K23" s="188"/>
      <c r="L23" s="188"/>
      <c r="M23" s="188"/>
      <c r="N23" s="188"/>
      <c r="O23" s="188"/>
      <c r="P23" s="188"/>
      <c r="Q23" s="188"/>
    </row>
    <row r="24" spans="1:19" s="97" customFormat="1" ht="15">
      <c r="A24" s="110" t="s">
        <v>141</v>
      </c>
      <c r="B24" s="254">
        <f t="shared" ref="B24:G24" si="1">B$25+B$32</f>
        <v>84.365406859510003</v>
      </c>
      <c r="C24" s="254">
        <f t="shared" si="1"/>
        <v>1998.2958999565099</v>
      </c>
      <c r="D24" s="172">
        <f t="shared" si="1"/>
        <v>0.99999899999999997</v>
      </c>
      <c r="E24" s="254">
        <f t="shared" si="1"/>
        <v>82.886899914440008</v>
      </c>
      <c r="F24" s="254">
        <f t="shared" si="1"/>
        <v>2345.6080919830001</v>
      </c>
      <c r="G24" s="172">
        <f t="shared" si="1"/>
        <v>0.99999999999999989</v>
      </c>
      <c r="H24" s="222">
        <v>0</v>
      </c>
      <c r="I24" s="85"/>
      <c r="J24" s="85"/>
      <c r="K24" s="85"/>
      <c r="L24" s="85"/>
      <c r="M24" s="85"/>
      <c r="N24" s="85"/>
      <c r="O24" s="85"/>
      <c r="P24" s="85"/>
      <c r="Q24" s="85"/>
    </row>
    <row r="25" spans="1:19" s="106" customFormat="1" ht="15">
      <c r="A25" s="218" t="s">
        <v>61</v>
      </c>
      <c r="B25" s="126">
        <f t="shared" ref="B25:G25" si="2">SUM(B$26:B$31)</f>
        <v>74.362672420229998</v>
      </c>
      <c r="C25" s="126">
        <f t="shared" si="2"/>
        <v>1761.3691314806099</v>
      </c>
      <c r="D25" s="151">
        <f t="shared" si="2"/>
        <v>0.881436</v>
      </c>
      <c r="E25" s="126">
        <f t="shared" si="2"/>
        <v>72.988204610930012</v>
      </c>
      <c r="F25" s="126">
        <f t="shared" si="2"/>
        <v>2065.4859034587803</v>
      </c>
      <c r="G25" s="151">
        <f t="shared" si="2"/>
        <v>0.88057599999999991</v>
      </c>
      <c r="H25" s="196">
        <v>-8.5999999999999998E-4</v>
      </c>
      <c r="I25" s="95"/>
      <c r="J25" s="95"/>
      <c r="K25" s="95"/>
      <c r="L25" s="95"/>
      <c r="M25" s="95"/>
      <c r="N25" s="95"/>
      <c r="O25" s="95"/>
      <c r="P25" s="95"/>
      <c r="Q25" s="95"/>
    </row>
    <row r="26" spans="1:19" s="250" customFormat="1" outlineLevel="1">
      <c r="A26" s="90" t="s">
        <v>109</v>
      </c>
      <c r="B26" s="103">
        <v>30.948249705870001</v>
      </c>
      <c r="C26" s="103">
        <v>733.04643218316005</v>
      </c>
      <c r="D26" s="178">
        <v>0.366836</v>
      </c>
      <c r="E26" s="103">
        <v>28.948836863099999</v>
      </c>
      <c r="F26" s="103">
        <v>819.22023950518997</v>
      </c>
      <c r="G26" s="178">
        <v>0.34925699999999998</v>
      </c>
      <c r="H26" s="103">
        <v>-1.7579000000000001E-2</v>
      </c>
      <c r="I26" s="240"/>
      <c r="J26" s="240"/>
      <c r="K26" s="240"/>
      <c r="L26" s="240"/>
      <c r="M26" s="240"/>
      <c r="N26" s="240"/>
      <c r="O26" s="240"/>
      <c r="P26" s="240"/>
      <c r="Q26" s="240"/>
    </row>
    <row r="27" spans="1:19" outlineLevel="1">
      <c r="A27" s="192" t="s">
        <v>1</v>
      </c>
      <c r="B27" s="175">
        <v>8.0521863370600002</v>
      </c>
      <c r="C27" s="175">
        <v>190.72569601647001</v>
      </c>
      <c r="D27" s="252">
        <v>9.5444000000000001E-2</v>
      </c>
      <c r="E27" s="175">
        <v>10.462433230229999</v>
      </c>
      <c r="F27" s="175">
        <v>296.07535173986997</v>
      </c>
      <c r="G27" s="252">
        <v>0.126225</v>
      </c>
      <c r="H27" s="175">
        <v>3.0780999999999999E-2</v>
      </c>
      <c r="I27" s="111"/>
      <c r="J27" s="111"/>
      <c r="K27" s="111"/>
      <c r="L27" s="111"/>
      <c r="M27" s="111"/>
      <c r="N27" s="111"/>
      <c r="O27" s="111"/>
      <c r="P27" s="111"/>
      <c r="Q27" s="111"/>
    </row>
    <row r="28" spans="1:19" outlineLevel="1">
      <c r="A28" s="192" t="s">
        <v>150</v>
      </c>
      <c r="B28" s="175">
        <v>0.15284089470000001</v>
      </c>
      <c r="C28" s="175">
        <v>3.6202200000000002</v>
      </c>
      <c r="D28" s="252">
        <v>1.812E-3</v>
      </c>
      <c r="E28" s="175">
        <v>0</v>
      </c>
      <c r="F28" s="175">
        <v>0</v>
      </c>
      <c r="G28" s="252">
        <v>0</v>
      </c>
      <c r="H28" s="175">
        <v>-1.812E-3</v>
      </c>
      <c r="I28" s="111"/>
      <c r="J28" s="111"/>
      <c r="K28" s="111"/>
      <c r="L28" s="111"/>
      <c r="M28" s="111"/>
      <c r="N28" s="111"/>
      <c r="O28" s="111"/>
      <c r="P28" s="111"/>
      <c r="Q28" s="111"/>
    </row>
    <row r="29" spans="1:19" outlineLevel="1">
      <c r="A29" s="192" t="s">
        <v>13</v>
      </c>
      <c r="B29" s="175">
        <v>4.1254075563999999</v>
      </c>
      <c r="C29" s="175">
        <v>97.715228462499994</v>
      </c>
      <c r="D29" s="252">
        <v>4.8898999999999998E-2</v>
      </c>
      <c r="E29" s="175">
        <v>6.0859882053099996</v>
      </c>
      <c r="F29" s="175">
        <v>172.22677162337999</v>
      </c>
      <c r="G29" s="252">
        <v>7.3425000000000004E-2</v>
      </c>
      <c r="H29" s="175">
        <v>2.4525999999999999E-2</v>
      </c>
      <c r="I29" s="111"/>
      <c r="J29" s="111"/>
      <c r="K29" s="111"/>
      <c r="L29" s="111"/>
      <c r="M29" s="111"/>
      <c r="N29" s="111"/>
      <c r="O29" s="111"/>
      <c r="P29" s="111"/>
      <c r="Q29" s="111"/>
    </row>
    <row r="30" spans="1:19" outlineLevel="1">
      <c r="A30" s="192" t="s">
        <v>14</v>
      </c>
      <c r="B30" s="175">
        <v>30.519763590579998</v>
      </c>
      <c r="C30" s="175">
        <v>722.89722436017996</v>
      </c>
      <c r="D30" s="252">
        <v>0.361757</v>
      </c>
      <c r="E30" s="175">
        <v>26.91757340302</v>
      </c>
      <c r="F30" s="175">
        <v>761.73771796832</v>
      </c>
      <c r="G30" s="252">
        <v>0.32475100000000001</v>
      </c>
      <c r="H30" s="175">
        <v>-3.7005999999999997E-2</v>
      </c>
      <c r="I30" s="111"/>
      <c r="J30" s="111"/>
      <c r="K30" s="111"/>
      <c r="L30" s="111"/>
      <c r="M30" s="111"/>
      <c r="N30" s="111"/>
      <c r="O30" s="111"/>
      <c r="P30" s="111"/>
      <c r="Q30" s="111"/>
    </row>
    <row r="31" spans="1:19" outlineLevel="1">
      <c r="A31" s="192" t="s">
        <v>92</v>
      </c>
      <c r="B31" s="175">
        <v>0.56422433561999996</v>
      </c>
      <c r="C31" s="175">
        <v>13.3643304583</v>
      </c>
      <c r="D31" s="252">
        <v>6.6880000000000004E-3</v>
      </c>
      <c r="E31" s="175">
        <v>0.57337290926999995</v>
      </c>
      <c r="F31" s="175">
        <v>16.225822622020001</v>
      </c>
      <c r="G31" s="252">
        <v>6.9179999999999997E-3</v>
      </c>
      <c r="H31" s="175">
        <v>2.3000000000000001E-4</v>
      </c>
      <c r="I31" s="111"/>
      <c r="J31" s="111"/>
      <c r="K31" s="111"/>
      <c r="L31" s="111"/>
      <c r="M31" s="111"/>
      <c r="N31" s="111"/>
      <c r="O31" s="111"/>
      <c r="P31" s="111"/>
      <c r="Q31" s="111"/>
    </row>
    <row r="32" spans="1:19" s="150" customFormat="1" ht="15">
      <c r="A32" s="8" t="s">
        <v>12</v>
      </c>
      <c r="B32" s="91">
        <f t="shared" ref="B32:G32" si="3">SUM(B$33:B$36)</f>
        <v>10.002734439280001</v>
      </c>
      <c r="C32" s="91">
        <f t="shared" si="3"/>
        <v>236.92676847589999</v>
      </c>
      <c r="D32" s="165">
        <f t="shared" si="3"/>
        <v>0.118563</v>
      </c>
      <c r="E32" s="91">
        <f t="shared" si="3"/>
        <v>9.8986953035100012</v>
      </c>
      <c r="F32" s="91">
        <f t="shared" si="3"/>
        <v>280.12218852422001</v>
      </c>
      <c r="G32" s="165">
        <f t="shared" si="3"/>
        <v>0.119424</v>
      </c>
      <c r="H32" s="91">
        <v>8.5999999999999998E-4</v>
      </c>
    </row>
    <row r="33" spans="1:17" outlineLevel="1">
      <c r="A33" s="192" t="s">
        <v>109</v>
      </c>
      <c r="B33" s="175">
        <v>1.86586007195</v>
      </c>
      <c r="C33" s="175">
        <v>44.195134836229997</v>
      </c>
      <c r="D33" s="252">
        <v>2.2116E-2</v>
      </c>
      <c r="E33" s="175">
        <v>1.70647301141</v>
      </c>
      <c r="F33" s="175">
        <v>48.291309102589999</v>
      </c>
      <c r="G33" s="252">
        <v>2.0587999999999999E-2</v>
      </c>
      <c r="H33" s="175">
        <v>-1.5280000000000001E-3</v>
      </c>
      <c r="I33" s="111"/>
      <c r="J33" s="111"/>
      <c r="K33" s="111"/>
      <c r="L33" s="111"/>
      <c r="M33" s="111"/>
      <c r="N33" s="111"/>
      <c r="O33" s="111"/>
      <c r="P33" s="111"/>
      <c r="Q33" s="111"/>
    </row>
    <row r="34" spans="1:17" outlineLevel="1">
      <c r="A34" s="192" t="s">
        <v>1</v>
      </c>
      <c r="B34" s="175">
        <v>0.53902425586000002</v>
      </c>
      <c r="C34" s="175">
        <v>12.76743632937</v>
      </c>
      <c r="D34" s="252">
        <v>6.3889999999999997E-3</v>
      </c>
      <c r="E34" s="175">
        <v>0.71246730414000004</v>
      </c>
      <c r="F34" s="175">
        <v>20.16204099302</v>
      </c>
      <c r="G34" s="252">
        <v>8.5959999999999995E-3</v>
      </c>
      <c r="H34" s="175">
        <v>2.2060000000000001E-3</v>
      </c>
      <c r="I34" s="111"/>
      <c r="J34" s="111"/>
      <c r="K34" s="111"/>
      <c r="L34" s="111"/>
      <c r="M34" s="111"/>
      <c r="N34" s="111"/>
      <c r="O34" s="111"/>
      <c r="P34" s="111"/>
      <c r="Q34" s="111"/>
    </row>
    <row r="35" spans="1:17" outlineLevel="1">
      <c r="A35" s="192" t="s">
        <v>13</v>
      </c>
      <c r="B35" s="175">
        <v>7.2029866635499999</v>
      </c>
      <c r="C35" s="175">
        <v>170.61138271004</v>
      </c>
      <c r="D35" s="252">
        <v>8.5377999999999996E-2</v>
      </c>
      <c r="E35" s="175">
        <v>6.6719298765300001</v>
      </c>
      <c r="F35" s="175">
        <v>188.80827638289</v>
      </c>
      <c r="G35" s="252">
        <v>8.0493999999999996E-2</v>
      </c>
      <c r="H35" s="175">
        <v>-4.8840000000000003E-3</v>
      </c>
      <c r="I35" s="111"/>
      <c r="J35" s="111"/>
      <c r="K35" s="111"/>
      <c r="L35" s="111"/>
      <c r="M35" s="111"/>
      <c r="N35" s="111"/>
      <c r="O35" s="111"/>
      <c r="P35" s="111"/>
      <c r="Q35" s="111"/>
    </row>
    <row r="36" spans="1:17" outlineLevel="1">
      <c r="A36" s="192" t="s">
        <v>14</v>
      </c>
      <c r="B36" s="175">
        <v>0.39486344792</v>
      </c>
      <c r="C36" s="175">
        <v>9.3528146002600003</v>
      </c>
      <c r="D36" s="252">
        <v>4.6800000000000001E-3</v>
      </c>
      <c r="E36" s="175">
        <v>0.80782511143000002</v>
      </c>
      <c r="F36" s="175">
        <v>22.860562045719998</v>
      </c>
      <c r="G36" s="252">
        <v>9.7459999999999995E-3</v>
      </c>
      <c r="H36" s="175">
        <v>5.0660000000000002E-3</v>
      </c>
      <c r="I36" s="111"/>
      <c r="J36" s="111"/>
      <c r="K36" s="111"/>
      <c r="L36" s="111"/>
      <c r="M36" s="111"/>
      <c r="N36" s="111"/>
      <c r="O36" s="111"/>
      <c r="P36" s="111"/>
      <c r="Q36" s="111"/>
    </row>
    <row r="37" spans="1:17">
      <c r="B37" s="153"/>
      <c r="C37" s="153"/>
      <c r="D37" s="230"/>
      <c r="E37" s="153"/>
      <c r="F37" s="153"/>
      <c r="G37" s="230"/>
      <c r="H37" s="153"/>
      <c r="I37" s="111"/>
      <c r="J37" s="111"/>
      <c r="K37" s="111"/>
      <c r="L37" s="111"/>
      <c r="M37" s="111"/>
      <c r="N37" s="111"/>
      <c r="O37" s="111"/>
      <c r="P37" s="111"/>
      <c r="Q37" s="111"/>
    </row>
    <row r="38" spans="1:17">
      <c r="B38" s="153"/>
      <c r="C38" s="153"/>
      <c r="D38" s="230"/>
      <c r="E38" s="153"/>
      <c r="F38" s="153"/>
      <c r="G38" s="230"/>
      <c r="H38" s="153"/>
      <c r="I38" s="111"/>
      <c r="J38" s="111"/>
      <c r="K38" s="111"/>
      <c r="L38" s="111"/>
      <c r="M38" s="111"/>
      <c r="N38" s="111"/>
      <c r="O38" s="111"/>
      <c r="P38" s="111"/>
      <c r="Q38" s="111"/>
    </row>
    <row r="39" spans="1:17">
      <c r="B39" s="153"/>
      <c r="C39" s="153"/>
      <c r="D39" s="230"/>
      <c r="E39" s="153"/>
      <c r="F39" s="153"/>
      <c r="G39" s="230"/>
      <c r="H39" s="153"/>
      <c r="I39" s="111"/>
      <c r="J39" s="111"/>
      <c r="K39" s="111"/>
      <c r="L39" s="111"/>
      <c r="M39" s="111"/>
      <c r="N39" s="111"/>
      <c r="O39" s="111"/>
      <c r="P39" s="111"/>
      <c r="Q39" s="111"/>
    </row>
    <row r="40" spans="1:17">
      <c r="B40" s="153"/>
      <c r="C40" s="153"/>
      <c r="D40" s="230"/>
      <c r="E40" s="153"/>
      <c r="F40" s="153"/>
      <c r="G40" s="230"/>
      <c r="H40" s="153"/>
      <c r="I40" s="111"/>
      <c r="J40" s="111"/>
      <c r="K40" s="111"/>
      <c r="L40" s="111"/>
      <c r="M40" s="111"/>
      <c r="N40" s="111"/>
      <c r="O40" s="111"/>
      <c r="P40" s="111"/>
      <c r="Q40" s="111"/>
    </row>
    <row r="41" spans="1:17">
      <c r="B41" s="153"/>
      <c r="C41" s="153"/>
      <c r="D41" s="230"/>
      <c r="E41" s="153"/>
      <c r="F41" s="153"/>
      <c r="G41" s="230"/>
      <c r="H41" s="153"/>
      <c r="I41" s="111"/>
      <c r="J41" s="111"/>
      <c r="K41" s="111"/>
      <c r="L41" s="111"/>
      <c r="M41" s="111"/>
      <c r="N41" s="111"/>
      <c r="O41" s="111"/>
      <c r="P41" s="111"/>
      <c r="Q41" s="111"/>
    </row>
    <row r="42" spans="1:17">
      <c r="B42" s="153"/>
      <c r="C42" s="153"/>
      <c r="D42" s="230"/>
      <c r="E42" s="153"/>
      <c r="F42" s="153"/>
      <c r="G42" s="230"/>
      <c r="H42" s="153"/>
      <c r="I42" s="111"/>
      <c r="J42" s="111"/>
      <c r="K42" s="111"/>
      <c r="L42" s="111"/>
      <c r="M42" s="111"/>
      <c r="N42" s="111"/>
      <c r="O42" s="111"/>
      <c r="P42" s="111"/>
      <c r="Q42" s="111"/>
    </row>
    <row r="43" spans="1:17">
      <c r="B43" s="153"/>
      <c r="C43" s="153"/>
      <c r="D43" s="230"/>
      <c r="E43" s="153"/>
      <c r="F43" s="153"/>
      <c r="G43" s="230"/>
      <c r="H43" s="153"/>
      <c r="I43" s="111"/>
      <c r="J43" s="111"/>
      <c r="K43" s="111"/>
      <c r="L43" s="111"/>
      <c r="M43" s="111"/>
      <c r="N43" s="111"/>
      <c r="O43" s="111"/>
      <c r="P43" s="111"/>
      <c r="Q43" s="111"/>
    </row>
    <row r="44" spans="1:17">
      <c r="B44" s="153"/>
      <c r="C44" s="153"/>
      <c r="D44" s="230"/>
      <c r="E44" s="153"/>
      <c r="F44" s="153"/>
      <c r="G44" s="230"/>
      <c r="H44" s="153"/>
      <c r="I44" s="111"/>
      <c r="J44" s="111"/>
      <c r="K44" s="111"/>
      <c r="L44" s="111"/>
      <c r="M44" s="111"/>
      <c r="N44" s="111"/>
      <c r="O44" s="111"/>
      <c r="P44" s="111"/>
      <c r="Q44" s="111"/>
    </row>
    <row r="45" spans="1:17">
      <c r="B45" s="153"/>
      <c r="C45" s="153"/>
      <c r="D45" s="230"/>
      <c r="E45" s="153"/>
      <c r="F45" s="153"/>
      <c r="G45" s="230"/>
      <c r="H45" s="153"/>
      <c r="I45" s="111"/>
      <c r="J45" s="111"/>
      <c r="K45" s="111"/>
      <c r="L45" s="111"/>
      <c r="M45" s="111"/>
      <c r="N45" s="111"/>
      <c r="O45" s="111"/>
      <c r="P45" s="111"/>
      <c r="Q45" s="111"/>
    </row>
    <row r="46" spans="1:17">
      <c r="B46" s="153"/>
      <c r="C46" s="153"/>
      <c r="D46" s="230"/>
      <c r="E46" s="153"/>
      <c r="F46" s="153"/>
      <c r="G46" s="230"/>
      <c r="H46" s="153"/>
      <c r="I46" s="111"/>
      <c r="J46" s="111"/>
      <c r="K46" s="111"/>
      <c r="L46" s="111"/>
      <c r="M46" s="111"/>
      <c r="N46" s="111"/>
      <c r="O46" s="111"/>
      <c r="P46" s="111"/>
      <c r="Q46" s="111"/>
    </row>
    <row r="47" spans="1:17">
      <c r="B47" s="153"/>
      <c r="C47" s="153"/>
      <c r="D47" s="230"/>
      <c r="E47" s="153"/>
      <c r="F47" s="153"/>
      <c r="G47" s="230"/>
      <c r="H47" s="153"/>
      <c r="I47" s="111"/>
      <c r="J47" s="111"/>
      <c r="K47" s="111"/>
      <c r="L47" s="111"/>
      <c r="M47" s="111"/>
      <c r="N47" s="111"/>
      <c r="O47" s="111"/>
      <c r="P47" s="111"/>
      <c r="Q47" s="111"/>
    </row>
    <row r="48" spans="1:17">
      <c r="B48" s="153"/>
      <c r="C48" s="153"/>
      <c r="D48" s="230"/>
      <c r="E48" s="153"/>
      <c r="F48" s="153"/>
      <c r="G48" s="230"/>
      <c r="H48" s="153"/>
      <c r="I48" s="111"/>
      <c r="J48" s="111"/>
      <c r="K48" s="111"/>
      <c r="L48" s="111"/>
      <c r="M48" s="111"/>
      <c r="N48" s="111"/>
      <c r="O48" s="111"/>
      <c r="P48" s="111"/>
      <c r="Q48" s="111"/>
    </row>
    <row r="49" spans="2:17">
      <c r="B49" s="153"/>
      <c r="C49" s="153"/>
      <c r="D49" s="230"/>
      <c r="E49" s="153"/>
      <c r="F49" s="153"/>
      <c r="G49" s="230"/>
      <c r="H49" s="153"/>
      <c r="I49" s="111"/>
      <c r="J49" s="111"/>
      <c r="K49" s="111"/>
      <c r="L49" s="111"/>
      <c r="M49" s="111"/>
      <c r="N49" s="111"/>
      <c r="O49" s="111"/>
      <c r="P49" s="111"/>
      <c r="Q49" s="111"/>
    </row>
    <row r="50" spans="2:17">
      <c r="B50" s="153"/>
      <c r="C50" s="153"/>
      <c r="D50" s="230"/>
      <c r="E50" s="153"/>
      <c r="F50" s="153"/>
      <c r="G50" s="230"/>
      <c r="H50" s="153"/>
      <c r="I50" s="111"/>
      <c r="J50" s="111"/>
      <c r="K50" s="111"/>
      <c r="L50" s="111"/>
      <c r="M50" s="111"/>
      <c r="N50" s="111"/>
      <c r="O50" s="111"/>
      <c r="P50" s="111"/>
      <c r="Q50" s="111"/>
    </row>
    <row r="51" spans="2:17">
      <c r="B51" s="153"/>
      <c r="C51" s="153"/>
      <c r="D51" s="230"/>
      <c r="E51" s="153"/>
      <c r="F51" s="153"/>
      <c r="G51" s="230"/>
      <c r="H51" s="153"/>
      <c r="I51" s="111"/>
      <c r="J51" s="111"/>
      <c r="K51" s="111"/>
      <c r="L51" s="111"/>
      <c r="M51" s="111"/>
      <c r="N51" s="111"/>
      <c r="O51" s="111"/>
      <c r="P51" s="111"/>
      <c r="Q51" s="111"/>
    </row>
    <row r="52" spans="2:17">
      <c r="B52" s="153"/>
      <c r="C52" s="153"/>
      <c r="D52" s="230"/>
      <c r="E52" s="153"/>
      <c r="F52" s="153"/>
      <c r="G52" s="230"/>
      <c r="H52" s="153"/>
      <c r="I52" s="111"/>
      <c r="J52" s="111"/>
      <c r="K52" s="111"/>
      <c r="L52" s="111"/>
      <c r="M52" s="111"/>
      <c r="N52" s="111"/>
      <c r="O52" s="111"/>
      <c r="P52" s="111"/>
      <c r="Q52" s="111"/>
    </row>
    <row r="53" spans="2:17">
      <c r="B53" s="153"/>
      <c r="C53" s="153"/>
      <c r="D53" s="230"/>
      <c r="E53" s="153"/>
      <c r="F53" s="153"/>
      <c r="G53" s="230"/>
      <c r="H53" s="153"/>
      <c r="I53" s="111"/>
      <c r="J53" s="111"/>
      <c r="K53" s="111"/>
      <c r="L53" s="111"/>
      <c r="M53" s="111"/>
      <c r="N53" s="111"/>
      <c r="O53" s="111"/>
      <c r="P53" s="111"/>
      <c r="Q53" s="111"/>
    </row>
    <row r="54" spans="2:17">
      <c r="B54" s="153"/>
      <c r="C54" s="153"/>
      <c r="D54" s="230"/>
      <c r="E54" s="153"/>
      <c r="F54" s="153"/>
      <c r="G54" s="230"/>
      <c r="H54" s="153"/>
      <c r="I54" s="111"/>
      <c r="J54" s="111"/>
      <c r="K54" s="111"/>
      <c r="L54" s="111"/>
      <c r="M54" s="111"/>
      <c r="N54" s="111"/>
      <c r="O54" s="111"/>
      <c r="P54" s="111"/>
      <c r="Q54" s="111"/>
    </row>
    <row r="55" spans="2:17">
      <c r="B55" s="153"/>
      <c r="C55" s="153"/>
      <c r="D55" s="230"/>
      <c r="E55" s="153"/>
      <c r="F55" s="153"/>
      <c r="G55" s="230"/>
      <c r="H55" s="153"/>
      <c r="I55" s="111"/>
      <c r="J55" s="111"/>
      <c r="K55" s="111"/>
      <c r="L55" s="111"/>
      <c r="M55" s="111"/>
      <c r="N55" s="111"/>
      <c r="O55" s="111"/>
      <c r="P55" s="111"/>
      <c r="Q55" s="111"/>
    </row>
    <row r="56" spans="2:17">
      <c r="B56" s="153"/>
      <c r="C56" s="153"/>
      <c r="D56" s="230"/>
      <c r="E56" s="153"/>
      <c r="F56" s="153"/>
      <c r="G56" s="230"/>
      <c r="H56" s="153"/>
      <c r="I56" s="111"/>
      <c r="J56" s="111"/>
      <c r="K56" s="111"/>
      <c r="L56" s="111"/>
      <c r="M56" s="111"/>
      <c r="N56" s="111"/>
      <c r="O56" s="111"/>
      <c r="P56" s="111"/>
      <c r="Q56" s="111"/>
    </row>
    <row r="57" spans="2:17">
      <c r="B57" s="153"/>
      <c r="C57" s="153"/>
      <c r="D57" s="230"/>
      <c r="E57" s="153"/>
      <c r="F57" s="153"/>
      <c r="G57" s="230"/>
      <c r="H57" s="153"/>
      <c r="I57" s="111"/>
      <c r="J57" s="111"/>
      <c r="K57" s="111"/>
      <c r="L57" s="111"/>
      <c r="M57" s="111"/>
      <c r="N57" s="111"/>
      <c r="O57" s="111"/>
      <c r="P57" s="111"/>
      <c r="Q57" s="111"/>
    </row>
    <row r="58" spans="2:17">
      <c r="B58" s="153"/>
      <c r="C58" s="153"/>
      <c r="D58" s="230"/>
      <c r="E58" s="153"/>
      <c r="F58" s="153"/>
      <c r="G58" s="230"/>
      <c r="H58" s="153"/>
      <c r="I58" s="111"/>
      <c r="J58" s="111"/>
      <c r="K58" s="111"/>
      <c r="L58" s="111"/>
      <c r="M58" s="111"/>
      <c r="N58" s="111"/>
      <c r="O58" s="111"/>
      <c r="P58" s="111"/>
      <c r="Q58" s="111"/>
    </row>
    <row r="59" spans="2:17">
      <c r="B59" s="153"/>
      <c r="C59" s="153"/>
      <c r="D59" s="230"/>
      <c r="E59" s="153"/>
      <c r="F59" s="153"/>
      <c r="G59" s="230"/>
      <c r="H59" s="153"/>
      <c r="I59" s="111"/>
      <c r="J59" s="111"/>
      <c r="K59" s="111"/>
      <c r="L59" s="111"/>
      <c r="M59" s="111"/>
      <c r="N59" s="111"/>
      <c r="O59" s="111"/>
      <c r="P59" s="111"/>
      <c r="Q59" s="111"/>
    </row>
    <row r="60" spans="2:17">
      <c r="B60" s="153"/>
      <c r="C60" s="153"/>
      <c r="D60" s="230"/>
      <c r="E60" s="153"/>
      <c r="F60" s="153"/>
      <c r="G60" s="230"/>
      <c r="H60" s="153"/>
      <c r="I60" s="111"/>
      <c r="J60" s="111"/>
      <c r="K60" s="111"/>
      <c r="L60" s="111"/>
      <c r="M60" s="111"/>
      <c r="N60" s="111"/>
      <c r="O60" s="111"/>
      <c r="P60" s="111"/>
      <c r="Q60" s="111"/>
    </row>
    <row r="61" spans="2:17">
      <c r="B61" s="153"/>
      <c r="C61" s="153"/>
      <c r="D61" s="230"/>
      <c r="E61" s="153"/>
      <c r="F61" s="153"/>
      <c r="G61" s="230"/>
      <c r="H61" s="153"/>
      <c r="I61" s="111"/>
      <c r="J61" s="111"/>
      <c r="K61" s="111"/>
      <c r="L61" s="111"/>
      <c r="M61" s="111"/>
      <c r="N61" s="111"/>
      <c r="O61" s="111"/>
      <c r="P61" s="111"/>
      <c r="Q61" s="111"/>
    </row>
    <row r="62" spans="2:17">
      <c r="B62" s="153"/>
      <c r="C62" s="153"/>
      <c r="D62" s="230"/>
      <c r="E62" s="153"/>
      <c r="F62" s="153"/>
      <c r="G62" s="230"/>
      <c r="H62" s="153"/>
      <c r="I62" s="111"/>
      <c r="J62" s="111"/>
      <c r="K62" s="111"/>
      <c r="L62" s="111"/>
      <c r="M62" s="111"/>
      <c r="N62" s="111"/>
      <c r="O62" s="111"/>
      <c r="P62" s="111"/>
      <c r="Q62" s="111"/>
    </row>
    <row r="63" spans="2:17">
      <c r="B63" s="153"/>
      <c r="C63" s="153"/>
      <c r="D63" s="230"/>
      <c r="E63" s="153"/>
      <c r="F63" s="153"/>
      <c r="G63" s="230"/>
      <c r="H63" s="153"/>
      <c r="I63" s="111"/>
      <c r="J63" s="111"/>
      <c r="K63" s="111"/>
      <c r="L63" s="111"/>
      <c r="M63" s="111"/>
      <c r="N63" s="111"/>
      <c r="O63" s="111"/>
      <c r="P63" s="111"/>
      <c r="Q63" s="111"/>
    </row>
    <row r="64" spans="2:17">
      <c r="B64" s="153"/>
      <c r="C64" s="153"/>
      <c r="D64" s="230"/>
      <c r="E64" s="153"/>
      <c r="F64" s="153"/>
      <c r="G64" s="230"/>
      <c r="H64" s="153"/>
      <c r="I64" s="111"/>
      <c r="J64" s="111"/>
      <c r="K64" s="111"/>
      <c r="L64" s="111"/>
      <c r="M64" s="111"/>
      <c r="N64" s="111"/>
      <c r="O64" s="111"/>
      <c r="P64" s="111"/>
      <c r="Q64" s="111"/>
    </row>
    <row r="65" spans="2:17">
      <c r="B65" s="153"/>
      <c r="C65" s="153"/>
      <c r="D65" s="230"/>
      <c r="E65" s="153"/>
      <c r="F65" s="153"/>
      <c r="G65" s="230"/>
      <c r="H65" s="153"/>
      <c r="I65" s="111"/>
      <c r="J65" s="111"/>
      <c r="K65" s="111"/>
      <c r="L65" s="111"/>
      <c r="M65" s="111"/>
      <c r="N65" s="111"/>
      <c r="O65" s="111"/>
      <c r="P65" s="111"/>
      <c r="Q65" s="111"/>
    </row>
    <row r="66" spans="2:17">
      <c r="B66" s="153"/>
      <c r="C66" s="153"/>
      <c r="D66" s="230"/>
      <c r="E66" s="153"/>
      <c r="F66" s="153"/>
      <c r="G66" s="230"/>
      <c r="H66" s="153"/>
      <c r="I66" s="111"/>
      <c r="J66" s="111"/>
      <c r="K66" s="111"/>
      <c r="L66" s="111"/>
      <c r="M66" s="111"/>
      <c r="N66" s="111"/>
      <c r="O66" s="111"/>
      <c r="P66" s="111"/>
      <c r="Q66" s="111"/>
    </row>
    <row r="67" spans="2:17">
      <c r="B67" s="153"/>
      <c r="C67" s="153"/>
      <c r="D67" s="230"/>
      <c r="E67" s="153"/>
      <c r="F67" s="153"/>
      <c r="G67" s="230"/>
      <c r="H67" s="153"/>
      <c r="I67" s="111"/>
      <c r="J67" s="111"/>
      <c r="K67" s="111"/>
      <c r="L67" s="111"/>
      <c r="M67" s="111"/>
      <c r="N67" s="111"/>
      <c r="O67" s="111"/>
      <c r="P67" s="111"/>
      <c r="Q67" s="111"/>
    </row>
    <row r="68" spans="2:17">
      <c r="B68" s="153"/>
      <c r="C68" s="153"/>
      <c r="D68" s="230"/>
      <c r="E68" s="153"/>
      <c r="F68" s="153"/>
      <c r="G68" s="230"/>
      <c r="H68" s="153"/>
      <c r="I68" s="111"/>
      <c r="J68" s="111"/>
      <c r="K68" s="111"/>
      <c r="L68" s="111"/>
      <c r="M68" s="111"/>
      <c r="N68" s="111"/>
      <c r="O68" s="111"/>
      <c r="P68" s="111"/>
      <c r="Q68" s="111"/>
    </row>
    <row r="69" spans="2:17">
      <c r="B69" s="153"/>
      <c r="C69" s="153"/>
      <c r="D69" s="230"/>
      <c r="E69" s="153"/>
      <c r="F69" s="153"/>
      <c r="G69" s="230"/>
      <c r="H69" s="153"/>
      <c r="I69" s="111"/>
      <c r="J69" s="111"/>
      <c r="K69" s="111"/>
      <c r="L69" s="111"/>
      <c r="M69" s="111"/>
      <c r="N69" s="111"/>
      <c r="O69" s="111"/>
      <c r="P69" s="111"/>
      <c r="Q69" s="111"/>
    </row>
    <row r="70" spans="2:17">
      <c r="B70" s="153"/>
      <c r="C70" s="153"/>
      <c r="D70" s="230"/>
      <c r="E70" s="153"/>
      <c r="F70" s="153"/>
      <c r="G70" s="230"/>
      <c r="H70" s="153"/>
      <c r="I70" s="111"/>
      <c r="J70" s="111"/>
      <c r="K70" s="111"/>
      <c r="L70" s="111"/>
      <c r="M70" s="111"/>
      <c r="N70" s="111"/>
      <c r="O70" s="111"/>
      <c r="P70" s="111"/>
      <c r="Q70" s="111"/>
    </row>
    <row r="71" spans="2:17">
      <c r="B71" s="153"/>
      <c r="C71" s="153"/>
      <c r="D71" s="230"/>
      <c r="E71" s="153"/>
      <c r="F71" s="153"/>
      <c r="G71" s="230"/>
      <c r="H71" s="153"/>
      <c r="I71" s="111"/>
      <c r="J71" s="111"/>
      <c r="K71" s="111"/>
      <c r="L71" s="111"/>
      <c r="M71" s="111"/>
      <c r="N71" s="111"/>
      <c r="O71" s="111"/>
      <c r="P71" s="111"/>
      <c r="Q71" s="111"/>
    </row>
    <row r="72" spans="2:17">
      <c r="B72" s="153"/>
      <c r="C72" s="153"/>
      <c r="D72" s="230"/>
      <c r="E72" s="153"/>
      <c r="F72" s="153"/>
      <c r="G72" s="230"/>
      <c r="H72" s="153"/>
      <c r="I72" s="111"/>
      <c r="J72" s="111"/>
      <c r="K72" s="111"/>
      <c r="L72" s="111"/>
      <c r="M72" s="111"/>
      <c r="N72" s="111"/>
      <c r="O72" s="111"/>
      <c r="P72" s="111"/>
      <c r="Q72" s="111"/>
    </row>
    <row r="73" spans="2:17">
      <c r="B73" s="153"/>
      <c r="C73" s="153"/>
      <c r="D73" s="230"/>
      <c r="E73" s="153"/>
      <c r="F73" s="153"/>
      <c r="G73" s="230"/>
      <c r="H73" s="153"/>
      <c r="I73" s="111"/>
      <c r="J73" s="111"/>
      <c r="K73" s="111"/>
      <c r="L73" s="111"/>
      <c r="M73" s="111"/>
      <c r="N73" s="111"/>
      <c r="O73" s="111"/>
      <c r="P73" s="111"/>
      <c r="Q73" s="111"/>
    </row>
    <row r="74" spans="2:17">
      <c r="B74" s="153"/>
      <c r="C74" s="153"/>
      <c r="D74" s="230"/>
      <c r="E74" s="153"/>
      <c r="F74" s="153"/>
      <c r="G74" s="230"/>
      <c r="H74" s="153"/>
      <c r="I74" s="111"/>
      <c r="J74" s="111"/>
      <c r="K74" s="111"/>
      <c r="L74" s="111"/>
      <c r="M74" s="111"/>
      <c r="N74" s="111"/>
      <c r="O74" s="111"/>
      <c r="P74" s="111"/>
      <c r="Q74" s="111"/>
    </row>
    <row r="75" spans="2:17">
      <c r="B75" s="153"/>
      <c r="C75" s="153"/>
      <c r="D75" s="230"/>
      <c r="E75" s="153"/>
      <c r="F75" s="153"/>
      <c r="G75" s="230"/>
      <c r="H75" s="153"/>
      <c r="I75" s="111"/>
      <c r="J75" s="111"/>
      <c r="K75" s="111"/>
      <c r="L75" s="111"/>
      <c r="M75" s="111"/>
      <c r="N75" s="111"/>
      <c r="O75" s="111"/>
      <c r="P75" s="111"/>
      <c r="Q75" s="111"/>
    </row>
    <row r="76" spans="2:17">
      <c r="B76" s="153"/>
      <c r="C76" s="153"/>
      <c r="D76" s="230"/>
      <c r="E76" s="153"/>
      <c r="F76" s="153"/>
      <c r="G76" s="230"/>
      <c r="H76" s="153"/>
      <c r="I76" s="111"/>
      <c r="J76" s="111"/>
      <c r="K76" s="111"/>
      <c r="L76" s="111"/>
      <c r="M76" s="111"/>
      <c r="N76" s="111"/>
      <c r="O76" s="111"/>
      <c r="P76" s="111"/>
      <c r="Q76" s="111"/>
    </row>
    <row r="77" spans="2:17">
      <c r="B77" s="153"/>
      <c r="C77" s="153"/>
      <c r="D77" s="230"/>
      <c r="E77" s="153"/>
      <c r="F77" s="153"/>
      <c r="G77" s="230"/>
      <c r="H77" s="153"/>
      <c r="I77" s="111"/>
      <c r="J77" s="111"/>
      <c r="K77" s="111"/>
      <c r="L77" s="111"/>
      <c r="M77" s="111"/>
      <c r="N77" s="111"/>
      <c r="O77" s="111"/>
      <c r="P77" s="111"/>
      <c r="Q77" s="111"/>
    </row>
    <row r="78" spans="2:17">
      <c r="B78" s="153"/>
      <c r="C78" s="153"/>
      <c r="D78" s="230"/>
      <c r="E78" s="153"/>
      <c r="F78" s="153"/>
      <c r="G78" s="230"/>
      <c r="H78" s="153"/>
      <c r="I78" s="111"/>
      <c r="J78" s="111"/>
      <c r="K78" s="111"/>
      <c r="L78" s="111"/>
      <c r="M78" s="111"/>
      <c r="N78" s="111"/>
      <c r="O78" s="111"/>
      <c r="P78" s="111"/>
      <c r="Q78" s="111"/>
    </row>
    <row r="79" spans="2:17">
      <c r="B79" s="153"/>
      <c r="C79" s="153"/>
      <c r="D79" s="230"/>
      <c r="E79" s="153"/>
      <c r="F79" s="153"/>
      <c r="G79" s="230"/>
      <c r="H79" s="153"/>
      <c r="I79" s="111"/>
      <c r="J79" s="111"/>
      <c r="K79" s="111"/>
      <c r="L79" s="111"/>
      <c r="M79" s="111"/>
      <c r="N79" s="111"/>
      <c r="O79" s="111"/>
      <c r="P79" s="111"/>
      <c r="Q79" s="111"/>
    </row>
    <row r="80" spans="2:17">
      <c r="B80" s="153"/>
      <c r="C80" s="153"/>
      <c r="D80" s="230"/>
      <c r="E80" s="153"/>
      <c r="F80" s="153"/>
      <c r="G80" s="230"/>
      <c r="H80" s="153"/>
      <c r="I80" s="111"/>
      <c r="J80" s="111"/>
      <c r="K80" s="111"/>
      <c r="L80" s="111"/>
      <c r="M80" s="111"/>
      <c r="N80" s="111"/>
      <c r="O80" s="111"/>
      <c r="P80" s="111"/>
      <c r="Q80" s="111"/>
    </row>
    <row r="81" spans="2:17">
      <c r="B81" s="153"/>
      <c r="C81" s="153"/>
      <c r="D81" s="230"/>
      <c r="E81" s="153"/>
      <c r="F81" s="153"/>
      <c r="G81" s="230"/>
      <c r="H81" s="153"/>
      <c r="I81" s="111"/>
      <c r="J81" s="111"/>
      <c r="K81" s="111"/>
      <c r="L81" s="111"/>
      <c r="M81" s="111"/>
      <c r="N81" s="111"/>
      <c r="O81" s="111"/>
      <c r="P81" s="111"/>
      <c r="Q81" s="111"/>
    </row>
    <row r="82" spans="2:17">
      <c r="B82" s="153"/>
      <c r="C82" s="153"/>
      <c r="D82" s="230"/>
      <c r="E82" s="153"/>
      <c r="F82" s="153"/>
      <c r="G82" s="230"/>
      <c r="H82" s="153"/>
      <c r="I82" s="111"/>
      <c r="J82" s="111"/>
      <c r="K82" s="111"/>
      <c r="L82" s="111"/>
      <c r="M82" s="111"/>
      <c r="N82" s="111"/>
      <c r="O82" s="111"/>
      <c r="P82" s="111"/>
      <c r="Q82" s="111"/>
    </row>
    <row r="83" spans="2:17">
      <c r="B83" s="153"/>
      <c r="C83" s="153"/>
      <c r="D83" s="230"/>
      <c r="E83" s="153"/>
      <c r="F83" s="153"/>
      <c r="G83" s="230"/>
      <c r="H83" s="153"/>
      <c r="I83" s="111"/>
      <c r="J83" s="111"/>
      <c r="K83" s="111"/>
      <c r="L83" s="111"/>
      <c r="M83" s="111"/>
      <c r="N83" s="111"/>
      <c r="O83" s="111"/>
      <c r="P83" s="111"/>
      <c r="Q83" s="111"/>
    </row>
    <row r="84" spans="2:17">
      <c r="B84" s="153"/>
      <c r="C84" s="153"/>
      <c r="D84" s="230"/>
      <c r="E84" s="153"/>
      <c r="F84" s="153"/>
      <c r="G84" s="230"/>
      <c r="H84" s="153"/>
      <c r="I84" s="111"/>
      <c r="J84" s="111"/>
      <c r="K84" s="111"/>
      <c r="L84" s="111"/>
      <c r="M84" s="111"/>
      <c r="N84" s="111"/>
      <c r="O84" s="111"/>
      <c r="P84" s="111"/>
      <c r="Q84" s="111"/>
    </row>
    <row r="85" spans="2:17">
      <c r="B85" s="153"/>
      <c r="C85" s="153"/>
      <c r="D85" s="230"/>
      <c r="E85" s="153"/>
      <c r="F85" s="153"/>
      <c r="G85" s="230"/>
      <c r="H85" s="153"/>
      <c r="I85" s="111"/>
      <c r="J85" s="111"/>
      <c r="K85" s="111"/>
      <c r="L85" s="111"/>
      <c r="M85" s="111"/>
      <c r="N85" s="111"/>
      <c r="O85" s="111"/>
      <c r="P85" s="111"/>
      <c r="Q85" s="111"/>
    </row>
    <row r="86" spans="2:17">
      <c r="B86" s="153"/>
      <c r="C86" s="153"/>
      <c r="D86" s="230"/>
      <c r="E86" s="153"/>
      <c r="F86" s="153"/>
      <c r="G86" s="230"/>
      <c r="H86" s="153"/>
      <c r="I86" s="111"/>
      <c r="J86" s="111"/>
      <c r="K86" s="111"/>
      <c r="L86" s="111"/>
      <c r="M86" s="111"/>
      <c r="N86" s="111"/>
      <c r="O86" s="111"/>
      <c r="P86" s="111"/>
      <c r="Q86" s="111"/>
    </row>
    <row r="87" spans="2:17">
      <c r="B87" s="153"/>
      <c r="C87" s="153"/>
      <c r="D87" s="230"/>
      <c r="E87" s="153"/>
      <c r="F87" s="153"/>
      <c r="G87" s="230"/>
      <c r="H87" s="153"/>
      <c r="I87" s="111"/>
      <c r="J87" s="111"/>
      <c r="K87" s="111"/>
      <c r="L87" s="111"/>
      <c r="M87" s="111"/>
      <c r="N87" s="111"/>
      <c r="O87" s="111"/>
      <c r="P87" s="111"/>
      <c r="Q87" s="111"/>
    </row>
    <row r="88" spans="2:17">
      <c r="B88" s="153"/>
      <c r="C88" s="153"/>
      <c r="D88" s="230"/>
      <c r="E88" s="153"/>
      <c r="F88" s="153"/>
      <c r="G88" s="230"/>
      <c r="H88" s="153"/>
      <c r="I88" s="111"/>
      <c r="J88" s="111"/>
      <c r="K88" s="111"/>
      <c r="L88" s="111"/>
      <c r="M88" s="111"/>
      <c r="N88" s="111"/>
      <c r="O88" s="111"/>
      <c r="P88" s="111"/>
      <c r="Q88" s="111"/>
    </row>
    <row r="89" spans="2:17">
      <c r="B89" s="153"/>
      <c r="C89" s="153"/>
      <c r="D89" s="230"/>
      <c r="E89" s="153"/>
      <c r="F89" s="153"/>
      <c r="G89" s="230"/>
      <c r="H89" s="153"/>
      <c r="I89" s="111"/>
      <c r="J89" s="111"/>
      <c r="K89" s="111"/>
      <c r="L89" s="111"/>
      <c r="M89" s="111"/>
      <c r="N89" s="111"/>
      <c r="O89" s="111"/>
      <c r="P89" s="111"/>
      <c r="Q89" s="111"/>
    </row>
    <row r="90" spans="2:17">
      <c r="B90" s="153"/>
      <c r="C90" s="153"/>
      <c r="D90" s="230"/>
      <c r="E90" s="153"/>
      <c r="F90" s="153"/>
      <c r="G90" s="230"/>
      <c r="H90" s="153"/>
      <c r="I90" s="111"/>
      <c r="J90" s="111"/>
      <c r="K90" s="111"/>
      <c r="L90" s="111"/>
      <c r="M90" s="111"/>
      <c r="N90" s="111"/>
      <c r="O90" s="111"/>
      <c r="P90" s="111"/>
      <c r="Q90" s="111"/>
    </row>
    <row r="91" spans="2:17">
      <c r="B91" s="153"/>
      <c r="C91" s="153"/>
      <c r="D91" s="230"/>
      <c r="E91" s="153"/>
      <c r="F91" s="153"/>
      <c r="G91" s="230"/>
      <c r="H91" s="153"/>
      <c r="I91" s="111"/>
      <c r="J91" s="111"/>
      <c r="K91" s="111"/>
      <c r="L91" s="111"/>
      <c r="M91" s="111"/>
      <c r="N91" s="111"/>
      <c r="O91" s="111"/>
      <c r="P91" s="111"/>
      <c r="Q91" s="111"/>
    </row>
    <row r="92" spans="2:17">
      <c r="B92" s="153"/>
      <c r="C92" s="153"/>
      <c r="D92" s="230"/>
      <c r="E92" s="153"/>
      <c r="F92" s="153"/>
      <c r="G92" s="230"/>
      <c r="H92" s="153"/>
      <c r="I92" s="111"/>
      <c r="J92" s="111"/>
      <c r="K92" s="111"/>
      <c r="L92" s="111"/>
      <c r="M92" s="111"/>
      <c r="N92" s="111"/>
      <c r="O92" s="111"/>
      <c r="P92" s="111"/>
      <c r="Q92" s="111"/>
    </row>
    <row r="93" spans="2:17">
      <c r="B93" s="153"/>
      <c r="C93" s="153"/>
      <c r="D93" s="230"/>
      <c r="E93" s="153"/>
      <c r="F93" s="153"/>
      <c r="G93" s="230"/>
      <c r="H93" s="153"/>
      <c r="I93" s="111"/>
      <c r="J93" s="111"/>
      <c r="K93" s="111"/>
      <c r="L93" s="111"/>
      <c r="M93" s="111"/>
      <c r="N93" s="111"/>
      <c r="O93" s="111"/>
      <c r="P93" s="111"/>
      <c r="Q93" s="111"/>
    </row>
    <row r="94" spans="2:17">
      <c r="B94" s="153"/>
      <c r="C94" s="153"/>
      <c r="D94" s="230"/>
      <c r="E94" s="153"/>
      <c r="F94" s="153"/>
      <c r="G94" s="230"/>
      <c r="H94" s="153"/>
      <c r="I94" s="111"/>
      <c r="J94" s="111"/>
      <c r="K94" s="111"/>
      <c r="L94" s="111"/>
      <c r="M94" s="111"/>
      <c r="N94" s="111"/>
      <c r="O94" s="111"/>
      <c r="P94" s="111"/>
      <c r="Q94" s="111"/>
    </row>
    <row r="95" spans="2:17">
      <c r="B95" s="153"/>
      <c r="C95" s="153"/>
      <c r="D95" s="230"/>
      <c r="E95" s="153"/>
      <c r="F95" s="153"/>
      <c r="G95" s="230"/>
      <c r="H95" s="153"/>
      <c r="I95" s="111"/>
      <c r="J95" s="111"/>
      <c r="K95" s="111"/>
      <c r="L95" s="111"/>
      <c r="M95" s="111"/>
      <c r="N95" s="111"/>
      <c r="O95" s="111"/>
      <c r="P95" s="111"/>
      <c r="Q95" s="111"/>
    </row>
    <row r="96" spans="2:17">
      <c r="B96" s="153"/>
      <c r="C96" s="153"/>
      <c r="D96" s="230"/>
      <c r="E96" s="153"/>
      <c r="F96" s="153"/>
      <c r="G96" s="230"/>
      <c r="H96" s="153"/>
      <c r="I96" s="111"/>
      <c r="J96" s="111"/>
      <c r="K96" s="111"/>
      <c r="L96" s="111"/>
      <c r="M96" s="111"/>
      <c r="N96" s="111"/>
      <c r="O96" s="111"/>
      <c r="P96" s="111"/>
      <c r="Q96" s="111"/>
    </row>
    <row r="97" spans="2:17">
      <c r="B97" s="153"/>
      <c r="C97" s="153"/>
      <c r="D97" s="230"/>
      <c r="E97" s="153"/>
      <c r="F97" s="153"/>
      <c r="G97" s="230"/>
      <c r="H97" s="153"/>
      <c r="I97" s="111"/>
      <c r="J97" s="111"/>
      <c r="K97" s="111"/>
      <c r="L97" s="111"/>
      <c r="M97" s="111"/>
      <c r="N97" s="111"/>
      <c r="O97" s="111"/>
      <c r="P97" s="111"/>
      <c r="Q97" s="111"/>
    </row>
    <row r="98" spans="2:17">
      <c r="B98" s="153"/>
      <c r="C98" s="153"/>
      <c r="D98" s="230"/>
      <c r="E98" s="153"/>
      <c r="F98" s="153"/>
      <c r="G98" s="230"/>
      <c r="H98" s="153"/>
      <c r="I98" s="111"/>
      <c r="J98" s="111"/>
      <c r="K98" s="111"/>
      <c r="L98" s="111"/>
      <c r="M98" s="111"/>
      <c r="N98" s="111"/>
      <c r="O98" s="111"/>
      <c r="P98" s="111"/>
      <c r="Q98" s="111"/>
    </row>
    <row r="99" spans="2:17">
      <c r="B99" s="153"/>
      <c r="C99" s="153"/>
      <c r="D99" s="230"/>
      <c r="E99" s="153"/>
      <c r="F99" s="153"/>
      <c r="G99" s="230"/>
      <c r="H99" s="153"/>
      <c r="I99" s="111"/>
      <c r="J99" s="111"/>
      <c r="K99" s="111"/>
      <c r="L99" s="111"/>
      <c r="M99" s="111"/>
      <c r="N99" s="111"/>
      <c r="O99" s="111"/>
      <c r="P99" s="111"/>
      <c r="Q99" s="111"/>
    </row>
    <row r="100" spans="2:17">
      <c r="B100" s="153"/>
      <c r="C100" s="153"/>
      <c r="D100" s="230"/>
      <c r="E100" s="153"/>
      <c r="F100" s="153"/>
      <c r="G100" s="230"/>
      <c r="H100" s="153"/>
      <c r="I100" s="111"/>
      <c r="J100" s="111"/>
      <c r="K100" s="111"/>
      <c r="L100" s="111"/>
      <c r="M100" s="111"/>
      <c r="N100" s="111"/>
      <c r="O100" s="111"/>
      <c r="P100" s="111"/>
      <c r="Q100" s="111"/>
    </row>
    <row r="101" spans="2:17">
      <c r="B101" s="153"/>
      <c r="C101" s="153"/>
      <c r="D101" s="230"/>
      <c r="E101" s="153"/>
      <c r="F101" s="153"/>
      <c r="G101" s="230"/>
      <c r="H101" s="153"/>
      <c r="I101" s="111"/>
      <c r="J101" s="111"/>
      <c r="K101" s="111"/>
      <c r="L101" s="111"/>
      <c r="M101" s="111"/>
      <c r="N101" s="111"/>
      <c r="O101" s="111"/>
      <c r="P101" s="111"/>
      <c r="Q101" s="111"/>
    </row>
    <row r="102" spans="2:17">
      <c r="B102" s="153"/>
      <c r="C102" s="153"/>
      <c r="D102" s="230"/>
      <c r="E102" s="153"/>
      <c r="F102" s="153"/>
      <c r="G102" s="230"/>
      <c r="H102" s="153"/>
      <c r="I102" s="111"/>
      <c r="J102" s="111"/>
      <c r="K102" s="111"/>
      <c r="L102" s="111"/>
      <c r="M102" s="111"/>
      <c r="N102" s="111"/>
      <c r="O102" s="111"/>
      <c r="P102" s="111"/>
      <c r="Q102" s="111"/>
    </row>
    <row r="103" spans="2:17">
      <c r="B103" s="153"/>
      <c r="C103" s="153"/>
      <c r="D103" s="230"/>
      <c r="E103" s="153"/>
      <c r="F103" s="153"/>
      <c r="G103" s="230"/>
      <c r="H103" s="153"/>
      <c r="I103" s="111"/>
      <c r="J103" s="111"/>
      <c r="K103" s="111"/>
      <c r="L103" s="111"/>
      <c r="M103" s="111"/>
      <c r="N103" s="111"/>
      <c r="O103" s="111"/>
      <c r="P103" s="111"/>
      <c r="Q103" s="111"/>
    </row>
    <row r="104" spans="2:17">
      <c r="B104" s="153"/>
      <c r="C104" s="153"/>
      <c r="D104" s="230"/>
      <c r="E104" s="153"/>
      <c r="F104" s="153"/>
      <c r="G104" s="230"/>
      <c r="H104" s="153"/>
      <c r="I104" s="111"/>
      <c r="J104" s="111"/>
      <c r="K104" s="111"/>
      <c r="L104" s="111"/>
      <c r="M104" s="111"/>
      <c r="N104" s="111"/>
      <c r="O104" s="111"/>
      <c r="P104" s="111"/>
      <c r="Q104" s="111"/>
    </row>
    <row r="105" spans="2:17">
      <c r="B105" s="153"/>
      <c r="C105" s="153"/>
      <c r="D105" s="230"/>
      <c r="E105" s="153"/>
      <c r="F105" s="153"/>
      <c r="G105" s="230"/>
      <c r="H105" s="153"/>
      <c r="I105" s="111"/>
      <c r="J105" s="111"/>
      <c r="K105" s="111"/>
      <c r="L105" s="111"/>
      <c r="M105" s="111"/>
      <c r="N105" s="111"/>
      <c r="O105" s="111"/>
      <c r="P105" s="111"/>
      <c r="Q105" s="111"/>
    </row>
    <row r="106" spans="2:17">
      <c r="B106" s="153"/>
      <c r="C106" s="153"/>
      <c r="D106" s="230"/>
      <c r="E106" s="153"/>
      <c r="F106" s="153"/>
      <c r="G106" s="230"/>
      <c r="H106" s="153"/>
      <c r="I106" s="111"/>
      <c r="J106" s="111"/>
      <c r="K106" s="111"/>
      <c r="L106" s="111"/>
      <c r="M106" s="111"/>
      <c r="N106" s="111"/>
      <c r="O106" s="111"/>
      <c r="P106" s="111"/>
      <c r="Q106" s="111"/>
    </row>
    <row r="107" spans="2:17">
      <c r="B107" s="153"/>
      <c r="C107" s="153"/>
      <c r="D107" s="230"/>
      <c r="E107" s="153"/>
      <c r="F107" s="153"/>
      <c r="G107" s="230"/>
      <c r="H107" s="153"/>
      <c r="I107" s="111"/>
      <c r="J107" s="111"/>
      <c r="K107" s="111"/>
      <c r="L107" s="111"/>
      <c r="M107" s="111"/>
      <c r="N107" s="111"/>
      <c r="O107" s="111"/>
      <c r="P107" s="111"/>
      <c r="Q107" s="111"/>
    </row>
    <row r="108" spans="2:17">
      <c r="B108" s="153"/>
      <c r="C108" s="153"/>
      <c r="D108" s="230"/>
      <c r="E108" s="153"/>
      <c r="F108" s="153"/>
      <c r="G108" s="230"/>
      <c r="H108" s="153"/>
      <c r="I108" s="111"/>
      <c r="J108" s="111"/>
      <c r="K108" s="111"/>
      <c r="L108" s="111"/>
      <c r="M108" s="111"/>
      <c r="N108" s="111"/>
      <c r="O108" s="111"/>
      <c r="P108" s="111"/>
      <c r="Q108" s="111"/>
    </row>
    <row r="109" spans="2:17">
      <c r="B109" s="153"/>
      <c r="C109" s="153"/>
      <c r="D109" s="230"/>
      <c r="E109" s="153"/>
      <c r="F109" s="153"/>
      <c r="G109" s="230"/>
      <c r="H109" s="153"/>
      <c r="I109" s="111"/>
      <c r="J109" s="111"/>
      <c r="K109" s="111"/>
      <c r="L109" s="111"/>
      <c r="M109" s="111"/>
      <c r="N109" s="111"/>
      <c r="O109" s="111"/>
      <c r="P109" s="111"/>
      <c r="Q109" s="111"/>
    </row>
    <row r="110" spans="2:17">
      <c r="B110" s="153"/>
      <c r="C110" s="153"/>
      <c r="D110" s="230"/>
      <c r="E110" s="153"/>
      <c r="F110" s="153"/>
      <c r="G110" s="230"/>
      <c r="H110" s="153"/>
      <c r="I110" s="111"/>
      <c r="J110" s="111"/>
      <c r="K110" s="111"/>
      <c r="L110" s="111"/>
      <c r="M110" s="111"/>
      <c r="N110" s="111"/>
      <c r="O110" s="111"/>
      <c r="P110" s="111"/>
      <c r="Q110" s="111"/>
    </row>
    <row r="111" spans="2:17">
      <c r="B111" s="153"/>
      <c r="C111" s="153"/>
      <c r="D111" s="230"/>
      <c r="E111" s="153"/>
      <c r="F111" s="153"/>
      <c r="G111" s="230"/>
      <c r="H111" s="153"/>
      <c r="I111" s="111"/>
      <c r="J111" s="111"/>
      <c r="K111" s="111"/>
      <c r="L111" s="111"/>
      <c r="M111" s="111"/>
      <c r="N111" s="111"/>
      <c r="O111" s="111"/>
      <c r="P111" s="111"/>
      <c r="Q111" s="111"/>
    </row>
    <row r="112" spans="2:17">
      <c r="B112" s="153"/>
      <c r="C112" s="153"/>
      <c r="D112" s="230"/>
      <c r="E112" s="153"/>
      <c r="F112" s="153"/>
      <c r="G112" s="230"/>
      <c r="H112" s="153"/>
      <c r="I112" s="111"/>
      <c r="J112" s="111"/>
      <c r="K112" s="111"/>
      <c r="L112" s="111"/>
      <c r="M112" s="111"/>
      <c r="N112" s="111"/>
      <c r="O112" s="111"/>
      <c r="P112" s="111"/>
      <c r="Q112" s="111"/>
    </row>
    <row r="113" spans="2:17">
      <c r="B113" s="153"/>
      <c r="C113" s="153"/>
      <c r="D113" s="230"/>
      <c r="E113" s="153"/>
      <c r="F113" s="153"/>
      <c r="G113" s="230"/>
      <c r="H113" s="153"/>
      <c r="I113" s="111"/>
      <c r="J113" s="111"/>
      <c r="K113" s="111"/>
      <c r="L113" s="111"/>
      <c r="M113" s="111"/>
      <c r="N113" s="111"/>
      <c r="O113" s="111"/>
      <c r="P113" s="111"/>
      <c r="Q113" s="111"/>
    </row>
    <row r="114" spans="2:17">
      <c r="B114" s="153"/>
      <c r="C114" s="153"/>
      <c r="D114" s="230"/>
      <c r="E114" s="153"/>
      <c r="F114" s="153"/>
      <c r="G114" s="230"/>
      <c r="H114" s="153"/>
      <c r="I114" s="111"/>
      <c r="J114" s="111"/>
      <c r="K114" s="111"/>
      <c r="L114" s="111"/>
      <c r="M114" s="111"/>
      <c r="N114" s="111"/>
      <c r="O114" s="111"/>
      <c r="P114" s="111"/>
      <c r="Q114" s="111"/>
    </row>
    <row r="115" spans="2:17">
      <c r="B115" s="153"/>
      <c r="C115" s="153"/>
      <c r="D115" s="230"/>
      <c r="E115" s="153"/>
      <c r="F115" s="153"/>
      <c r="G115" s="230"/>
      <c r="H115" s="153"/>
      <c r="I115" s="111"/>
      <c r="J115" s="111"/>
      <c r="K115" s="111"/>
      <c r="L115" s="111"/>
      <c r="M115" s="111"/>
      <c r="N115" s="111"/>
      <c r="O115" s="111"/>
      <c r="P115" s="111"/>
      <c r="Q115" s="111"/>
    </row>
    <row r="116" spans="2:17">
      <c r="B116" s="153"/>
      <c r="C116" s="153"/>
      <c r="D116" s="230"/>
      <c r="E116" s="153"/>
      <c r="F116" s="153"/>
      <c r="G116" s="230"/>
      <c r="H116" s="153"/>
      <c r="I116" s="111"/>
      <c r="J116" s="111"/>
      <c r="K116" s="111"/>
      <c r="L116" s="111"/>
      <c r="M116" s="111"/>
      <c r="N116" s="111"/>
      <c r="O116" s="111"/>
      <c r="P116" s="111"/>
      <c r="Q116" s="111"/>
    </row>
    <row r="117" spans="2:17">
      <c r="B117" s="153"/>
      <c r="C117" s="153"/>
      <c r="D117" s="230"/>
      <c r="E117" s="153"/>
      <c r="F117" s="153"/>
      <c r="G117" s="230"/>
      <c r="H117" s="153"/>
      <c r="I117" s="111"/>
      <c r="J117" s="111"/>
      <c r="K117" s="111"/>
      <c r="L117" s="111"/>
      <c r="M117" s="111"/>
      <c r="N117" s="111"/>
      <c r="O117" s="111"/>
      <c r="P117" s="111"/>
      <c r="Q117" s="111"/>
    </row>
    <row r="118" spans="2:17">
      <c r="B118" s="153"/>
      <c r="C118" s="153"/>
      <c r="D118" s="230"/>
      <c r="E118" s="153"/>
      <c r="F118" s="153"/>
      <c r="G118" s="230"/>
      <c r="H118" s="153"/>
      <c r="I118" s="111"/>
      <c r="J118" s="111"/>
      <c r="K118" s="111"/>
      <c r="L118" s="111"/>
      <c r="M118" s="111"/>
      <c r="N118" s="111"/>
      <c r="O118" s="111"/>
      <c r="P118" s="111"/>
      <c r="Q118" s="111"/>
    </row>
    <row r="119" spans="2:17">
      <c r="B119" s="153"/>
      <c r="C119" s="153"/>
      <c r="D119" s="230"/>
      <c r="E119" s="153"/>
      <c r="F119" s="153"/>
      <c r="G119" s="230"/>
      <c r="H119" s="153"/>
      <c r="I119" s="111"/>
      <c r="J119" s="111"/>
      <c r="K119" s="111"/>
      <c r="L119" s="111"/>
      <c r="M119" s="111"/>
      <c r="N119" s="111"/>
      <c r="O119" s="111"/>
      <c r="P119" s="111"/>
      <c r="Q119" s="111"/>
    </row>
    <row r="120" spans="2:17">
      <c r="B120" s="153"/>
      <c r="C120" s="153"/>
      <c r="D120" s="230"/>
      <c r="E120" s="153"/>
      <c r="F120" s="153"/>
      <c r="G120" s="230"/>
      <c r="H120" s="153"/>
      <c r="I120" s="111"/>
      <c r="J120" s="111"/>
      <c r="K120" s="111"/>
      <c r="L120" s="111"/>
      <c r="M120" s="111"/>
      <c r="N120" s="111"/>
      <c r="O120" s="111"/>
      <c r="P120" s="111"/>
      <c r="Q120" s="111"/>
    </row>
    <row r="121" spans="2:17">
      <c r="B121" s="153"/>
      <c r="C121" s="153"/>
      <c r="D121" s="230"/>
      <c r="E121" s="153"/>
      <c r="F121" s="153"/>
      <c r="G121" s="230"/>
      <c r="H121" s="153"/>
      <c r="I121" s="111"/>
      <c r="J121" s="111"/>
      <c r="K121" s="111"/>
      <c r="L121" s="111"/>
      <c r="M121" s="111"/>
      <c r="N121" s="111"/>
      <c r="O121" s="111"/>
      <c r="P121" s="111"/>
      <c r="Q121" s="111"/>
    </row>
    <row r="122" spans="2:17">
      <c r="B122" s="153"/>
      <c r="C122" s="153"/>
      <c r="D122" s="230"/>
      <c r="E122" s="153"/>
      <c r="F122" s="153"/>
      <c r="G122" s="230"/>
      <c r="H122" s="153"/>
      <c r="I122" s="111"/>
      <c r="J122" s="111"/>
      <c r="K122" s="111"/>
      <c r="L122" s="111"/>
      <c r="M122" s="111"/>
      <c r="N122" s="111"/>
      <c r="O122" s="111"/>
      <c r="P122" s="111"/>
      <c r="Q122" s="111"/>
    </row>
    <row r="123" spans="2:17">
      <c r="B123" s="153"/>
      <c r="C123" s="153"/>
      <c r="D123" s="230"/>
      <c r="E123" s="153"/>
      <c r="F123" s="153"/>
      <c r="G123" s="230"/>
      <c r="H123" s="153"/>
      <c r="I123" s="111"/>
      <c r="J123" s="111"/>
      <c r="K123" s="111"/>
      <c r="L123" s="111"/>
      <c r="M123" s="111"/>
      <c r="N123" s="111"/>
      <c r="O123" s="111"/>
      <c r="P123" s="111"/>
      <c r="Q123" s="111"/>
    </row>
    <row r="124" spans="2:17">
      <c r="B124" s="153"/>
      <c r="C124" s="153"/>
      <c r="D124" s="230"/>
      <c r="E124" s="153"/>
      <c r="F124" s="153"/>
      <c r="G124" s="230"/>
      <c r="H124" s="153"/>
      <c r="I124" s="111"/>
      <c r="J124" s="111"/>
      <c r="K124" s="111"/>
      <c r="L124" s="111"/>
      <c r="M124" s="111"/>
      <c r="N124" s="111"/>
      <c r="O124" s="111"/>
      <c r="P124" s="111"/>
      <c r="Q124" s="111"/>
    </row>
    <row r="125" spans="2:17">
      <c r="B125" s="153"/>
      <c r="C125" s="153"/>
      <c r="D125" s="230"/>
      <c r="E125" s="153"/>
      <c r="F125" s="153"/>
      <c r="G125" s="230"/>
      <c r="H125" s="153"/>
      <c r="I125" s="111"/>
      <c r="J125" s="111"/>
      <c r="K125" s="111"/>
      <c r="L125" s="111"/>
      <c r="M125" s="111"/>
      <c r="N125" s="111"/>
      <c r="O125" s="111"/>
      <c r="P125" s="111"/>
      <c r="Q125" s="111"/>
    </row>
    <row r="126" spans="2:17">
      <c r="B126" s="153"/>
      <c r="C126" s="153"/>
      <c r="D126" s="230"/>
      <c r="E126" s="153"/>
      <c r="F126" s="153"/>
      <c r="G126" s="230"/>
      <c r="H126" s="153"/>
      <c r="I126" s="111"/>
      <c r="J126" s="111"/>
      <c r="K126" s="111"/>
      <c r="L126" s="111"/>
      <c r="M126" s="111"/>
      <c r="N126" s="111"/>
      <c r="O126" s="111"/>
      <c r="P126" s="111"/>
      <c r="Q126" s="111"/>
    </row>
    <row r="127" spans="2:17">
      <c r="B127" s="153"/>
      <c r="C127" s="153"/>
      <c r="D127" s="230"/>
      <c r="E127" s="153"/>
      <c r="F127" s="153"/>
      <c r="G127" s="230"/>
      <c r="H127" s="153"/>
      <c r="I127" s="111"/>
      <c r="J127" s="111"/>
      <c r="K127" s="111"/>
      <c r="L127" s="111"/>
      <c r="M127" s="111"/>
      <c r="N127" s="111"/>
      <c r="O127" s="111"/>
      <c r="P127" s="111"/>
      <c r="Q127" s="111"/>
    </row>
    <row r="128" spans="2:17">
      <c r="B128" s="153"/>
      <c r="C128" s="153"/>
      <c r="D128" s="230"/>
      <c r="E128" s="153"/>
      <c r="F128" s="153"/>
      <c r="G128" s="230"/>
      <c r="H128" s="153"/>
      <c r="I128" s="111"/>
      <c r="J128" s="111"/>
      <c r="K128" s="111"/>
      <c r="L128" s="111"/>
      <c r="M128" s="111"/>
      <c r="N128" s="111"/>
      <c r="O128" s="111"/>
      <c r="P128" s="111"/>
      <c r="Q128" s="111"/>
    </row>
    <row r="129" spans="2:17">
      <c r="B129" s="153"/>
      <c r="C129" s="153"/>
      <c r="D129" s="230"/>
      <c r="E129" s="153"/>
      <c r="F129" s="153"/>
      <c r="G129" s="230"/>
      <c r="H129" s="153"/>
      <c r="I129" s="111"/>
      <c r="J129" s="111"/>
      <c r="K129" s="111"/>
      <c r="L129" s="111"/>
      <c r="M129" s="111"/>
      <c r="N129" s="111"/>
      <c r="O129" s="111"/>
      <c r="P129" s="111"/>
      <c r="Q129" s="111"/>
    </row>
    <row r="130" spans="2:17">
      <c r="B130" s="153"/>
      <c r="C130" s="153"/>
      <c r="D130" s="230"/>
      <c r="E130" s="153"/>
      <c r="F130" s="153"/>
      <c r="G130" s="230"/>
      <c r="H130" s="153"/>
      <c r="I130" s="111"/>
      <c r="J130" s="111"/>
      <c r="K130" s="111"/>
      <c r="L130" s="111"/>
      <c r="M130" s="111"/>
      <c r="N130" s="111"/>
      <c r="O130" s="111"/>
      <c r="P130" s="111"/>
      <c r="Q130" s="111"/>
    </row>
    <row r="131" spans="2:17">
      <c r="B131" s="153"/>
      <c r="C131" s="153"/>
      <c r="D131" s="230"/>
      <c r="E131" s="153"/>
      <c r="F131" s="153"/>
      <c r="G131" s="230"/>
      <c r="H131" s="153"/>
      <c r="I131" s="111"/>
      <c r="J131" s="111"/>
      <c r="K131" s="111"/>
      <c r="L131" s="111"/>
      <c r="M131" s="111"/>
      <c r="N131" s="111"/>
      <c r="O131" s="111"/>
      <c r="P131" s="111"/>
      <c r="Q131" s="111"/>
    </row>
    <row r="132" spans="2:17">
      <c r="B132" s="153"/>
      <c r="C132" s="153"/>
      <c r="D132" s="230"/>
      <c r="E132" s="153"/>
      <c r="F132" s="153"/>
      <c r="G132" s="230"/>
      <c r="H132" s="153"/>
      <c r="I132" s="111"/>
      <c r="J132" s="111"/>
      <c r="K132" s="111"/>
      <c r="L132" s="111"/>
      <c r="M132" s="111"/>
      <c r="N132" s="111"/>
      <c r="O132" s="111"/>
      <c r="P132" s="111"/>
      <c r="Q132" s="111"/>
    </row>
    <row r="133" spans="2:17">
      <c r="B133" s="153"/>
      <c r="C133" s="153"/>
      <c r="D133" s="230"/>
      <c r="E133" s="153"/>
      <c r="F133" s="153"/>
      <c r="G133" s="230"/>
      <c r="H133" s="153"/>
      <c r="I133" s="111"/>
      <c r="J133" s="111"/>
      <c r="K133" s="111"/>
      <c r="L133" s="111"/>
      <c r="M133" s="111"/>
      <c r="N133" s="111"/>
      <c r="O133" s="111"/>
      <c r="P133" s="111"/>
      <c r="Q133" s="111"/>
    </row>
    <row r="134" spans="2:17">
      <c r="B134" s="153"/>
      <c r="C134" s="153"/>
      <c r="D134" s="230"/>
      <c r="E134" s="153"/>
      <c r="F134" s="153"/>
      <c r="G134" s="230"/>
      <c r="H134" s="153"/>
      <c r="I134" s="111"/>
      <c r="J134" s="111"/>
      <c r="K134" s="111"/>
      <c r="L134" s="111"/>
      <c r="M134" s="111"/>
      <c r="N134" s="111"/>
      <c r="O134" s="111"/>
      <c r="P134" s="111"/>
      <c r="Q134" s="111"/>
    </row>
    <row r="135" spans="2:17">
      <c r="B135" s="153"/>
      <c r="C135" s="153"/>
      <c r="D135" s="230"/>
      <c r="E135" s="153"/>
      <c r="F135" s="153"/>
      <c r="G135" s="230"/>
      <c r="H135" s="153"/>
      <c r="I135" s="111"/>
      <c r="J135" s="111"/>
      <c r="K135" s="111"/>
      <c r="L135" s="111"/>
      <c r="M135" s="111"/>
      <c r="N135" s="111"/>
      <c r="O135" s="111"/>
      <c r="P135" s="111"/>
      <c r="Q135" s="111"/>
    </row>
    <row r="136" spans="2:17">
      <c r="B136" s="153"/>
      <c r="C136" s="153"/>
      <c r="D136" s="230"/>
      <c r="E136" s="153"/>
      <c r="F136" s="153"/>
      <c r="G136" s="230"/>
      <c r="H136" s="153"/>
      <c r="I136" s="111"/>
      <c r="J136" s="111"/>
      <c r="K136" s="111"/>
      <c r="L136" s="111"/>
      <c r="M136" s="111"/>
      <c r="N136" s="111"/>
      <c r="O136" s="111"/>
      <c r="P136" s="111"/>
      <c r="Q136" s="111"/>
    </row>
    <row r="137" spans="2:17">
      <c r="B137" s="153"/>
      <c r="C137" s="153"/>
      <c r="D137" s="230"/>
      <c r="E137" s="153"/>
      <c r="F137" s="153"/>
      <c r="G137" s="230"/>
      <c r="H137" s="153"/>
      <c r="I137" s="111"/>
      <c r="J137" s="111"/>
      <c r="K137" s="111"/>
      <c r="L137" s="111"/>
      <c r="M137" s="111"/>
      <c r="N137" s="111"/>
      <c r="O137" s="111"/>
      <c r="P137" s="111"/>
      <c r="Q137" s="111"/>
    </row>
    <row r="138" spans="2:17">
      <c r="B138" s="153"/>
      <c r="C138" s="153"/>
      <c r="D138" s="230"/>
      <c r="E138" s="153"/>
      <c r="F138" s="153"/>
      <c r="G138" s="230"/>
      <c r="H138" s="153"/>
      <c r="I138" s="111"/>
      <c r="J138" s="111"/>
      <c r="K138" s="111"/>
      <c r="L138" s="111"/>
      <c r="M138" s="111"/>
      <c r="N138" s="111"/>
      <c r="O138" s="111"/>
      <c r="P138" s="111"/>
      <c r="Q138" s="111"/>
    </row>
    <row r="139" spans="2:17">
      <c r="B139" s="153"/>
      <c r="C139" s="153"/>
      <c r="D139" s="230"/>
      <c r="E139" s="153"/>
      <c r="F139" s="153"/>
      <c r="G139" s="230"/>
      <c r="H139" s="153"/>
      <c r="I139" s="111"/>
      <c r="J139" s="111"/>
      <c r="K139" s="111"/>
      <c r="L139" s="111"/>
      <c r="M139" s="111"/>
      <c r="N139" s="111"/>
      <c r="O139" s="111"/>
      <c r="P139" s="111"/>
      <c r="Q139" s="111"/>
    </row>
    <row r="140" spans="2:17">
      <c r="B140" s="153"/>
      <c r="C140" s="153"/>
      <c r="D140" s="230"/>
      <c r="E140" s="153"/>
      <c r="F140" s="153"/>
      <c r="G140" s="230"/>
      <c r="H140" s="153"/>
      <c r="I140" s="111"/>
      <c r="J140" s="111"/>
      <c r="K140" s="111"/>
      <c r="L140" s="111"/>
      <c r="M140" s="111"/>
      <c r="N140" s="111"/>
      <c r="O140" s="111"/>
      <c r="P140" s="111"/>
      <c r="Q140" s="111"/>
    </row>
    <row r="141" spans="2:17">
      <c r="B141" s="153"/>
      <c r="C141" s="153"/>
      <c r="D141" s="230"/>
      <c r="E141" s="153"/>
      <c r="F141" s="153"/>
      <c r="G141" s="230"/>
      <c r="H141" s="153"/>
      <c r="I141" s="111"/>
      <c r="J141" s="111"/>
      <c r="K141" s="111"/>
      <c r="L141" s="111"/>
      <c r="M141" s="111"/>
      <c r="N141" s="111"/>
      <c r="O141" s="111"/>
      <c r="P141" s="111"/>
      <c r="Q141" s="111"/>
    </row>
    <row r="142" spans="2:17">
      <c r="B142" s="153"/>
      <c r="C142" s="153"/>
      <c r="D142" s="230"/>
      <c r="E142" s="153"/>
      <c r="F142" s="153"/>
      <c r="G142" s="230"/>
      <c r="H142" s="153"/>
      <c r="I142" s="111"/>
      <c r="J142" s="111"/>
      <c r="K142" s="111"/>
      <c r="L142" s="111"/>
      <c r="M142" s="111"/>
      <c r="N142" s="111"/>
      <c r="O142" s="111"/>
      <c r="P142" s="111"/>
      <c r="Q142" s="111"/>
    </row>
    <row r="143" spans="2:17">
      <c r="B143" s="153"/>
      <c r="C143" s="153"/>
      <c r="D143" s="230"/>
      <c r="E143" s="153"/>
      <c r="F143" s="153"/>
      <c r="G143" s="230"/>
      <c r="H143" s="153"/>
      <c r="I143" s="111"/>
      <c r="J143" s="111"/>
      <c r="K143" s="111"/>
      <c r="L143" s="111"/>
      <c r="M143" s="111"/>
      <c r="N143" s="111"/>
      <c r="O143" s="111"/>
      <c r="P143" s="111"/>
      <c r="Q143" s="111"/>
    </row>
    <row r="144" spans="2:17">
      <c r="B144" s="153"/>
      <c r="C144" s="153"/>
      <c r="D144" s="230"/>
      <c r="E144" s="153"/>
      <c r="F144" s="153"/>
      <c r="G144" s="230"/>
      <c r="H144" s="153"/>
      <c r="I144" s="111"/>
      <c r="J144" s="111"/>
      <c r="K144" s="111"/>
      <c r="L144" s="111"/>
      <c r="M144" s="111"/>
      <c r="N144" s="111"/>
      <c r="O144" s="111"/>
      <c r="P144" s="111"/>
      <c r="Q144" s="111"/>
    </row>
    <row r="145" spans="2:17">
      <c r="B145" s="153"/>
      <c r="C145" s="153"/>
      <c r="D145" s="230"/>
      <c r="E145" s="153"/>
      <c r="F145" s="153"/>
      <c r="G145" s="230"/>
      <c r="H145" s="153"/>
      <c r="I145" s="111"/>
      <c r="J145" s="111"/>
      <c r="K145" s="111"/>
      <c r="L145" s="111"/>
      <c r="M145" s="111"/>
      <c r="N145" s="111"/>
      <c r="O145" s="111"/>
      <c r="P145" s="111"/>
      <c r="Q145" s="111"/>
    </row>
    <row r="146" spans="2:17">
      <c r="B146" s="153"/>
      <c r="C146" s="153"/>
      <c r="D146" s="230"/>
      <c r="E146" s="153"/>
      <c r="F146" s="153"/>
      <c r="G146" s="230"/>
      <c r="H146" s="153"/>
      <c r="I146" s="111"/>
      <c r="J146" s="111"/>
      <c r="K146" s="111"/>
      <c r="L146" s="111"/>
      <c r="M146" s="111"/>
      <c r="N146" s="111"/>
      <c r="O146" s="111"/>
      <c r="P146" s="111"/>
      <c r="Q146" s="111"/>
    </row>
    <row r="147" spans="2:17">
      <c r="B147" s="153"/>
      <c r="C147" s="153"/>
      <c r="D147" s="230"/>
      <c r="E147" s="153"/>
      <c r="F147" s="153"/>
      <c r="G147" s="230"/>
      <c r="H147" s="153"/>
      <c r="I147" s="111"/>
      <c r="J147" s="111"/>
      <c r="K147" s="111"/>
      <c r="L147" s="111"/>
      <c r="M147" s="111"/>
      <c r="N147" s="111"/>
      <c r="O147" s="111"/>
      <c r="P147" s="111"/>
      <c r="Q147" s="111"/>
    </row>
    <row r="148" spans="2:17">
      <c r="B148" s="153"/>
      <c r="C148" s="153"/>
      <c r="D148" s="230"/>
      <c r="E148" s="153"/>
      <c r="F148" s="153"/>
      <c r="G148" s="230"/>
      <c r="H148" s="153"/>
      <c r="I148" s="111"/>
      <c r="J148" s="111"/>
      <c r="K148" s="111"/>
      <c r="L148" s="111"/>
      <c r="M148" s="111"/>
      <c r="N148" s="111"/>
      <c r="O148" s="111"/>
      <c r="P148" s="111"/>
      <c r="Q148" s="111"/>
    </row>
    <row r="149" spans="2:17">
      <c r="B149" s="153"/>
      <c r="C149" s="153"/>
      <c r="D149" s="230"/>
      <c r="E149" s="153"/>
      <c r="F149" s="153"/>
      <c r="G149" s="230"/>
      <c r="H149" s="153"/>
      <c r="I149" s="111"/>
      <c r="J149" s="111"/>
      <c r="K149" s="111"/>
      <c r="L149" s="111"/>
      <c r="M149" s="111"/>
      <c r="N149" s="111"/>
      <c r="O149" s="111"/>
      <c r="P149" s="111"/>
      <c r="Q149" s="111"/>
    </row>
    <row r="150" spans="2:17">
      <c r="B150" s="153"/>
      <c r="C150" s="153"/>
      <c r="D150" s="230"/>
      <c r="E150" s="153"/>
      <c r="F150" s="153"/>
      <c r="G150" s="230"/>
      <c r="H150" s="153"/>
      <c r="I150" s="111"/>
      <c r="J150" s="111"/>
      <c r="K150" s="111"/>
      <c r="L150" s="111"/>
      <c r="M150" s="111"/>
      <c r="N150" s="111"/>
      <c r="O150" s="111"/>
      <c r="P150" s="111"/>
      <c r="Q150" s="111"/>
    </row>
    <row r="151" spans="2:17">
      <c r="B151" s="153"/>
      <c r="C151" s="153"/>
      <c r="D151" s="230"/>
      <c r="E151" s="153"/>
      <c r="F151" s="153"/>
      <c r="G151" s="230"/>
      <c r="H151" s="153"/>
      <c r="I151" s="111"/>
      <c r="J151" s="111"/>
      <c r="K151" s="111"/>
      <c r="L151" s="111"/>
      <c r="M151" s="111"/>
      <c r="N151" s="111"/>
      <c r="O151" s="111"/>
      <c r="P151" s="111"/>
      <c r="Q151" s="111"/>
    </row>
    <row r="152" spans="2:17">
      <c r="B152" s="153"/>
      <c r="C152" s="153"/>
      <c r="D152" s="230"/>
      <c r="E152" s="153"/>
      <c r="F152" s="153"/>
      <c r="G152" s="230"/>
      <c r="H152" s="153"/>
      <c r="I152" s="111"/>
      <c r="J152" s="111"/>
      <c r="K152" s="111"/>
      <c r="L152" s="111"/>
      <c r="M152" s="111"/>
      <c r="N152" s="111"/>
      <c r="O152" s="111"/>
      <c r="P152" s="111"/>
      <c r="Q152" s="111"/>
    </row>
    <row r="153" spans="2:17">
      <c r="B153" s="153"/>
      <c r="C153" s="153"/>
      <c r="D153" s="230"/>
      <c r="E153" s="153"/>
      <c r="F153" s="153"/>
      <c r="G153" s="230"/>
      <c r="H153" s="153"/>
      <c r="I153" s="111"/>
      <c r="J153" s="111"/>
      <c r="K153" s="111"/>
      <c r="L153" s="111"/>
      <c r="M153" s="111"/>
      <c r="N153" s="111"/>
      <c r="O153" s="111"/>
      <c r="P153" s="111"/>
      <c r="Q153" s="111"/>
    </row>
    <row r="154" spans="2:17">
      <c r="B154" s="153"/>
      <c r="C154" s="153"/>
      <c r="D154" s="230"/>
      <c r="E154" s="153"/>
      <c r="F154" s="153"/>
      <c r="G154" s="230"/>
      <c r="H154" s="153"/>
      <c r="I154" s="111"/>
      <c r="J154" s="111"/>
      <c r="K154" s="111"/>
      <c r="L154" s="111"/>
      <c r="M154" s="111"/>
      <c r="N154" s="111"/>
      <c r="O154" s="111"/>
      <c r="P154" s="111"/>
      <c r="Q154" s="111"/>
    </row>
    <row r="155" spans="2:17">
      <c r="B155" s="153"/>
      <c r="C155" s="153"/>
      <c r="D155" s="230"/>
      <c r="E155" s="153"/>
      <c r="F155" s="153"/>
      <c r="G155" s="230"/>
      <c r="H155" s="153"/>
      <c r="I155" s="111"/>
      <c r="J155" s="111"/>
      <c r="K155" s="111"/>
      <c r="L155" s="111"/>
      <c r="M155" s="111"/>
      <c r="N155" s="111"/>
      <c r="O155" s="111"/>
      <c r="P155" s="111"/>
      <c r="Q155" s="111"/>
    </row>
    <row r="156" spans="2:17">
      <c r="B156" s="153"/>
      <c r="C156" s="153"/>
      <c r="D156" s="230"/>
      <c r="E156" s="153"/>
      <c r="F156" s="153"/>
      <c r="G156" s="230"/>
      <c r="H156" s="153"/>
      <c r="I156" s="111"/>
      <c r="J156" s="111"/>
      <c r="K156" s="111"/>
      <c r="L156" s="111"/>
      <c r="M156" s="111"/>
      <c r="N156" s="111"/>
      <c r="O156" s="111"/>
      <c r="P156" s="111"/>
      <c r="Q156" s="111"/>
    </row>
    <row r="157" spans="2:17">
      <c r="B157" s="153"/>
      <c r="C157" s="153"/>
      <c r="D157" s="230"/>
      <c r="E157" s="153"/>
      <c r="F157" s="153"/>
      <c r="G157" s="230"/>
      <c r="H157" s="153"/>
      <c r="I157" s="111"/>
      <c r="J157" s="111"/>
      <c r="K157" s="111"/>
      <c r="L157" s="111"/>
      <c r="M157" s="111"/>
      <c r="N157" s="111"/>
      <c r="O157" s="111"/>
      <c r="P157" s="111"/>
      <c r="Q157" s="111"/>
    </row>
    <row r="158" spans="2:17">
      <c r="B158" s="153"/>
      <c r="C158" s="153"/>
      <c r="D158" s="230"/>
      <c r="E158" s="153"/>
      <c r="F158" s="153"/>
      <c r="G158" s="230"/>
      <c r="H158" s="153"/>
      <c r="I158" s="111"/>
      <c r="J158" s="111"/>
      <c r="K158" s="111"/>
      <c r="L158" s="111"/>
      <c r="M158" s="111"/>
      <c r="N158" s="111"/>
      <c r="O158" s="111"/>
      <c r="P158" s="111"/>
      <c r="Q158" s="111"/>
    </row>
    <row r="159" spans="2:17">
      <c r="B159" s="153"/>
      <c r="C159" s="153"/>
      <c r="D159" s="230"/>
      <c r="E159" s="153"/>
      <c r="F159" s="153"/>
      <c r="G159" s="230"/>
      <c r="H159" s="153"/>
      <c r="I159" s="111"/>
      <c r="J159" s="111"/>
      <c r="K159" s="111"/>
      <c r="L159" s="111"/>
      <c r="M159" s="111"/>
      <c r="N159" s="111"/>
      <c r="O159" s="111"/>
      <c r="P159" s="111"/>
      <c r="Q159" s="111"/>
    </row>
    <row r="160" spans="2:17">
      <c r="B160" s="153"/>
      <c r="C160" s="153"/>
      <c r="D160" s="230"/>
      <c r="E160" s="153"/>
      <c r="F160" s="153"/>
      <c r="G160" s="230"/>
      <c r="H160" s="153"/>
      <c r="I160" s="111"/>
      <c r="J160" s="111"/>
      <c r="K160" s="111"/>
      <c r="L160" s="111"/>
      <c r="M160" s="111"/>
      <c r="N160" s="111"/>
      <c r="O160" s="111"/>
      <c r="P160" s="111"/>
      <c r="Q160" s="111"/>
    </row>
    <row r="161" spans="2:17">
      <c r="B161" s="153"/>
      <c r="C161" s="153"/>
      <c r="D161" s="230"/>
      <c r="E161" s="153"/>
      <c r="F161" s="153"/>
      <c r="G161" s="230"/>
      <c r="H161" s="153"/>
      <c r="I161" s="111"/>
      <c r="J161" s="111"/>
      <c r="K161" s="111"/>
      <c r="L161" s="111"/>
      <c r="M161" s="111"/>
      <c r="N161" s="111"/>
      <c r="O161" s="111"/>
      <c r="P161" s="111"/>
      <c r="Q161" s="111"/>
    </row>
    <row r="162" spans="2:17">
      <c r="B162" s="153"/>
      <c r="C162" s="153"/>
      <c r="D162" s="230"/>
      <c r="E162" s="153"/>
      <c r="F162" s="153"/>
      <c r="G162" s="230"/>
      <c r="H162" s="153"/>
      <c r="I162" s="111"/>
      <c r="J162" s="111"/>
      <c r="K162" s="111"/>
      <c r="L162" s="111"/>
      <c r="M162" s="111"/>
      <c r="N162" s="111"/>
      <c r="O162" s="111"/>
      <c r="P162" s="111"/>
      <c r="Q162" s="111"/>
    </row>
    <row r="163" spans="2:17">
      <c r="B163" s="153"/>
      <c r="C163" s="153"/>
      <c r="D163" s="230"/>
      <c r="E163" s="153"/>
      <c r="F163" s="153"/>
      <c r="G163" s="230"/>
      <c r="H163" s="153"/>
      <c r="I163" s="111"/>
      <c r="J163" s="111"/>
      <c r="K163" s="111"/>
      <c r="L163" s="111"/>
      <c r="M163" s="111"/>
      <c r="N163" s="111"/>
      <c r="O163" s="111"/>
      <c r="P163" s="111"/>
      <c r="Q163" s="111"/>
    </row>
    <row r="164" spans="2:17">
      <c r="B164" s="153"/>
      <c r="C164" s="153"/>
      <c r="D164" s="230"/>
      <c r="E164" s="153"/>
      <c r="F164" s="153"/>
      <c r="G164" s="230"/>
      <c r="H164" s="153"/>
      <c r="I164" s="111"/>
      <c r="J164" s="111"/>
      <c r="K164" s="111"/>
      <c r="L164" s="111"/>
      <c r="M164" s="111"/>
      <c r="N164" s="111"/>
      <c r="O164" s="111"/>
      <c r="P164" s="111"/>
      <c r="Q164" s="111"/>
    </row>
    <row r="165" spans="2:17">
      <c r="B165" s="153"/>
      <c r="C165" s="153"/>
      <c r="D165" s="230"/>
      <c r="E165" s="153"/>
      <c r="F165" s="153"/>
      <c r="G165" s="230"/>
      <c r="H165" s="153"/>
      <c r="I165" s="111"/>
      <c r="J165" s="111"/>
      <c r="K165" s="111"/>
      <c r="L165" s="111"/>
      <c r="M165" s="111"/>
      <c r="N165" s="111"/>
      <c r="O165" s="111"/>
      <c r="P165" s="111"/>
      <c r="Q165" s="111"/>
    </row>
    <row r="166" spans="2:17">
      <c r="B166" s="153"/>
      <c r="C166" s="153"/>
      <c r="D166" s="230"/>
      <c r="E166" s="153"/>
      <c r="F166" s="153"/>
      <c r="G166" s="230"/>
      <c r="H166" s="153"/>
      <c r="I166" s="111"/>
      <c r="J166" s="111"/>
      <c r="K166" s="111"/>
      <c r="L166" s="111"/>
      <c r="M166" s="111"/>
      <c r="N166" s="111"/>
      <c r="O166" s="111"/>
      <c r="P166" s="111"/>
      <c r="Q166" s="111"/>
    </row>
    <row r="167" spans="2:17">
      <c r="B167" s="153"/>
      <c r="C167" s="153"/>
      <c r="D167" s="230"/>
      <c r="E167" s="153"/>
      <c r="F167" s="153"/>
      <c r="G167" s="230"/>
      <c r="H167" s="153"/>
      <c r="I167" s="111"/>
      <c r="J167" s="111"/>
      <c r="K167" s="111"/>
      <c r="L167" s="111"/>
      <c r="M167" s="111"/>
      <c r="N167" s="111"/>
      <c r="O167" s="111"/>
      <c r="P167" s="111"/>
      <c r="Q167" s="111"/>
    </row>
    <row r="168" spans="2:17">
      <c r="B168" s="153"/>
      <c r="C168" s="153"/>
      <c r="D168" s="230"/>
      <c r="E168" s="153"/>
      <c r="F168" s="153"/>
      <c r="G168" s="230"/>
      <c r="H168" s="153"/>
      <c r="I168" s="111"/>
      <c r="J168" s="111"/>
      <c r="K168" s="111"/>
      <c r="L168" s="111"/>
      <c r="M168" s="111"/>
      <c r="N168" s="111"/>
      <c r="O168" s="111"/>
      <c r="P168" s="111"/>
      <c r="Q168" s="111"/>
    </row>
    <row r="169" spans="2:17">
      <c r="B169" s="153"/>
      <c r="C169" s="153"/>
      <c r="D169" s="230"/>
      <c r="E169" s="153"/>
      <c r="F169" s="153"/>
      <c r="G169" s="230"/>
      <c r="H169" s="153"/>
      <c r="I169" s="111"/>
      <c r="J169" s="111"/>
      <c r="K169" s="111"/>
      <c r="L169" s="111"/>
      <c r="M169" s="111"/>
      <c r="N169" s="111"/>
      <c r="O169" s="111"/>
      <c r="P169" s="111"/>
      <c r="Q169" s="111"/>
    </row>
    <row r="170" spans="2:17">
      <c r="B170" s="153"/>
      <c r="C170" s="153"/>
      <c r="D170" s="230"/>
      <c r="E170" s="153"/>
      <c r="F170" s="153"/>
      <c r="G170" s="230"/>
      <c r="H170" s="153"/>
      <c r="I170" s="111"/>
      <c r="J170" s="111"/>
      <c r="K170" s="111"/>
      <c r="L170" s="111"/>
      <c r="M170" s="111"/>
      <c r="N170" s="111"/>
      <c r="O170" s="111"/>
      <c r="P170" s="111"/>
      <c r="Q170" s="111"/>
    </row>
    <row r="171" spans="2:17">
      <c r="B171" s="153"/>
      <c r="C171" s="153"/>
      <c r="D171" s="230"/>
      <c r="E171" s="153"/>
      <c r="F171" s="153"/>
      <c r="G171" s="230"/>
      <c r="H171" s="153"/>
      <c r="I171" s="111"/>
      <c r="J171" s="111"/>
      <c r="K171" s="111"/>
      <c r="L171" s="111"/>
      <c r="M171" s="111"/>
      <c r="N171" s="111"/>
      <c r="O171" s="111"/>
      <c r="P171" s="111"/>
      <c r="Q171" s="111"/>
    </row>
    <row r="172" spans="2:17">
      <c r="B172" s="153"/>
      <c r="C172" s="153"/>
      <c r="D172" s="230"/>
      <c r="E172" s="153"/>
      <c r="F172" s="153"/>
      <c r="G172" s="230"/>
      <c r="H172" s="153"/>
      <c r="I172" s="111"/>
      <c r="J172" s="111"/>
      <c r="K172" s="111"/>
      <c r="L172" s="111"/>
      <c r="M172" s="111"/>
      <c r="N172" s="111"/>
      <c r="O172" s="111"/>
      <c r="P172" s="111"/>
      <c r="Q172" s="111"/>
    </row>
    <row r="173" spans="2:17">
      <c r="B173" s="153"/>
      <c r="C173" s="153"/>
      <c r="D173" s="230"/>
      <c r="E173" s="153"/>
      <c r="F173" s="153"/>
      <c r="G173" s="230"/>
      <c r="H173" s="153"/>
      <c r="I173" s="111"/>
      <c r="J173" s="111"/>
      <c r="K173" s="111"/>
      <c r="L173" s="111"/>
      <c r="M173" s="111"/>
      <c r="N173" s="111"/>
      <c r="O173" s="111"/>
      <c r="P173" s="111"/>
      <c r="Q173" s="111"/>
    </row>
    <row r="174" spans="2:17">
      <c r="B174" s="153"/>
      <c r="C174" s="153"/>
      <c r="D174" s="230"/>
      <c r="E174" s="153"/>
      <c r="F174" s="153"/>
      <c r="G174" s="230"/>
      <c r="H174" s="153"/>
      <c r="I174" s="111"/>
      <c r="J174" s="111"/>
      <c r="K174" s="111"/>
      <c r="L174" s="111"/>
      <c r="M174" s="111"/>
      <c r="N174" s="111"/>
      <c r="O174" s="111"/>
      <c r="P174" s="111"/>
      <c r="Q174" s="111"/>
    </row>
    <row r="175" spans="2:17">
      <c r="B175" s="153"/>
      <c r="C175" s="153"/>
      <c r="D175" s="230"/>
      <c r="E175" s="153"/>
      <c r="F175" s="153"/>
      <c r="G175" s="230"/>
      <c r="H175" s="153"/>
      <c r="I175" s="111"/>
      <c r="J175" s="111"/>
      <c r="K175" s="111"/>
      <c r="L175" s="111"/>
      <c r="M175" s="111"/>
      <c r="N175" s="111"/>
      <c r="O175" s="111"/>
      <c r="P175" s="111"/>
      <c r="Q175" s="111"/>
    </row>
    <row r="176" spans="2:17">
      <c r="B176" s="153"/>
      <c r="C176" s="153"/>
      <c r="D176" s="230"/>
      <c r="E176" s="153"/>
      <c r="F176" s="153"/>
      <c r="G176" s="230"/>
      <c r="H176" s="153"/>
      <c r="I176" s="111"/>
      <c r="J176" s="111"/>
      <c r="K176" s="111"/>
      <c r="L176" s="111"/>
      <c r="M176" s="111"/>
      <c r="N176" s="111"/>
      <c r="O176" s="111"/>
      <c r="P176" s="111"/>
      <c r="Q176" s="111"/>
    </row>
    <row r="177" spans="2:17">
      <c r="B177" s="153"/>
      <c r="C177" s="153"/>
      <c r="D177" s="230"/>
      <c r="E177" s="153"/>
      <c r="F177" s="153"/>
      <c r="G177" s="230"/>
      <c r="H177" s="153"/>
      <c r="I177" s="111"/>
      <c r="J177" s="111"/>
      <c r="K177" s="111"/>
      <c r="L177" s="111"/>
      <c r="M177" s="111"/>
      <c r="N177" s="111"/>
      <c r="O177" s="111"/>
      <c r="P177" s="111"/>
      <c r="Q177" s="111"/>
    </row>
    <row r="178" spans="2:17">
      <c r="B178" s="153"/>
      <c r="C178" s="153"/>
      <c r="D178" s="230"/>
      <c r="E178" s="153"/>
      <c r="F178" s="153"/>
      <c r="G178" s="230"/>
      <c r="H178" s="153"/>
      <c r="I178" s="111"/>
      <c r="J178" s="111"/>
      <c r="K178" s="111"/>
      <c r="L178" s="111"/>
      <c r="M178" s="111"/>
      <c r="N178" s="111"/>
      <c r="O178" s="111"/>
      <c r="P178" s="111"/>
      <c r="Q178" s="111"/>
    </row>
    <row r="179" spans="2:17">
      <c r="B179" s="153"/>
      <c r="C179" s="153"/>
      <c r="D179" s="230"/>
      <c r="E179" s="153"/>
      <c r="F179" s="153"/>
      <c r="G179" s="230"/>
      <c r="H179" s="153"/>
      <c r="I179" s="111"/>
      <c r="J179" s="111"/>
      <c r="K179" s="111"/>
      <c r="L179" s="111"/>
      <c r="M179" s="111"/>
      <c r="N179" s="111"/>
      <c r="O179" s="111"/>
      <c r="P179" s="111"/>
      <c r="Q179" s="111"/>
    </row>
    <row r="180" spans="2:17">
      <c r="B180" s="153"/>
      <c r="C180" s="153"/>
      <c r="D180" s="230"/>
      <c r="E180" s="153"/>
      <c r="F180" s="153"/>
      <c r="G180" s="230"/>
      <c r="H180" s="153"/>
      <c r="I180" s="111"/>
      <c r="J180" s="111"/>
      <c r="K180" s="111"/>
      <c r="L180" s="111"/>
      <c r="M180" s="111"/>
      <c r="N180" s="111"/>
      <c r="O180" s="111"/>
      <c r="P180" s="111"/>
      <c r="Q180" s="111"/>
    </row>
    <row r="181" spans="2:17">
      <c r="B181" s="153"/>
      <c r="C181" s="153"/>
      <c r="D181" s="230"/>
      <c r="E181" s="153"/>
      <c r="F181" s="153"/>
      <c r="G181" s="230"/>
      <c r="H181" s="153"/>
      <c r="I181" s="111"/>
      <c r="J181" s="111"/>
      <c r="K181" s="111"/>
      <c r="L181" s="111"/>
      <c r="M181" s="111"/>
      <c r="N181" s="111"/>
      <c r="O181" s="111"/>
      <c r="P181" s="111"/>
      <c r="Q181" s="111"/>
    </row>
    <row r="182" spans="2:17">
      <c r="B182" s="153"/>
      <c r="C182" s="153"/>
      <c r="D182" s="230"/>
      <c r="E182" s="153"/>
      <c r="F182" s="153"/>
      <c r="G182" s="230"/>
      <c r="H182" s="153"/>
      <c r="I182" s="111"/>
      <c r="J182" s="111"/>
      <c r="K182" s="111"/>
      <c r="L182" s="111"/>
      <c r="M182" s="111"/>
      <c r="N182" s="111"/>
      <c r="O182" s="111"/>
      <c r="P182" s="111"/>
      <c r="Q182" s="111"/>
    </row>
    <row r="183" spans="2:17">
      <c r="B183" s="153"/>
      <c r="C183" s="153"/>
      <c r="D183" s="230"/>
      <c r="E183" s="153"/>
      <c r="F183" s="153"/>
      <c r="G183" s="230"/>
      <c r="H183" s="153"/>
      <c r="I183" s="111"/>
      <c r="J183" s="111"/>
      <c r="K183" s="111"/>
      <c r="L183" s="111"/>
      <c r="M183" s="111"/>
      <c r="N183" s="111"/>
      <c r="O183" s="111"/>
      <c r="P183" s="111"/>
      <c r="Q183" s="111"/>
    </row>
    <row r="184" spans="2:17">
      <c r="B184" s="153"/>
      <c r="C184" s="153"/>
      <c r="D184" s="230"/>
      <c r="E184" s="153"/>
      <c r="F184" s="153"/>
      <c r="G184" s="230"/>
      <c r="H184" s="153"/>
      <c r="I184" s="111"/>
      <c r="J184" s="111"/>
      <c r="K184" s="111"/>
      <c r="L184" s="111"/>
      <c r="M184" s="111"/>
      <c r="N184" s="111"/>
      <c r="O184" s="111"/>
      <c r="P184" s="111"/>
      <c r="Q184" s="111"/>
    </row>
    <row r="185" spans="2:17">
      <c r="B185" s="153"/>
      <c r="C185" s="153"/>
      <c r="D185" s="230"/>
      <c r="E185" s="153"/>
      <c r="F185" s="153"/>
      <c r="G185" s="230"/>
      <c r="H185" s="153"/>
      <c r="I185" s="111"/>
      <c r="J185" s="111"/>
      <c r="K185" s="111"/>
      <c r="L185" s="111"/>
      <c r="M185" s="111"/>
      <c r="N185" s="111"/>
      <c r="O185" s="111"/>
      <c r="P185" s="111"/>
      <c r="Q185" s="111"/>
    </row>
    <row r="186" spans="2:17">
      <c r="B186" s="153"/>
      <c r="C186" s="153"/>
      <c r="D186" s="230"/>
      <c r="E186" s="153"/>
      <c r="F186" s="153"/>
      <c r="G186" s="230"/>
      <c r="H186" s="153"/>
      <c r="I186" s="111"/>
      <c r="J186" s="111"/>
      <c r="K186" s="111"/>
      <c r="L186" s="111"/>
      <c r="M186" s="111"/>
      <c r="N186" s="111"/>
      <c r="O186" s="111"/>
      <c r="P186" s="111"/>
      <c r="Q186" s="111"/>
    </row>
    <row r="187" spans="2:17">
      <c r="B187" s="153"/>
      <c r="C187" s="153"/>
      <c r="D187" s="230"/>
      <c r="E187" s="153"/>
      <c r="F187" s="153"/>
      <c r="G187" s="230"/>
      <c r="H187" s="153"/>
      <c r="I187" s="111"/>
      <c r="J187" s="111"/>
      <c r="K187" s="111"/>
      <c r="L187" s="111"/>
      <c r="M187" s="111"/>
      <c r="N187" s="111"/>
      <c r="O187" s="111"/>
      <c r="P187" s="111"/>
      <c r="Q187" s="111"/>
    </row>
    <row r="188" spans="2:17">
      <c r="B188" s="153"/>
      <c r="C188" s="153"/>
      <c r="D188" s="230"/>
      <c r="E188" s="153"/>
      <c r="F188" s="153"/>
      <c r="G188" s="230"/>
      <c r="H188" s="153"/>
      <c r="I188" s="111"/>
      <c r="J188" s="111"/>
      <c r="K188" s="111"/>
      <c r="L188" s="111"/>
      <c r="M188" s="111"/>
      <c r="N188" s="111"/>
      <c r="O188" s="111"/>
      <c r="P188" s="111"/>
      <c r="Q188" s="111"/>
    </row>
    <row r="189" spans="2:17">
      <c r="B189" s="153"/>
      <c r="C189" s="153"/>
      <c r="D189" s="230"/>
      <c r="E189" s="153"/>
      <c r="F189" s="153"/>
      <c r="G189" s="230"/>
      <c r="H189" s="153"/>
      <c r="I189" s="111"/>
      <c r="J189" s="111"/>
      <c r="K189" s="111"/>
      <c r="L189" s="111"/>
      <c r="M189" s="111"/>
      <c r="N189" s="111"/>
      <c r="O189" s="111"/>
      <c r="P189" s="111"/>
      <c r="Q189" s="111"/>
    </row>
    <row r="190" spans="2:17">
      <c r="B190" s="153"/>
      <c r="C190" s="153"/>
      <c r="D190" s="230"/>
      <c r="E190" s="153"/>
      <c r="F190" s="153"/>
      <c r="G190" s="230"/>
      <c r="H190" s="153"/>
      <c r="I190" s="111"/>
      <c r="J190" s="111"/>
      <c r="K190" s="111"/>
      <c r="L190" s="111"/>
      <c r="M190" s="111"/>
      <c r="N190" s="111"/>
      <c r="O190" s="111"/>
      <c r="P190" s="111"/>
      <c r="Q190" s="111"/>
    </row>
    <row r="191" spans="2:17">
      <c r="B191" s="153"/>
      <c r="C191" s="153"/>
      <c r="D191" s="230"/>
      <c r="E191" s="153"/>
      <c r="F191" s="153"/>
      <c r="G191" s="230"/>
      <c r="H191" s="153"/>
      <c r="I191" s="111"/>
      <c r="J191" s="111"/>
      <c r="K191" s="111"/>
      <c r="L191" s="111"/>
      <c r="M191" s="111"/>
      <c r="N191" s="111"/>
      <c r="O191" s="111"/>
      <c r="P191" s="111"/>
      <c r="Q191" s="111"/>
    </row>
    <row r="192" spans="2:17">
      <c r="B192" s="153"/>
      <c r="C192" s="153"/>
      <c r="D192" s="230"/>
      <c r="E192" s="153"/>
      <c r="F192" s="153"/>
      <c r="G192" s="230"/>
      <c r="H192" s="153"/>
      <c r="I192" s="111"/>
      <c r="J192" s="111"/>
      <c r="K192" s="111"/>
      <c r="L192" s="111"/>
      <c r="M192" s="111"/>
      <c r="N192" s="111"/>
      <c r="O192" s="111"/>
      <c r="P192" s="111"/>
      <c r="Q192" s="111"/>
    </row>
    <row r="193" spans="2:17">
      <c r="B193" s="153"/>
      <c r="C193" s="153"/>
      <c r="D193" s="230"/>
      <c r="E193" s="153"/>
      <c r="F193" s="153"/>
      <c r="G193" s="230"/>
      <c r="H193" s="153"/>
      <c r="I193" s="111"/>
      <c r="J193" s="111"/>
      <c r="K193" s="111"/>
      <c r="L193" s="111"/>
      <c r="M193" s="111"/>
      <c r="N193" s="111"/>
      <c r="O193" s="111"/>
      <c r="P193" s="111"/>
      <c r="Q193" s="111"/>
    </row>
    <row r="194" spans="2:17">
      <c r="B194" s="153"/>
      <c r="C194" s="153"/>
      <c r="D194" s="230"/>
      <c r="E194" s="153"/>
      <c r="F194" s="153"/>
      <c r="G194" s="230"/>
      <c r="H194" s="153"/>
      <c r="I194" s="111"/>
      <c r="J194" s="111"/>
      <c r="K194" s="111"/>
      <c r="L194" s="111"/>
      <c r="M194" s="111"/>
      <c r="N194" s="111"/>
      <c r="O194" s="111"/>
      <c r="P194" s="111"/>
      <c r="Q194" s="111"/>
    </row>
    <row r="195" spans="2:17">
      <c r="B195" s="153"/>
      <c r="C195" s="153"/>
      <c r="D195" s="230"/>
      <c r="E195" s="153"/>
      <c r="F195" s="153"/>
      <c r="G195" s="230"/>
      <c r="H195" s="153"/>
      <c r="I195" s="111"/>
      <c r="J195" s="111"/>
      <c r="K195" s="111"/>
      <c r="L195" s="111"/>
      <c r="M195" s="111"/>
      <c r="N195" s="111"/>
      <c r="O195" s="111"/>
      <c r="P195" s="111"/>
      <c r="Q195" s="111"/>
    </row>
    <row r="196" spans="2:17">
      <c r="B196" s="153"/>
      <c r="C196" s="153"/>
      <c r="D196" s="230"/>
      <c r="E196" s="153"/>
      <c r="F196" s="153"/>
      <c r="G196" s="230"/>
      <c r="H196" s="153"/>
      <c r="I196" s="111"/>
      <c r="J196" s="111"/>
      <c r="K196" s="111"/>
      <c r="L196" s="111"/>
      <c r="M196" s="111"/>
      <c r="N196" s="111"/>
      <c r="O196" s="111"/>
      <c r="P196" s="111"/>
      <c r="Q196" s="111"/>
    </row>
    <row r="197" spans="2:17">
      <c r="B197" s="153"/>
      <c r="C197" s="153"/>
      <c r="D197" s="230"/>
      <c r="E197" s="153"/>
      <c r="F197" s="153"/>
      <c r="G197" s="230"/>
      <c r="H197" s="153"/>
      <c r="I197" s="111"/>
      <c r="J197" s="111"/>
      <c r="K197" s="111"/>
      <c r="L197" s="111"/>
      <c r="M197" s="111"/>
      <c r="N197" s="111"/>
      <c r="O197" s="111"/>
      <c r="P197" s="111"/>
      <c r="Q197" s="111"/>
    </row>
    <row r="198" spans="2:17">
      <c r="B198" s="153"/>
      <c r="C198" s="153"/>
      <c r="D198" s="230"/>
      <c r="E198" s="153"/>
      <c r="F198" s="153"/>
      <c r="G198" s="230"/>
      <c r="H198" s="153"/>
      <c r="I198" s="111"/>
      <c r="J198" s="111"/>
      <c r="K198" s="111"/>
      <c r="L198" s="111"/>
      <c r="M198" s="111"/>
      <c r="N198" s="111"/>
      <c r="O198" s="111"/>
      <c r="P198" s="111"/>
      <c r="Q198" s="111"/>
    </row>
    <row r="199" spans="2:17">
      <c r="B199" s="153"/>
      <c r="C199" s="153"/>
      <c r="D199" s="230"/>
      <c r="E199" s="153"/>
      <c r="F199" s="153"/>
      <c r="G199" s="230"/>
      <c r="H199" s="153"/>
      <c r="I199" s="111"/>
      <c r="J199" s="111"/>
      <c r="K199" s="111"/>
      <c r="L199" s="111"/>
      <c r="M199" s="111"/>
      <c r="N199" s="111"/>
      <c r="O199" s="111"/>
      <c r="P199" s="111"/>
      <c r="Q199" s="111"/>
    </row>
    <row r="200" spans="2:17">
      <c r="B200" s="153"/>
      <c r="C200" s="153"/>
      <c r="D200" s="230"/>
      <c r="E200" s="153"/>
      <c r="F200" s="153"/>
      <c r="G200" s="230"/>
      <c r="H200" s="153"/>
      <c r="I200" s="111"/>
      <c r="J200" s="111"/>
      <c r="K200" s="111"/>
      <c r="L200" s="111"/>
      <c r="M200" s="111"/>
      <c r="N200" s="111"/>
      <c r="O200" s="111"/>
      <c r="P200" s="111"/>
      <c r="Q200" s="111"/>
    </row>
    <row r="201" spans="2:17">
      <c r="B201" s="153"/>
      <c r="C201" s="153"/>
      <c r="D201" s="230"/>
      <c r="E201" s="153"/>
      <c r="F201" s="153"/>
      <c r="G201" s="230"/>
      <c r="H201" s="153"/>
      <c r="I201" s="111"/>
      <c r="J201" s="111"/>
      <c r="K201" s="111"/>
      <c r="L201" s="111"/>
      <c r="M201" s="111"/>
      <c r="N201" s="111"/>
      <c r="O201" s="111"/>
      <c r="P201" s="111"/>
      <c r="Q201" s="111"/>
    </row>
    <row r="202" spans="2:17">
      <c r="B202" s="153"/>
      <c r="C202" s="153"/>
      <c r="D202" s="230"/>
      <c r="E202" s="153"/>
      <c r="F202" s="153"/>
      <c r="G202" s="230"/>
      <c r="H202" s="153"/>
      <c r="I202" s="111"/>
      <c r="J202" s="111"/>
      <c r="K202" s="111"/>
      <c r="L202" s="111"/>
      <c r="M202" s="111"/>
      <c r="N202" s="111"/>
      <c r="O202" s="111"/>
      <c r="P202" s="111"/>
      <c r="Q202" s="111"/>
    </row>
    <row r="203" spans="2:17">
      <c r="B203" s="153"/>
      <c r="C203" s="153"/>
      <c r="D203" s="230"/>
      <c r="E203" s="153"/>
      <c r="F203" s="153"/>
      <c r="G203" s="230"/>
      <c r="H203" s="153"/>
      <c r="I203" s="111"/>
      <c r="J203" s="111"/>
      <c r="K203" s="111"/>
      <c r="L203" s="111"/>
      <c r="M203" s="111"/>
      <c r="N203" s="111"/>
      <c r="O203" s="111"/>
      <c r="P203" s="111"/>
      <c r="Q203" s="111"/>
    </row>
    <row r="204" spans="2:17">
      <c r="B204" s="153"/>
      <c r="C204" s="153"/>
      <c r="D204" s="230"/>
      <c r="E204" s="153"/>
      <c r="F204" s="153"/>
      <c r="G204" s="230"/>
      <c r="H204" s="153"/>
      <c r="I204" s="111"/>
      <c r="J204" s="111"/>
      <c r="K204" s="111"/>
      <c r="L204" s="111"/>
      <c r="M204" s="111"/>
      <c r="N204" s="111"/>
      <c r="O204" s="111"/>
      <c r="P204" s="111"/>
      <c r="Q204" s="111"/>
    </row>
    <row r="205" spans="2:17">
      <c r="B205" s="153"/>
      <c r="C205" s="153"/>
      <c r="D205" s="230"/>
      <c r="E205" s="153"/>
      <c r="F205" s="153"/>
      <c r="G205" s="230"/>
      <c r="H205" s="153"/>
      <c r="I205" s="111"/>
      <c r="J205" s="111"/>
      <c r="K205" s="111"/>
      <c r="L205" s="111"/>
      <c r="M205" s="111"/>
      <c r="N205" s="111"/>
      <c r="O205" s="111"/>
      <c r="P205" s="111"/>
      <c r="Q205" s="111"/>
    </row>
    <row r="206" spans="2:17">
      <c r="B206" s="153"/>
      <c r="C206" s="153"/>
      <c r="D206" s="230"/>
      <c r="E206" s="153"/>
      <c r="F206" s="153"/>
      <c r="G206" s="230"/>
      <c r="H206" s="153"/>
      <c r="I206" s="111"/>
      <c r="J206" s="111"/>
      <c r="K206" s="111"/>
      <c r="L206" s="111"/>
      <c r="M206" s="111"/>
      <c r="N206" s="111"/>
      <c r="O206" s="111"/>
      <c r="P206" s="111"/>
      <c r="Q206" s="111"/>
    </row>
    <row r="207" spans="2:17">
      <c r="B207" s="153"/>
      <c r="C207" s="153"/>
      <c r="D207" s="230"/>
      <c r="E207" s="153"/>
      <c r="F207" s="153"/>
      <c r="G207" s="230"/>
      <c r="H207" s="153"/>
      <c r="I207" s="111"/>
      <c r="J207" s="111"/>
      <c r="K207" s="111"/>
      <c r="L207" s="111"/>
      <c r="M207" s="111"/>
      <c r="N207" s="111"/>
      <c r="O207" s="111"/>
      <c r="P207" s="111"/>
      <c r="Q207" s="111"/>
    </row>
    <row r="208" spans="2:17">
      <c r="B208" s="153"/>
      <c r="C208" s="153"/>
      <c r="D208" s="230"/>
      <c r="E208" s="153"/>
      <c r="F208" s="153"/>
      <c r="G208" s="230"/>
      <c r="H208" s="153"/>
      <c r="I208" s="111"/>
      <c r="J208" s="111"/>
      <c r="K208" s="111"/>
      <c r="L208" s="111"/>
      <c r="M208" s="111"/>
      <c r="N208" s="111"/>
      <c r="O208" s="111"/>
      <c r="P208" s="111"/>
      <c r="Q208" s="111"/>
    </row>
    <row r="209" spans="2:17">
      <c r="B209" s="153"/>
      <c r="C209" s="153"/>
      <c r="D209" s="230"/>
      <c r="E209" s="153"/>
      <c r="F209" s="153"/>
      <c r="G209" s="230"/>
      <c r="H209" s="153"/>
      <c r="I209" s="111"/>
      <c r="J209" s="111"/>
      <c r="K209" s="111"/>
      <c r="L209" s="111"/>
      <c r="M209" s="111"/>
      <c r="N209" s="111"/>
      <c r="O209" s="111"/>
      <c r="P209" s="111"/>
      <c r="Q209" s="111"/>
    </row>
    <row r="210" spans="2:17">
      <c r="B210" s="153"/>
      <c r="C210" s="153"/>
      <c r="D210" s="230"/>
      <c r="E210" s="153"/>
      <c r="F210" s="153"/>
      <c r="G210" s="230"/>
      <c r="H210" s="153"/>
      <c r="I210" s="111"/>
      <c r="J210" s="111"/>
      <c r="K210" s="111"/>
      <c r="L210" s="111"/>
      <c r="M210" s="111"/>
      <c r="N210" s="111"/>
      <c r="O210" s="111"/>
      <c r="P210" s="111"/>
      <c r="Q210" s="111"/>
    </row>
    <row r="211" spans="2:17">
      <c r="B211" s="153"/>
      <c r="C211" s="153"/>
      <c r="D211" s="230"/>
      <c r="E211" s="153"/>
      <c r="F211" s="153"/>
      <c r="G211" s="230"/>
      <c r="H211" s="153"/>
      <c r="I211" s="111"/>
      <c r="J211" s="111"/>
      <c r="K211" s="111"/>
      <c r="L211" s="111"/>
      <c r="M211" s="111"/>
      <c r="N211" s="111"/>
      <c r="O211" s="111"/>
      <c r="P211" s="111"/>
      <c r="Q211" s="111"/>
    </row>
    <row r="212" spans="2:17">
      <c r="B212" s="153"/>
      <c r="C212" s="153"/>
      <c r="D212" s="230"/>
      <c r="E212" s="153"/>
      <c r="F212" s="153"/>
      <c r="G212" s="230"/>
      <c r="H212" s="153"/>
      <c r="I212" s="111"/>
      <c r="J212" s="111"/>
      <c r="K212" s="111"/>
      <c r="L212" s="111"/>
      <c r="M212" s="111"/>
      <c r="N212" s="111"/>
      <c r="O212" s="111"/>
      <c r="P212" s="111"/>
      <c r="Q212" s="111"/>
    </row>
    <row r="213" spans="2:17">
      <c r="B213" s="153"/>
      <c r="C213" s="153"/>
      <c r="D213" s="230"/>
      <c r="E213" s="153"/>
      <c r="F213" s="153"/>
      <c r="G213" s="230"/>
      <c r="H213" s="153"/>
      <c r="I213" s="111"/>
      <c r="J213" s="111"/>
      <c r="K213" s="111"/>
      <c r="L213" s="111"/>
      <c r="M213" s="111"/>
      <c r="N213" s="111"/>
      <c r="O213" s="111"/>
      <c r="P213" s="111"/>
      <c r="Q213" s="111"/>
    </row>
    <row r="214" spans="2:17">
      <c r="B214" s="153"/>
      <c r="C214" s="153"/>
      <c r="D214" s="230"/>
      <c r="E214" s="153"/>
      <c r="F214" s="153"/>
      <c r="G214" s="230"/>
      <c r="H214" s="153"/>
      <c r="I214" s="111"/>
      <c r="J214" s="111"/>
      <c r="K214" s="111"/>
      <c r="L214" s="111"/>
      <c r="M214" s="111"/>
      <c r="N214" s="111"/>
      <c r="O214" s="111"/>
      <c r="P214" s="111"/>
      <c r="Q214" s="111"/>
    </row>
    <row r="215" spans="2:17">
      <c r="B215" s="153"/>
      <c r="C215" s="153"/>
      <c r="D215" s="230"/>
      <c r="E215" s="153"/>
      <c r="F215" s="153"/>
      <c r="G215" s="230"/>
      <c r="H215" s="153"/>
      <c r="I215" s="111"/>
      <c r="J215" s="111"/>
      <c r="K215" s="111"/>
      <c r="L215" s="111"/>
      <c r="M215" s="111"/>
      <c r="N215" s="111"/>
      <c r="O215" s="111"/>
      <c r="P215" s="111"/>
      <c r="Q215" s="111"/>
    </row>
    <row r="216" spans="2:17">
      <c r="B216" s="153"/>
      <c r="C216" s="153"/>
      <c r="D216" s="230"/>
      <c r="E216" s="153"/>
      <c r="F216" s="153"/>
      <c r="G216" s="230"/>
      <c r="H216" s="153"/>
      <c r="I216" s="111"/>
      <c r="J216" s="111"/>
      <c r="K216" s="111"/>
      <c r="L216" s="111"/>
      <c r="M216" s="111"/>
      <c r="N216" s="111"/>
      <c r="O216" s="111"/>
      <c r="P216" s="111"/>
      <c r="Q216" s="111"/>
    </row>
    <row r="217" spans="2:17">
      <c r="B217" s="153"/>
      <c r="C217" s="153"/>
      <c r="D217" s="230"/>
      <c r="E217" s="153"/>
      <c r="F217" s="153"/>
      <c r="G217" s="230"/>
      <c r="H217" s="153"/>
      <c r="I217" s="111"/>
      <c r="J217" s="111"/>
      <c r="K217" s="111"/>
      <c r="L217" s="111"/>
      <c r="M217" s="111"/>
      <c r="N217" s="111"/>
      <c r="O217" s="111"/>
      <c r="P217" s="111"/>
      <c r="Q217" s="111"/>
    </row>
    <row r="218" spans="2:17">
      <c r="B218" s="153"/>
      <c r="C218" s="153"/>
      <c r="D218" s="230"/>
      <c r="E218" s="153"/>
      <c r="F218" s="153"/>
      <c r="G218" s="230"/>
      <c r="H218" s="153"/>
      <c r="I218" s="111"/>
      <c r="J218" s="111"/>
      <c r="K218" s="111"/>
      <c r="L218" s="111"/>
      <c r="M218" s="111"/>
      <c r="N218" s="111"/>
      <c r="O218" s="111"/>
      <c r="P218" s="111"/>
      <c r="Q218" s="111"/>
    </row>
    <row r="219" spans="2:17">
      <c r="B219" s="153"/>
      <c r="C219" s="153"/>
      <c r="D219" s="230"/>
      <c r="E219" s="153"/>
      <c r="F219" s="153"/>
      <c r="G219" s="230"/>
      <c r="H219" s="153"/>
      <c r="I219" s="111"/>
      <c r="J219" s="111"/>
      <c r="K219" s="111"/>
      <c r="L219" s="111"/>
      <c r="M219" s="111"/>
      <c r="N219" s="111"/>
      <c r="O219" s="111"/>
      <c r="P219" s="111"/>
      <c r="Q219" s="111"/>
    </row>
    <row r="220" spans="2:17">
      <c r="B220" s="153"/>
      <c r="C220" s="153"/>
      <c r="D220" s="230"/>
      <c r="E220" s="153"/>
      <c r="F220" s="153"/>
      <c r="G220" s="230"/>
      <c r="H220" s="153"/>
      <c r="I220" s="111"/>
      <c r="J220" s="111"/>
      <c r="K220" s="111"/>
      <c r="L220" s="111"/>
      <c r="M220" s="111"/>
      <c r="N220" s="111"/>
      <c r="O220" s="111"/>
      <c r="P220" s="111"/>
      <c r="Q220" s="111"/>
    </row>
    <row r="221" spans="2:17">
      <c r="B221" s="153"/>
      <c r="C221" s="153"/>
      <c r="D221" s="230"/>
      <c r="E221" s="153"/>
      <c r="F221" s="153"/>
      <c r="G221" s="230"/>
      <c r="H221" s="153"/>
      <c r="I221" s="111"/>
      <c r="J221" s="111"/>
      <c r="K221" s="111"/>
      <c r="L221" s="111"/>
      <c r="M221" s="111"/>
      <c r="N221" s="111"/>
      <c r="O221" s="111"/>
      <c r="P221" s="111"/>
      <c r="Q221" s="111"/>
    </row>
    <row r="222" spans="2:17">
      <c r="B222" s="153"/>
      <c r="C222" s="153"/>
      <c r="D222" s="230"/>
      <c r="E222" s="153"/>
      <c r="F222" s="153"/>
      <c r="G222" s="230"/>
      <c r="H222" s="153"/>
      <c r="I222" s="111"/>
      <c r="J222" s="111"/>
      <c r="K222" s="111"/>
      <c r="L222" s="111"/>
      <c r="M222" s="111"/>
      <c r="N222" s="111"/>
      <c r="O222" s="111"/>
      <c r="P222" s="111"/>
      <c r="Q222" s="111"/>
    </row>
    <row r="223" spans="2:17">
      <c r="B223" s="153"/>
      <c r="C223" s="153"/>
      <c r="D223" s="230"/>
      <c r="E223" s="153"/>
      <c r="F223" s="153"/>
      <c r="G223" s="230"/>
      <c r="H223" s="153"/>
      <c r="I223" s="111"/>
      <c r="J223" s="111"/>
      <c r="K223" s="111"/>
      <c r="L223" s="111"/>
      <c r="M223" s="111"/>
      <c r="N223" s="111"/>
      <c r="O223" s="111"/>
      <c r="P223" s="111"/>
      <c r="Q223" s="111"/>
    </row>
    <row r="224" spans="2:17">
      <c r="B224" s="153"/>
      <c r="C224" s="153"/>
      <c r="D224" s="230"/>
      <c r="E224" s="153"/>
      <c r="F224" s="153"/>
      <c r="G224" s="230"/>
      <c r="H224" s="153"/>
      <c r="I224" s="111"/>
      <c r="J224" s="111"/>
      <c r="K224" s="111"/>
      <c r="L224" s="111"/>
      <c r="M224" s="111"/>
      <c r="N224" s="111"/>
      <c r="O224" s="111"/>
      <c r="P224" s="111"/>
      <c r="Q224" s="111"/>
    </row>
    <row r="225" spans="2:17">
      <c r="B225" s="153"/>
      <c r="C225" s="153"/>
      <c r="D225" s="230"/>
      <c r="E225" s="153"/>
      <c r="F225" s="153"/>
      <c r="G225" s="230"/>
      <c r="H225" s="153"/>
      <c r="I225" s="111"/>
      <c r="J225" s="111"/>
      <c r="K225" s="111"/>
      <c r="L225" s="111"/>
      <c r="M225" s="111"/>
      <c r="N225" s="111"/>
      <c r="O225" s="111"/>
      <c r="P225" s="111"/>
      <c r="Q225" s="111"/>
    </row>
    <row r="226" spans="2:17">
      <c r="B226" s="153"/>
      <c r="C226" s="153"/>
      <c r="D226" s="230"/>
      <c r="E226" s="153"/>
      <c r="F226" s="153"/>
      <c r="G226" s="230"/>
      <c r="H226" s="153"/>
      <c r="I226" s="111"/>
      <c r="J226" s="111"/>
      <c r="K226" s="111"/>
      <c r="L226" s="111"/>
      <c r="M226" s="111"/>
      <c r="N226" s="111"/>
      <c r="O226" s="111"/>
      <c r="P226" s="111"/>
      <c r="Q226" s="111"/>
    </row>
    <row r="227" spans="2:17">
      <c r="B227" s="153"/>
      <c r="C227" s="153"/>
      <c r="D227" s="230"/>
      <c r="E227" s="153"/>
      <c r="F227" s="153"/>
      <c r="G227" s="230"/>
      <c r="H227" s="153"/>
      <c r="I227" s="111"/>
      <c r="J227" s="111"/>
      <c r="K227" s="111"/>
      <c r="L227" s="111"/>
      <c r="M227" s="111"/>
      <c r="N227" s="111"/>
      <c r="O227" s="111"/>
      <c r="P227" s="111"/>
      <c r="Q227" s="111"/>
    </row>
    <row r="228" spans="2:17">
      <c r="B228" s="153"/>
      <c r="C228" s="153"/>
      <c r="D228" s="230"/>
      <c r="E228" s="153"/>
      <c r="F228" s="153"/>
      <c r="G228" s="230"/>
      <c r="H228" s="153"/>
      <c r="I228" s="111"/>
      <c r="J228" s="111"/>
      <c r="K228" s="111"/>
      <c r="L228" s="111"/>
      <c r="M228" s="111"/>
      <c r="N228" s="111"/>
      <c r="O228" s="111"/>
      <c r="P228" s="111"/>
      <c r="Q228" s="111"/>
    </row>
    <row r="229" spans="2:17">
      <c r="B229" s="153"/>
      <c r="C229" s="153"/>
      <c r="D229" s="230"/>
      <c r="E229" s="153"/>
      <c r="F229" s="153"/>
      <c r="G229" s="230"/>
      <c r="H229" s="153"/>
      <c r="I229" s="111"/>
      <c r="J229" s="111"/>
      <c r="K229" s="111"/>
      <c r="L229" s="111"/>
      <c r="M229" s="111"/>
      <c r="N229" s="111"/>
      <c r="O229" s="111"/>
      <c r="P229" s="111"/>
      <c r="Q229" s="111"/>
    </row>
    <row r="230" spans="2:17">
      <c r="B230" s="153"/>
      <c r="C230" s="153"/>
      <c r="D230" s="230"/>
      <c r="E230" s="153"/>
      <c r="F230" s="153"/>
      <c r="G230" s="230"/>
      <c r="H230" s="153"/>
      <c r="I230" s="111"/>
      <c r="J230" s="111"/>
      <c r="K230" s="111"/>
      <c r="L230" s="111"/>
      <c r="M230" s="111"/>
      <c r="N230" s="111"/>
      <c r="O230" s="111"/>
      <c r="P230" s="111"/>
      <c r="Q230" s="111"/>
    </row>
    <row r="231" spans="2:17">
      <c r="B231" s="153"/>
      <c r="C231" s="153"/>
      <c r="D231" s="230"/>
      <c r="E231" s="153"/>
      <c r="F231" s="153"/>
      <c r="G231" s="230"/>
      <c r="H231" s="153"/>
      <c r="I231" s="111"/>
      <c r="J231" s="111"/>
      <c r="K231" s="111"/>
      <c r="L231" s="111"/>
      <c r="M231" s="111"/>
      <c r="N231" s="111"/>
      <c r="O231" s="111"/>
      <c r="P231" s="111"/>
      <c r="Q231" s="111"/>
    </row>
    <row r="232" spans="2:17">
      <c r="B232" s="153"/>
      <c r="C232" s="153"/>
      <c r="D232" s="230"/>
      <c r="E232" s="153"/>
      <c r="F232" s="153"/>
      <c r="G232" s="230"/>
      <c r="H232" s="153"/>
      <c r="I232" s="111"/>
      <c r="J232" s="111"/>
      <c r="K232" s="111"/>
      <c r="L232" s="111"/>
      <c r="M232" s="111"/>
      <c r="N232" s="111"/>
      <c r="O232" s="111"/>
      <c r="P232" s="111"/>
      <c r="Q232" s="111"/>
    </row>
    <row r="233" spans="2:17">
      <c r="B233" s="153"/>
      <c r="C233" s="153"/>
      <c r="D233" s="230"/>
      <c r="E233" s="153"/>
      <c r="F233" s="153"/>
      <c r="G233" s="230"/>
      <c r="H233" s="153"/>
      <c r="I233" s="111"/>
      <c r="J233" s="111"/>
      <c r="K233" s="111"/>
      <c r="L233" s="111"/>
      <c r="M233" s="111"/>
      <c r="N233" s="111"/>
      <c r="O233" s="111"/>
      <c r="P233" s="111"/>
      <c r="Q233" s="111"/>
    </row>
    <row r="234" spans="2:17">
      <c r="B234" s="153"/>
      <c r="C234" s="153"/>
      <c r="D234" s="230"/>
      <c r="E234" s="153"/>
      <c r="F234" s="153"/>
      <c r="G234" s="230"/>
      <c r="H234" s="153"/>
      <c r="I234" s="111"/>
      <c r="J234" s="111"/>
      <c r="K234" s="111"/>
      <c r="L234" s="111"/>
      <c r="M234" s="111"/>
      <c r="N234" s="111"/>
      <c r="O234" s="111"/>
      <c r="P234" s="111"/>
      <c r="Q234" s="111"/>
    </row>
    <row r="235" spans="2:17">
      <c r="B235" s="153"/>
      <c r="C235" s="153"/>
      <c r="D235" s="230"/>
      <c r="E235" s="153"/>
      <c r="F235" s="153"/>
      <c r="G235" s="230"/>
      <c r="H235" s="153"/>
      <c r="I235" s="111"/>
      <c r="J235" s="111"/>
      <c r="K235" s="111"/>
      <c r="L235" s="111"/>
      <c r="M235" s="111"/>
      <c r="N235" s="111"/>
      <c r="O235" s="111"/>
      <c r="P235" s="111"/>
      <c r="Q235" s="111"/>
    </row>
    <row r="236" spans="2:17">
      <c r="B236" s="153"/>
      <c r="C236" s="153"/>
      <c r="D236" s="230"/>
      <c r="E236" s="153"/>
      <c r="F236" s="153"/>
      <c r="G236" s="230"/>
      <c r="H236" s="153"/>
      <c r="I236" s="111"/>
      <c r="J236" s="111"/>
      <c r="K236" s="111"/>
      <c r="L236" s="111"/>
      <c r="M236" s="111"/>
      <c r="N236" s="111"/>
      <c r="O236" s="111"/>
      <c r="P236" s="111"/>
      <c r="Q236" s="111"/>
    </row>
    <row r="237" spans="2:17">
      <c r="B237" s="153"/>
      <c r="C237" s="153"/>
      <c r="D237" s="230"/>
      <c r="E237" s="153"/>
      <c r="F237" s="153"/>
      <c r="G237" s="230"/>
      <c r="H237" s="153"/>
      <c r="I237" s="111"/>
      <c r="J237" s="111"/>
      <c r="K237" s="111"/>
      <c r="L237" s="111"/>
      <c r="M237" s="111"/>
      <c r="N237" s="111"/>
      <c r="O237" s="111"/>
      <c r="P237" s="111"/>
      <c r="Q237" s="111"/>
    </row>
    <row r="238" spans="2:17">
      <c r="B238" s="153"/>
      <c r="C238" s="153"/>
      <c r="D238" s="230"/>
      <c r="E238" s="153"/>
      <c r="F238" s="153"/>
      <c r="G238" s="230"/>
      <c r="H238" s="153"/>
      <c r="I238" s="111"/>
      <c r="J238" s="111"/>
      <c r="K238" s="111"/>
      <c r="L238" s="111"/>
      <c r="M238" s="111"/>
      <c r="N238" s="111"/>
      <c r="O238" s="111"/>
      <c r="P238" s="111"/>
      <c r="Q238" s="111"/>
    </row>
    <row r="239" spans="2:17">
      <c r="B239" s="153"/>
      <c r="C239" s="153"/>
      <c r="D239" s="230"/>
      <c r="E239" s="153"/>
      <c r="F239" s="153"/>
      <c r="G239" s="230"/>
      <c r="H239" s="153"/>
      <c r="I239" s="111"/>
      <c r="J239" s="111"/>
      <c r="K239" s="111"/>
      <c r="L239" s="111"/>
      <c r="M239" s="111"/>
      <c r="N239" s="111"/>
      <c r="O239" s="111"/>
      <c r="P239" s="111"/>
      <c r="Q239" s="111"/>
    </row>
    <row r="240" spans="2:17">
      <c r="B240" s="153"/>
      <c r="C240" s="153"/>
      <c r="D240" s="230"/>
      <c r="E240" s="153"/>
      <c r="F240" s="153"/>
      <c r="G240" s="230"/>
      <c r="H240" s="153"/>
      <c r="I240" s="111"/>
      <c r="J240" s="111"/>
      <c r="K240" s="111"/>
      <c r="L240" s="111"/>
      <c r="M240" s="111"/>
      <c r="N240" s="111"/>
      <c r="O240" s="111"/>
      <c r="P240" s="111"/>
      <c r="Q240" s="111"/>
    </row>
    <row r="241" spans="2:17">
      <c r="B241" s="153"/>
      <c r="C241" s="153"/>
      <c r="D241" s="230"/>
      <c r="E241" s="153"/>
      <c r="F241" s="153"/>
      <c r="G241" s="230"/>
      <c r="H241" s="153"/>
      <c r="I241" s="111"/>
      <c r="J241" s="111"/>
      <c r="K241" s="111"/>
      <c r="L241" s="111"/>
      <c r="M241" s="111"/>
      <c r="N241" s="111"/>
      <c r="O241" s="111"/>
      <c r="P241" s="111"/>
      <c r="Q241" s="111"/>
    </row>
    <row r="242" spans="2:17">
      <c r="B242" s="153"/>
      <c r="C242" s="153"/>
      <c r="D242" s="230"/>
      <c r="E242" s="153"/>
      <c r="F242" s="153"/>
      <c r="G242" s="230"/>
      <c r="H242" s="153"/>
      <c r="I242" s="111"/>
      <c r="J242" s="111"/>
      <c r="K242" s="111"/>
      <c r="L242" s="111"/>
      <c r="M242" s="111"/>
      <c r="N242" s="111"/>
      <c r="O242" s="111"/>
      <c r="P242" s="111"/>
      <c r="Q242" s="111"/>
    </row>
    <row r="243" spans="2:17">
      <c r="B243" s="153"/>
      <c r="C243" s="153"/>
      <c r="D243" s="230"/>
      <c r="E243" s="153"/>
      <c r="F243" s="153"/>
      <c r="G243" s="230"/>
      <c r="H243" s="153"/>
      <c r="I243" s="111"/>
      <c r="J243" s="111"/>
      <c r="K243" s="111"/>
      <c r="L243" s="111"/>
      <c r="M243" s="111"/>
      <c r="N243" s="111"/>
      <c r="O243" s="111"/>
      <c r="P243" s="111"/>
      <c r="Q243" s="111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baseColWidth="10" defaultColWidth="16.33203125" defaultRowHeight="14"/>
  <cols>
    <col min="1" max="1" width="65.33203125" style="119" bestFit="1" customWidth="1"/>
    <col min="2" max="2" width="14.5" style="166" bestFit="1" customWidth="1"/>
    <col min="3" max="4" width="12.83203125" style="45" bestFit="1" customWidth="1"/>
    <col min="5" max="5" width="14.83203125" style="166" bestFit="1" customWidth="1"/>
    <col min="6" max="6" width="16" style="166" bestFit="1" customWidth="1"/>
    <col min="7" max="7" width="10.6640625" style="244" bestFit="1" customWidth="1"/>
    <col min="8" max="8" width="14.5" style="166" bestFit="1" customWidth="1"/>
    <col min="9" max="10" width="12.83203125" style="45" bestFit="1" customWidth="1"/>
    <col min="11" max="12" width="16" style="166" bestFit="1" customWidth="1"/>
    <col min="13" max="13" width="10.6640625" style="244" bestFit="1" customWidth="1"/>
    <col min="14" max="14" width="16.1640625" style="166" bestFit="1" customWidth="1"/>
    <col min="15" max="16384" width="16.33203125" style="119"/>
  </cols>
  <sheetData>
    <row r="2" spans="1:19" s="212" customFormat="1" ht="19">
      <c r="A2" s="5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00"/>
      <c r="P2" s="200"/>
      <c r="Q2" s="200"/>
      <c r="R2" s="200"/>
      <c r="S2" s="200"/>
    </row>
    <row r="3" spans="1:19">
      <c r="A3" s="83"/>
    </row>
    <row r="4" spans="1:19" s="150" customFormat="1">
      <c r="B4" s="199"/>
      <c r="C4" s="73"/>
      <c r="D4" s="73"/>
      <c r="E4" s="199"/>
      <c r="F4" s="199"/>
      <c r="G4" s="19"/>
      <c r="H4" s="199"/>
      <c r="I4" s="73"/>
      <c r="J4" s="73"/>
      <c r="K4" s="199"/>
      <c r="L4" s="199"/>
      <c r="M4" s="19"/>
      <c r="N4" s="150" t="str">
        <f>VALVAL</f>
        <v>млрд. одиниць</v>
      </c>
    </row>
    <row r="5" spans="1:19" s="260" customFormat="1">
      <c r="A5" s="190"/>
      <c r="B5" s="265">
        <v>43830</v>
      </c>
      <c r="C5" s="266"/>
      <c r="D5" s="266"/>
      <c r="E5" s="266"/>
      <c r="F5" s="266"/>
      <c r="G5" s="267"/>
      <c r="H5" s="265">
        <v>44104</v>
      </c>
      <c r="I5" s="266"/>
      <c r="J5" s="266"/>
      <c r="K5" s="266"/>
      <c r="L5" s="266"/>
      <c r="M5" s="267"/>
      <c r="N5" s="84"/>
    </row>
    <row r="6" spans="1:19" s="76" customFormat="1">
      <c r="A6" s="209"/>
      <c r="B6" s="7" t="s">
        <v>3</v>
      </c>
      <c r="C6" s="127" t="s">
        <v>168</v>
      </c>
      <c r="D6" s="127" t="s">
        <v>192</v>
      </c>
      <c r="E6" s="7" t="s">
        <v>156</v>
      </c>
      <c r="F6" s="7" t="s">
        <v>159</v>
      </c>
      <c r="G6" s="74" t="s">
        <v>178</v>
      </c>
      <c r="H6" s="7" t="s">
        <v>3</v>
      </c>
      <c r="I6" s="127" t="s">
        <v>168</v>
      </c>
      <c r="J6" s="127" t="s">
        <v>192</v>
      </c>
      <c r="K6" s="7" t="s">
        <v>156</v>
      </c>
      <c r="L6" s="7" t="s">
        <v>159</v>
      </c>
      <c r="M6" s="74" t="s">
        <v>178</v>
      </c>
      <c r="N6" s="7" t="s">
        <v>59</v>
      </c>
    </row>
    <row r="7" spans="1:19" s="258" customFormat="1" ht="15">
      <c r="A7" s="110" t="s">
        <v>141</v>
      </c>
      <c r="B7" s="61"/>
      <c r="C7" s="186"/>
      <c r="D7" s="186"/>
      <c r="E7" s="61">
        <f t="shared" ref="E7:G7" si="0">SUM(E8:E23)</f>
        <v>84.365406859509989</v>
      </c>
      <c r="F7" s="61">
        <f t="shared" si="0"/>
        <v>1998.2958999565099</v>
      </c>
      <c r="G7" s="131">
        <f t="shared" si="0"/>
        <v>1</v>
      </c>
      <c r="H7" s="61"/>
      <c r="I7" s="186"/>
      <c r="J7" s="186"/>
      <c r="K7" s="61">
        <f t="shared" ref="K7:N7" si="1">SUM(K8:K23)</f>
        <v>82.886899914439994</v>
      </c>
      <c r="L7" s="61">
        <f t="shared" si="1"/>
        <v>2345.6080919830001</v>
      </c>
      <c r="M7" s="131">
        <f t="shared" si="1"/>
        <v>1.0000009999999999</v>
      </c>
      <c r="N7" s="61">
        <f t="shared" si="1"/>
        <v>9.999999999999701E-7</v>
      </c>
    </row>
    <row r="8" spans="1:19" s="117" customFormat="1">
      <c r="A8" s="229" t="s">
        <v>109</v>
      </c>
      <c r="B8" s="225">
        <v>32.814109777820001</v>
      </c>
      <c r="C8" s="78">
        <v>1</v>
      </c>
      <c r="D8" s="78">
        <v>23.686199999999999</v>
      </c>
      <c r="E8" s="225">
        <v>32.814109777820001</v>
      </c>
      <c r="F8" s="225">
        <v>777.24156701939</v>
      </c>
      <c r="G8" s="44">
        <v>0.38895200000000002</v>
      </c>
      <c r="H8" s="225">
        <v>30.655309874509999</v>
      </c>
      <c r="I8" s="78">
        <v>1</v>
      </c>
      <c r="J8" s="78">
        <v>28.2989</v>
      </c>
      <c r="K8" s="225">
        <v>30.655309874509999</v>
      </c>
      <c r="L8" s="225">
        <v>867.51154860778001</v>
      </c>
      <c r="M8" s="44">
        <v>0.36984499999999998</v>
      </c>
      <c r="N8" s="225">
        <v>-1.9106999999999999E-2</v>
      </c>
    </row>
    <row r="9" spans="1:19">
      <c r="A9" s="227" t="s">
        <v>1</v>
      </c>
      <c r="B9" s="175">
        <v>7.7016551489599996</v>
      </c>
      <c r="C9" s="36">
        <v>1.115502</v>
      </c>
      <c r="D9" s="36">
        <v>26.422000000000001</v>
      </c>
      <c r="E9" s="175">
        <v>8.5912105929199996</v>
      </c>
      <c r="F9" s="175">
        <v>203.49313234584</v>
      </c>
      <c r="G9" s="252">
        <v>0.10183300000000001</v>
      </c>
      <c r="H9" s="175">
        <v>9.5450891081400009</v>
      </c>
      <c r="I9" s="36">
        <v>1.170749</v>
      </c>
      <c r="J9" s="36">
        <v>33.130899999999997</v>
      </c>
      <c r="K9" s="175">
        <v>11.17490053437</v>
      </c>
      <c r="L9" s="175">
        <v>316.23739273288999</v>
      </c>
      <c r="M9" s="252">
        <v>0.134821</v>
      </c>
      <c r="N9" s="175">
        <v>3.2988000000000003E-2</v>
      </c>
      <c r="O9" s="111"/>
      <c r="P9" s="111"/>
      <c r="Q9" s="111"/>
    </row>
    <row r="10" spans="1:19">
      <c r="A10" s="227" t="s">
        <v>150</v>
      </c>
      <c r="B10" s="175">
        <v>0.2</v>
      </c>
      <c r="C10" s="36">
        <v>0.76420399999999999</v>
      </c>
      <c r="D10" s="36">
        <v>18.101099999999999</v>
      </c>
      <c r="E10" s="175">
        <v>0.15284089470000001</v>
      </c>
      <c r="F10" s="175">
        <v>3.6202200000000002</v>
      </c>
      <c r="G10" s="252">
        <v>1.812E-3</v>
      </c>
      <c r="H10" s="175">
        <v>0</v>
      </c>
      <c r="I10" s="36">
        <v>0.74791600000000003</v>
      </c>
      <c r="J10" s="36">
        <v>21.165199999999999</v>
      </c>
      <c r="K10" s="175">
        <v>0</v>
      </c>
      <c r="L10" s="175">
        <v>0</v>
      </c>
      <c r="M10" s="252">
        <v>0</v>
      </c>
      <c r="N10" s="175">
        <v>-1.812E-3</v>
      </c>
      <c r="O10" s="111"/>
      <c r="P10" s="111"/>
      <c r="Q10" s="111"/>
    </row>
    <row r="11" spans="1:19">
      <c r="A11" s="227" t="s">
        <v>13</v>
      </c>
      <c r="B11" s="175">
        <v>8.1922034069999992</v>
      </c>
      <c r="C11" s="36">
        <v>1.3828260000000001</v>
      </c>
      <c r="D11" s="36">
        <v>32.753900000000002</v>
      </c>
      <c r="E11" s="175">
        <v>11.328394219950001</v>
      </c>
      <c r="F11" s="175">
        <v>268.32661117254003</v>
      </c>
      <c r="G11" s="252">
        <v>0.13427800000000001</v>
      </c>
      <c r="H11" s="175">
        <v>9.0637609080000008</v>
      </c>
      <c r="I11" s="36">
        <v>1.4075740000000001</v>
      </c>
      <c r="J11" s="36">
        <v>39.832808</v>
      </c>
      <c r="K11" s="175">
        <v>12.75791808184</v>
      </c>
      <c r="L11" s="175">
        <v>361.03504800627002</v>
      </c>
      <c r="M11" s="252">
        <v>0.15392</v>
      </c>
      <c r="N11" s="175">
        <v>1.9642E-2</v>
      </c>
      <c r="O11" s="111"/>
      <c r="P11" s="111"/>
      <c r="Q11" s="111"/>
    </row>
    <row r="12" spans="1:19">
      <c r="A12" s="227" t="s">
        <v>14</v>
      </c>
      <c r="B12" s="175">
        <v>732.25003896043995</v>
      </c>
      <c r="C12" s="36">
        <v>4.2219E-2</v>
      </c>
      <c r="D12" s="36">
        <v>1</v>
      </c>
      <c r="E12" s="175">
        <v>30.914627038500001</v>
      </c>
      <c r="F12" s="175">
        <v>732.25003896043995</v>
      </c>
      <c r="G12" s="252">
        <v>0.36643700000000001</v>
      </c>
      <c r="H12" s="175">
        <v>784.59828001404003</v>
      </c>
      <c r="I12" s="36">
        <v>3.5337E-2</v>
      </c>
      <c r="J12" s="36">
        <v>1</v>
      </c>
      <c r="K12" s="175">
        <v>27.725398514449999</v>
      </c>
      <c r="L12" s="175">
        <v>784.59828001404003</v>
      </c>
      <c r="M12" s="252">
        <v>0.33449699999999999</v>
      </c>
      <c r="N12" s="175">
        <v>-3.1940000000000003E-2</v>
      </c>
      <c r="O12" s="111"/>
      <c r="P12" s="111"/>
      <c r="Q12" s="111"/>
    </row>
    <row r="13" spans="1:19">
      <c r="A13" s="227" t="s">
        <v>92</v>
      </c>
      <c r="B13" s="175">
        <v>61.797514372999998</v>
      </c>
      <c r="C13" s="36">
        <v>9.1299999999999992E-3</v>
      </c>
      <c r="D13" s="36">
        <v>0.21626000000000001</v>
      </c>
      <c r="E13" s="175">
        <v>0.56422433561999996</v>
      </c>
      <c r="F13" s="175">
        <v>13.3643304583</v>
      </c>
      <c r="G13" s="252">
        <v>6.6880000000000004E-3</v>
      </c>
      <c r="H13" s="175">
        <v>60.559932154000002</v>
      </c>
      <c r="I13" s="36">
        <v>9.4680000000000007E-3</v>
      </c>
      <c r="J13" s="36">
        <v>0.26793</v>
      </c>
      <c r="K13" s="175">
        <v>0.57337290926999995</v>
      </c>
      <c r="L13" s="175">
        <v>16.225822622020001</v>
      </c>
      <c r="M13" s="252">
        <v>6.9179999999999997E-3</v>
      </c>
      <c r="N13" s="175">
        <v>2.3000000000000001E-4</v>
      </c>
      <c r="O13" s="111"/>
      <c r="P13" s="111"/>
      <c r="Q13" s="111"/>
    </row>
    <row r="14" spans="1:19">
      <c r="B14" s="153"/>
      <c r="C14" s="34"/>
      <c r="D14" s="34"/>
      <c r="E14" s="153"/>
      <c r="F14" s="153"/>
      <c r="G14" s="230"/>
      <c r="H14" s="153"/>
      <c r="I14" s="34"/>
      <c r="J14" s="34"/>
      <c r="K14" s="153"/>
      <c r="L14" s="153"/>
      <c r="M14" s="230"/>
      <c r="N14" s="153"/>
      <c r="O14" s="111"/>
      <c r="P14" s="111"/>
      <c r="Q14" s="111"/>
    </row>
    <row r="15" spans="1:19">
      <c r="B15" s="153"/>
      <c r="C15" s="34"/>
      <c r="D15" s="34"/>
      <c r="E15" s="153"/>
      <c r="F15" s="153"/>
      <c r="G15" s="230"/>
      <c r="H15" s="153"/>
      <c r="I15" s="34"/>
      <c r="J15" s="34"/>
      <c r="K15" s="153"/>
      <c r="L15" s="153"/>
      <c r="M15" s="230"/>
      <c r="N15" s="153"/>
      <c r="O15" s="111"/>
      <c r="P15" s="111"/>
      <c r="Q15" s="111"/>
    </row>
    <row r="16" spans="1:19">
      <c r="B16" s="153"/>
      <c r="C16" s="34"/>
      <c r="D16" s="34"/>
      <c r="E16" s="153"/>
      <c r="F16" s="153"/>
      <c r="G16" s="230"/>
      <c r="H16" s="153"/>
      <c r="I16" s="34"/>
      <c r="J16" s="34"/>
      <c r="K16" s="153"/>
      <c r="L16" s="153"/>
      <c r="M16" s="230"/>
      <c r="N16" s="153"/>
      <c r="O16" s="111"/>
      <c r="P16" s="111"/>
      <c r="Q16" s="111"/>
    </row>
    <row r="17" spans="2:17">
      <c r="B17" s="153"/>
      <c r="C17" s="34"/>
      <c r="D17" s="34"/>
      <c r="E17" s="153"/>
      <c r="F17" s="153"/>
      <c r="G17" s="230"/>
      <c r="H17" s="153"/>
      <c r="I17" s="34"/>
      <c r="J17" s="34"/>
      <c r="K17" s="153"/>
      <c r="L17" s="153"/>
      <c r="M17" s="230"/>
      <c r="N17" s="153"/>
      <c r="O17" s="111"/>
      <c r="P17" s="111"/>
      <c r="Q17" s="111"/>
    </row>
    <row r="18" spans="2:17">
      <c r="B18" s="153"/>
      <c r="C18" s="34"/>
      <c r="D18" s="34"/>
      <c r="E18" s="153"/>
      <c r="F18" s="153"/>
      <c r="G18" s="230"/>
      <c r="H18" s="153"/>
      <c r="I18" s="34"/>
      <c r="J18" s="34"/>
      <c r="K18" s="153"/>
      <c r="L18" s="153"/>
      <c r="M18" s="230"/>
      <c r="N18" s="153"/>
      <c r="O18" s="111"/>
      <c r="P18" s="111"/>
      <c r="Q18" s="111"/>
    </row>
    <row r="19" spans="2:17">
      <c r="B19" s="153"/>
      <c r="C19" s="34"/>
      <c r="D19" s="34"/>
      <c r="E19" s="153"/>
      <c r="F19" s="153"/>
      <c r="G19" s="230"/>
      <c r="H19" s="153"/>
      <c r="I19" s="34"/>
      <c r="J19" s="34"/>
      <c r="K19" s="153"/>
      <c r="L19" s="153"/>
      <c r="M19" s="230"/>
      <c r="N19" s="153"/>
      <c r="O19" s="111"/>
      <c r="P19" s="111"/>
      <c r="Q19" s="111"/>
    </row>
    <row r="20" spans="2:17">
      <c r="B20" s="153"/>
      <c r="C20" s="34"/>
      <c r="D20" s="34"/>
      <c r="E20" s="153"/>
      <c r="F20" s="153"/>
      <c r="G20" s="230"/>
      <c r="H20" s="153"/>
      <c r="I20" s="34"/>
      <c r="J20" s="34"/>
      <c r="K20" s="153"/>
      <c r="L20" s="153"/>
      <c r="M20" s="230"/>
      <c r="N20" s="153"/>
      <c r="O20" s="111"/>
      <c r="P20" s="111"/>
      <c r="Q20" s="111"/>
    </row>
    <row r="21" spans="2:17">
      <c r="B21" s="153"/>
      <c r="C21" s="34"/>
      <c r="D21" s="34"/>
      <c r="E21" s="153"/>
      <c r="F21" s="153"/>
      <c r="G21" s="230"/>
      <c r="H21" s="153"/>
      <c r="I21" s="34"/>
      <c r="J21" s="34"/>
      <c r="K21" s="153"/>
      <c r="L21" s="153"/>
      <c r="M21" s="230"/>
      <c r="N21" s="153"/>
      <c r="O21" s="111"/>
      <c r="P21" s="111"/>
      <c r="Q21" s="111"/>
    </row>
    <row r="22" spans="2:17">
      <c r="B22" s="153"/>
      <c r="C22" s="34"/>
      <c r="D22" s="34"/>
      <c r="E22" s="153"/>
      <c r="F22" s="153"/>
      <c r="G22" s="230"/>
      <c r="H22" s="153"/>
      <c r="I22" s="34"/>
      <c r="J22" s="34"/>
      <c r="K22" s="153"/>
      <c r="L22" s="153"/>
      <c r="M22" s="230"/>
      <c r="N22" s="153"/>
      <c r="O22" s="111"/>
      <c r="P22" s="111"/>
      <c r="Q22" s="111"/>
    </row>
    <row r="23" spans="2:17">
      <c r="B23" s="153"/>
      <c r="C23" s="34"/>
      <c r="D23" s="34"/>
      <c r="E23" s="153"/>
      <c r="F23" s="153"/>
      <c r="G23" s="230"/>
      <c r="H23" s="153"/>
      <c r="I23" s="34"/>
      <c r="J23" s="34"/>
      <c r="K23" s="153"/>
      <c r="L23" s="153"/>
      <c r="M23" s="230"/>
      <c r="N23" s="153"/>
      <c r="O23" s="111"/>
      <c r="P23" s="111"/>
      <c r="Q23" s="111"/>
    </row>
    <row r="24" spans="2:17">
      <c r="B24" s="153"/>
      <c r="C24" s="34"/>
      <c r="D24" s="34"/>
      <c r="E24" s="153"/>
      <c r="F24" s="153"/>
      <c r="G24" s="230"/>
      <c r="H24" s="153"/>
      <c r="I24" s="34"/>
      <c r="J24" s="34"/>
      <c r="K24" s="153"/>
      <c r="L24" s="153"/>
      <c r="M24" s="230"/>
      <c r="N24" s="153"/>
      <c r="O24" s="111"/>
      <c r="P24" s="111"/>
      <c r="Q24" s="111"/>
    </row>
    <row r="25" spans="2:17">
      <c r="B25" s="153"/>
      <c r="C25" s="34"/>
      <c r="D25" s="34"/>
      <c r="E25" s="153"/>
      <c r="F25" s="153"/>
      <c r="G25" s="230"/>
      <c r="H25" s="153"/>
      <c r="I25" s="34"/>
      <c r="J25" s="34"/>
      <c r="K25" s="153"/>
      <c r="L25" s="153"/>
      <c r="M25" s="230"/>
      <c r="N25" s="153"/>
      <c r="O25" s="111"/>
      <c r="P25" s="111"/>
      <c r="Q25" s="111"/>
    </row>
    <row r="26" spans="2:17">
      <c r="B26" s="153"/>
      <c r="C26" s="34"/>
      <c r="D26" s="34"/>
      <c r="E26" s="153"/>
      <c r="F26" s="153"/>
      <c r="G26" s="230"/>
      <c r="H26" s="153"/>
      <c r="I26" s="34"/>
      <c r="J26" s="34"/>
      <c r="K26" s="153"/>
      <c r="L26" s="153"/>
      <c r="M26" s="230"/>
      <c r="N26" s="153"/>
      <c r="O26" s="111"/>
      <c r="P26" s="111"/>
      <c r="Q26" s="111"/>
    </row>
    <row r="27" spans="2:17">
      <c r="B27" s="153"/>
      <c r="C27" s="34"/>
      <c r="D27" s="34"/>
      <c r="E27" s="153"/>
      <c r="F27" s="153"/>
      <c r="G27" s="230"/>
      <c r="H27" s="153"/>
      <c r="I27" s="34"/>
      <c r="J27" s="34"/>
      <c r="K27" s="153"/>
      <c r="L27" s="153"/>
      <c r="M27" s="230"/>
      <c r="N27" s="153"/>
      <c r="O27" s="111"/>
      <c r="P27" s="111"/>
      <c r="Q27" s="111"/>
    </row>
    <row r="28" spans="2:17">
      <c r="B28" s="153"/>
      <c r="C28" s="34"/>
      <c r="D28" s="34"/>
      <c r="E28" s="153"/>
      <c r="F28" s="153"/>
      <c r="G28" s="230"/>
      <c r="H28" s="153"/>
      <c r="I28" s="34"/>
      <c r="J28" s="34"/>
      <c r="K28" s="153"/>
      <c r="L28" s="153"/>
      <c r="M28" s="230"/>
      <c r="N28" s="153"/>
      <c r="O28" s="111"/>
      <c r="P28" s="111"/>
      <c r="Q28" s="111"/>
    </row>
    <row r="29" spans="2:17">
      <c r="B29" s="153"/>
      <c r="C29" s="34"/>
      <c r="D29" s="34"/>
      <c r="E29" s="153"/>
      <c r="F29" s="153"/>
      <c r="G29" s="230"/>
      <c r="H29" s="153"/>
      <c r="I29" s="34"/>
      <c r="J29" s="34"/>
      <c r="K29" s="153"/>
      <c r="L29" s="153"/>
      <c r="M29" s="230"/>
      <c r="N29" s="153"/>
      <c r="O29" s="111"/>
      <c r="P29" s="111"/>
      <c r="Q29" s="111"/>
    </row>
    <row r="30" spans="2:17">
      <c r="B30" s="153"/>
      <c r="C30" s="34"/>
      <c r="D30" s="34"/>
      <c r="E30" s="153"/>
      <c r="F30" s="153"/>
      <c r="G30" s="230"/>
      <c r="H30" s="153"/>
      <c r="I30" s="34"/>
      <c r="J30" s="34"/>
      <c r="K30" s="153"/>
      <c r="L30" s="153"/>
      <c r="M30" s="230"/>
      <c r="N30" s="153"/>
      <c r="O30" s="111"/>
      <c r="P30" s="111"/>
      <c r="Q30" s="111"/>
    </row>
    <row r="31" spans="2:17">
      <c r="B31" s="153"/>
      <c r="C31" s="34"/>
      <c r="D31" s="34"/>
      <c r="E31" s="153"/>
      <c r="F31" s="153"/>
      <c r="G31" s="230"/>
      <c r="H31" s="153"/>
      <c r="I31" s="34"/>
      <c r="J31" s="34"/>
      <c r="K31" s="153"/>
      <c r="L31" s="153"/>
      <c r="M31" s="230"/>
      <c r="N31" s="153"/>
      <c r="O31" s="111"/>
      <c r="P31" s="111"/>
      <c r="Q31" s="111"/>
    </row>
    <row r="32" spans="2:17">
      <c r="B32" s="153"/>
      <c r="C32" s="34"/>
      <c r="D32" s="34"/>
      <c r="E32" s="153"/>
      <c r="F32" s="153"/>
      <c r="G32" s="230"/>
      <c r="H32" s="153"/>
      <c r="I32" s="34"/>
      <c r="J32" s="34"/>
      <c r="K32" s="153"/>
      <c r="L32" s="153"/>
      <c r="M32" s="230"/>
      <c r="N32" s="153"/>
      <c r="O32" s="111"/>
      <c r="P32" s="111"/>
      <c r="Q32" s="111"/>
    </row>
    <row r="33" spans="2:17">
      <c r="B33" s="153"/>
      <c r="C33" s="34"/>
      <c r="D33" s="34"/>
      <c r="E33" s="153"/>
      <c r="F33" s="153"/>
      <c r="G33" s="230"/>
      <c r="H33" s="153"/>
      <c r="I33" s="34"/>
      <c r="J33" s="34"/>
      <c r="K33" s="153"/>
      <c r="L33" s="153"/>
      <c r="M33" s="230"/>
      <c r="N33" s="153"/>
      <c r="O33" s="111"/>
      <c r="P33" s="111"/>
      <c r="Q33" s="111"/>
    </row>
    <row r="34" spans="2:17">
      <c r="B34" s="153"/>
      <c r="C34" s="34"/>
      <c r="D34" s="34"/>
      <c r="E34" s="153"/>
      <c r="F34" s="153"/>
      <c r="G34" s="230"/>
      <c r="H34" s="153"/>
      <c r="I34" s="34"/>
      <c r="J34" s="34"/>
      <c r="K34" s="153"/>
      <c r="L34" s="153"/>
      <c r="M34" s="230"/>
      <c r="N34" s="153"/>
      <c r="O34" s="111"/>
      <c r="P34" s="111"/>
      <c r="Q34" s="111"/>
    </row>
    <row r="35" spans="2:17">
      <c r="B35" s="153"/>
      <c r="C35" s="34"/>
      <c r="D35" s="34"/>
      <c r="E35" s="153"/>
      <c r="F35" s="153"/>
      <c r="G35" s="230"/>
      <c r="H35" s="153"/>
      <c r="I35" s="34"/>
      <c r="J35" s="34"/>
      <c r="K35" s="153"/>
      <c r="L35" s="153"/>
      <c r="M35" s="230"/>
      <c r="N35" s="153"/>
      <c r="O35" s="111"/>
      <c r="P35" s="111"/>
      <c r="Q35" s="111"/>
    </row>
    <row r="36" spans="2:17">
      <c r="B36" s="153"/>
      <c r="C36" s="34"/>
      <c r="D36" s="34"/>
      <c r="E36" s="153"/>
      <c r="F36" s="153"/>
      <c r="G36" s="230"/>
      <c r="H36" s="153"/>
      <c r="I36" s="34"/>
      <c r="J36" s="34"/>
      <c r="K36" s="153"/>
      <c r="L36" s="153"/>
      <c r="M36" s="230"/>
      <c r="N36" s="153"/>
      <c r="O36" s="111"/>
      <c r="P36" s="111"/>
      <c r="Q36" s="111"/>
    </row>
    <row r="37" spans="2:17">
      <c r="B37" s="153"/>
      <c r="C37" s="34"/>
      <c r="D37" s="34"/>
      <c r="E37" s="153"/>
      <c r="F37" s="153"/>
      <c r="G37" s="230"/>
      <c r="H37" s="153"/>
      <c r="I37" s="34"/>
      <c r="J37" s="34"/>
      <c r="K37" s="153"/>
      <c r="L37" s="153"/>
      <c r="M37" s="230"/>
      <c r="N37" s="153"/>
      <c r="O37" s="111"/>
      <c r="P37" s="111"/>
      <c r="Q37" s="111"/>
    </row>
    <row r="38" spans="2:17">
      <c r="B38" s="153"/>
      <c r="C38" s="34"/>
      <c r="D38" s="34"/>
      <c r="E38" s="153"/>
      <c r="F38" s="153"/>
      <c r="G38" s="230"/>
      <c r="H38" s="153"/>
      <c r="I38" s="34"/>
      <c r="J38" s="34"/>
      <c r="K38" s="153"/>
      <c r="L38" s="153"/>
      <c r="M38" s="230"/>
      <c r="N38" s="153"/>
      <c r="O38" s="111"/>
      <c r="P38" s="111"/>
      <c r="Q38" s="111"/>
    </row>
    <row r="39" spans="2:17">
      <c r="B39" s="153"/>
      <c r="C39" s="34"/>
      <c r="D39" s="34"/>
      <c r="E39" s="153"/>
      <c r="F39" s="153"/>
      <c r="G39" s="230"/>
      <c r="H39" s="153"/>
      <c r="I39" s="34"/>
      <c r="J39" s="34"/>
      <c r="K39" s="153"/>
      <c r="L39" s="153"/>
      <c r="M39" s="230"/>
      <c r="N39" s="153"/>
      <c r="O39" s="111"/>
      <c r="P39" s="111"/>
      <c r="Q39" s="111"/>
    </row>
    <row r="40" spans="2:17">
      <c r="B40" s="153"/>
      <c r="C40" s="34"/>
      <c r="D40" s="34"/>
      <c r="E40" s="153"/>
      <c r="F40" s="153"/>
      <c r="G40" s="230"/>
      <c r="H40" s="153"/>
      <c r="I40" s="34"/>
      <c r="J40" s="34"/>
      <c r="K40" s="153"/>
      <c r="L40" s="153"/>
      <c r="M40" s="230"/>
      <c r="N40" s="153"/>
      <c r="O40" s="111"/>
      <c r="P40" s="111"/>
      <c r="Q40" s="111"/>
    </row>
    <row r="41" spans="2:17">
      <c r="B41" s="153"/>
      <c r="C41" s="34"/>
      <c r="D41" s="34"/>
      <c r="E41" s="153"/>
      <c r="F41" s="153"/>
      <c r="G41" s="230"/>
      <c r="H41" s="153"/>
      <c r="I41" s="34"/>
      <c r="J41" s="34"/>
      <c r="K41" s="153"/>
      <c r="L41" s="153"/>
      <c r="M41" s="230"/>
      <c r="N41" s="153"/>
      <c r="O41" s="111"/>
      <c r="P41" s="111"/>
      <c r="Q41" s="111"/>
    </row>
    <row r="42" spans="2:17">
      <c r="B42" s="153"/>
      <c r="C42" s="34"/>
      <c r="D42" s="34"/>
      <c r="E42" s="153"/>
      <c r="F42" s="153"/>
      <c r="G42" s="230"/>
      <c r="H42" s="153"/>
      <c r="I42" s="34"/>
      <c r="J42" s="34"/>
      <c r="K42" s="153"/>
      <c r="L42" s="153"/>
      <c r="M42" s="230"/>
      <c r="N42" s="153"/>
      <c r="O42" s="111"/>
      <c r="P42" s="111"/>
      <c r="Q42" s="111"/>
    </row>
    <row r="43" spans="2:17">
      <c r="B43" s="153"/>
      <c r="C43" s="34"/>
      <c r="D43" s="34"/>
      <c r="E43" s="153"/>
      <c r="F43" s="153"/>
      <c r="G43" s="230"/>
      <c r="H43" s="153"/>
      <c r="I43" s="34"/>
      <c r="J43" s="34"/>
      <c r="K43" s="153"/>
      <c r="L43" s="153"/>
      <c r="M43" s="230"/>
      <c r="N43" s="153"/>
      <c r="O43" s="111"/>
      <c r="P43" s="111"/>
      <c r="Q43" s="111"/>
    </row>
    <row r="44" spans="2:17">
      <c r="B44" s="153"/>
      <c r="C44" s="34"/>
      <c r="D44" s="34"/>
      <c r="E44" s="153"/>
      <c r="F44" s="153"/>
      <c r="G44" s="230"/>
      <c r="H44" s="153"/>
      <c r="I44" s="34"/>
      <c r="J44" s="34"/>
      <c r="K44" s="153"/>
      <c r="L44" s="153"/>
      <c r="M44" s="230"/>
      <c r="N44" s="153"/>
      <c r="O44" s="111"/>
      <c r="P44" s="111"/>
      <c r="Q44" s="111"/>
    </row>
    <row r="45" spans="2:17">
      <c r="B45" s="153"/>
      <c r="C45" s="34"/>
      <c r="D45" s="34"/>
      <c r="E45" s="153"/>
      <c r="F45" s="153"/>
      <c r="G45" s="230"/>
      <c r="H45" s="153"/>
      <c r="I45" s="34"/>
      <c r="J45" s="34"/>
      <c r="K45" s="153"/>
      <c r="L45" s="153"/>
      <c r="M45" s="230"/>
      <c r="N45" s="153"/>
      <c r="O45" s="111"/>
      <c r="P45" s="111"/>
      <c r="Q45" s="111"/>
    </row>
    <row r="46" spans="2:17">
      <c r="B46" s="153"/>
      <c r="C46" s="34"/>
      <c r="D46" s="34"/>
      <c r="E46" s="153"/>
      <c r="F46" s="153"/>
      <c r="G46" s="230"/>
      <c r="H46" s="153"/>
      <c r="I46" s="34"/>
      <c r="J46" s="34"/>
      <c r="K46" s="153"/>
      <c r="L46" s="153"/>
      <c r="M46" s="230"/>
      <c r="N46" s="153"/>
      <c r="O46" s="111"/>
      <c r="P46" s="111"/>
      <c r="Q46" s="111"/>
    </row>
    <row r="47" spans="2:17">
      <c r="B47" s="153"/>
      <c r="C47" s="34"/>
      <c r="D47" s="34"/>
      <c r="E47" s="153"/>
      <c r="F47" s="153"/>
      <c r="G47" s="230"/>
      <c r="H47" s="153"/>
      <c r="I47" s="34"/>
      <c r="J47" s="34"/>
      <c r="K47" s="153"/>
      <c r="L47" s="153"/>
      <c r="M47" s="230"/>
      <c r="N47" s="153"/>
      <c r="O47" s="111"/>
      <c r="P47" s="111"/>
      <c r="Q47" s="111"/>
    </row>
    <row r="48" spans="2:17">
      <c r="B48" s="153"/>
      <c r="C48" s="34"/>
      <c r="D48" s="34"/>
      <c r="E48" s="153"/>
      <c r="F48" s="153"/>
      <c r="G48" s="230"/>
      <c r="H48" s="153"/>
      <c r="I48" s="34"/>
      <c r="J48" s="34"/>
      <c r="K48" s="153"/>
      <c r="L48" s="153"/>
      <c r="M48" s="230"/>
      <c r="N48" s="153"/>
      <c r="O48" s="111"/>
      <c r="P48" s="111"/>
      <c r="Q48" s="111"/>
    </row>
    <row r="49" spans="2:17">
      <c r="B49" s="153"/>
      <c r="C49" s="34"/>
      <c r="D49" s="34"/>
      <c r="E49" s="153"/>
      <c r="F49" s="153"/>
      <c r="G49" s="230"/>
      <c r="H49" s="153"/>
      <c r="I49" s="34"/>
      <c r="J49" s="34"/>
      <c r="K49" s="153"/>
      <c r="L49" s="153"/>
      <c r="M49" s="230"/>
      <c r="N49" s="153"/>
      <c r="O49" s="111"/>
      <c r="P49" s="111"/>
      <c r="Q49" s="111"/>
    </row>
    <row r="50" spans="2:17">
      <c r="B50" s="153"/>
      <c r="C50" s="34"/>
      <c r="D50" s="34"/>
      <c r="E50" s="153"/>
      <c r="F50" s="153"/>
      <c r="G50" s="230"/>
      <c r="H50" s="153"/>
      <c r="I50" s="34"/>
      <c r="J50" s="34"/>
      <c r="K50" s="153"/>
      <c r="L50" s="153"/>
      <c r="M50" s="230"/>
      <c r="N50" s="153"/>
      <c r="O50" s="111"/>
      <c r="P50" s="111"/>
      <c r="Q50" s="111"/>
    </row>
    <row r="51" spans="2:17">
      <c r="B51" s="153"/>
      <c r="C51" s="34"/>
      <c r="D51" s="34"/>
      <c r="E51" s="153"/>
      <c r="F51" s="153"/>
      <c r="G51" s="230"/>
      <c r="H51" s="153"/>
      <c r="I51" s="34"/>
      <c r="J51" s="34"/>
      <c r="K51" s="153"/>
      <c r="L51" s="153"/>
      <c r="M51" s="230"/>
      <c r="N51" s="153"/>
      <c r="O51" s="111"/>
      <c r="P51" s="111"/>
      <c r="Q51" s="111"/>
    </row>
    <row r="52" spans="2:17">
      <c r="B52" s="153"/>
      <c r="C52" s="34"/>
      <c r="D52" s="34"/>
      <c r="E52" s="153"/>
      <c r="F52" s="153"/>
      <c r="G52" s="230"/>
      <c r="H52" s="153"/>
      <c r="I52" s="34"/>
      <c r="J52" s="34"/>
      <c r="K52" s="153"/>
      <c r="L52" s="153"/>
      <c r="M52" s="230"/>
      <c r="N52" s="153"/>
      <c r="O52" s="111"/>
      <c r="P52" s="111"/>
      <c r="Q52" s="111"/>
    </row>
    <row r="53" spans="2:17">
      <c r="B53" s="153"/>
      <c r="C53" s="34"/>
      <c r="D53" s="34"/>
      <c r="E53" s="153"/>
      <c r="F53" s="153"/>
      <c r="G53" s="230"/>
      <c r="H53" s="153"/>
      <c r="I53" s="34"/>
      <c r="J53" s="34"/>
      <c r="K53" s="153"/>
      <c r="L53" s="153"/>
      <c r="M53" s="230"/>
      <c r="N53" s="153"/>
      <c r="O53" s="111"/>
      <c r="P53" s="111"/>
      <c r="Q53" s="111"/>
    </row>
    <row r="54" spans="2:17">
      <c r="B54" s="153"/>
      <c r="C54" s="34"/>
      <c r="D54" s="34"/>
      <c r="E54" s="153"/>
      <c r="F54" s="153"/>
      <c r="G54" s="230"/>
      <c r="H54" s="153"/>
      <c r="I54" s="34"/>
      <c r="J54" s="34"/>
      <c r="K54" s="153"/>
      <c r="L54" s="153"/>
      <c r="M54" s="230"/>
      <c r="N54" s="153"/>
      <c r="O54" s="111"/>
      <c r="P54" s="111"/>
      <c r="Q54" s="111"/>
    </row>
    <row r="55" spans="2:17">
      <c r="B55" s="153"/>
      <c r="C55" s="34"/>
      <c r="D55" s="34"/>
      <c r="E55" s="153"/>
      <c r="F55" s="153"/>
      <c r="G55" s="230"/>
      <c r="H55" s="153"/>
      <c r="I55" s="34"/>
      <c r="J55" s="34"/>
      <c r="K55" s="153"/>
      <c r="L55" s="153"/>
      <c r="M55" s="230"/>
      <c r="N55" s="153"/>
      <c r="O55" s="111"/>
      <c r="P55" s="111"/>
      <c r="Q55" s="111"/>
    </row>
    <row r="56" spans="2:17">
      <c r="B56" s="153"/>
      <c r="C56" s="34"/>
      <c r="D56" s="34"/>
      <c r="E56" s="153"/>
      <c r="F56" s="153"/>
      <c r="G56" s="230"/>
      <c r="H56" s="153"/>
      <c r="I56" s="34"/>
      <c r="J56" s="34"/>
      <c r="K56" s="153"/>
      <c r="L56" s="153"/>
      <c r="M56" s="230"/>
      <c r="N56" s="153"/>
      <c r="O56" s="111"/>
      <c r="P56" s="111"/>
      <c r="Q56" s="111"/>
    </row>
    <row r="57" spans="2:17">
      <c r="B57" s="153"/>
      <c r="C57" s="34"/>
      <c r="D57" s="34"/>
      <c r="E57" s="153"/>
      <c r="F57" s="153"/>
      <c r="G57" s="230"/>
      <c r="H57" s="153"/>
      <c r="I57" s="34"/>
      <c r="J57" s="34"/>
      <c r="K57" s="153"/>
      <c r="L57" s="153"/>
      <c r="M57" s="230"/>
      <c r="N57" s="153"/>
      <c r="O57" s="111"/>
      <c r="P57" s="111"/>
      <c r="Q57" s="111"/>
    </row>
    <row r="58" spans="2:17">
      <c r="B58" s="153"/>
      <c r="C58" s="34"/>
      <c r="D58" s="34"/>
      <c r="E58" s="153"/>
      <c r="F58" s="153"/>
      <c r="G58" s="230"/>
      <c r="H58" s="153"/>
      <c r="I58" s="34"/>
      <c r="J58" s="34"/>
      <c r="K58" s="153"/>
      <c r="L58" s="153"/>
      <c r="M58" s="230"/>
      <c r="N58" s="153"/>
      <c r="O58" s="111"/>
      <c r="P58" s="111"/>
      <c r="Q58" s="111"/>
    </row>
    <row r="59" spans="2:17">
      <c r="B59" s="153"/>
      <c r="C59" s="34"/>
      <c r="D59" s="34"/>
      <c r="E59" s="153"/>
      <c r="F59" s="153"/>
      <c r="G59" s="230"/>
      <c r="H59" s="153"/>
      <c r="I59" s="34"/>
      <c r="J59" s="34"/>
      <c r="K59" s="153"/>
      <c r="L59" s="153"/>
      <c r="M59" s="230"/>
      <c r="N59" s="153"/>
      <c r="O59" s="111"/>
      <c r="P59" s="111"/>
      <c r="Q59" s="111"/>
    </row>
    <row r="60" spans="2:17">
      <c r="B60" s="153"/>
      <c r="C60" s="34"/>
      <c r="D60" s="34"/>
      <c r="E60" s="153"/>
      <c r="F60" s="153"/>
      <c r="G60" s="230"/>
      <c r="H60" s="153"/>
      <c r="I60" s="34"/>
      <c r="J60" s="34"/>
      <c r="K60" s="153"/>
      <c r="L60" s="153"/>
      <c r="M60" s="230"/>
      <c r="N60" s="153"/>
      <c r="O60" s="111"/>
      <c r="P60" s="111"/>
      <c r="Q60" s="111"/>
    </row>
    <row r="61" spans="2:17">
      <c r="B61" s="153"/>
      <c r="C61" s="34"/>
      <c r="D61" s="34"/>
      <c r="E61" s="153"/>
      <c r="F61" s="153"/>
      <c r="G61" s="230"/>
      <c r="H61" s="153"/>
      <c r="I61" s="34"/>
      <c r="J61" s="34"/>
      <c r="K61" s="153"/>
      <c r="L61" s="153"/>
      <c r="M61" s="230"/>
      <c r="N61" s="153"/>
      <c r="O61" s="111"/>
      <c r="P61" s="111"/>
      <c r="Q61" s="111"/>
    </row>
    <row r="62" spans="2:17">
      <c r="B62" s="153"/>
      <c r="C62" s="34"/>
      <c r="D62" s="34"/>
      <c r="E62" s="153"/>
      <c r="F62" s="153"/>
      <c r="G62" s="230"/>
      <c r="H62" s="153"/>
      <c r="I62" s="34"/>
      <c r="J62" s="34"/>
      <c r="K62" s="153"/>
      <c r="L62" s="153"/>
      <c r="M62" s="230"/>
      <c r="N62" s="153"/>
      <c r="O62" s="111"/>
      <c r="P62" s="111"/>
      <c r="Q62" s="111"/>
    </row>
    <row r="63" spans="2:17">
      <c r="B63" s="153"/>
      <c r="C63" s="34"/>
      <c r="D63" s="34"/>
      <c r="E63" s="153"/>
      <c r="F63" s="153"/>
      <c r="G63" s="230"/>
      <c r="H63" s="153"/>
      <c r="I63" s="34"/>
      <c r="J63" s="34"/>
      <c r="K63" s="153"/>
      <c r="L63" s="153"/>
      <c r="M63" s="230"/>
      <c r="N63" s="153"/>
      <c r="O63" s="111"/>
      <c r="P63" s="111"/>
      <c r="Q63" s="111"/>
    </row>
    <row r="64" spans="2:17">
      <c r="B64" s="153"/>
      <c r="C64" s="34"/>
      <c r="D64" s="34"/>
      <c r="E64" s="153"/>
      <c r="F64" s="153"/>
      <c r="G64" s="230"/>
      <c r="H64" s="153"/>
      <c r="I64" s="34"/>
      <c r="J64" s="34"/>
      <c r="K64" s="153"/>
      <c r="L64" s="153"/>
      <c r="M64" s="230"/>
      <c r="N64" s="153"/>
      <c r="O64" s="111"/>
      <c r="P64" s="111"/>
      <c r="Q64" s="111"/>
    </row>
    <row r="65" spans="2:17">
      <c r="B65" s="153"/>
      <c r="C65" s="34"/>
      <c r="D65" s="34"/>
      <c r="E65" s="153"/>
      <c r="F65" s="153"/>
      <c r="G65" s="230"/>
      <c r="H65" s="153"/>
      <c r="I65" s="34"/>
      <c r="J65" s="34"/>
      <c r="K65" s="153"/>
      <c r="L65" s="153"/>
      <c r="M65" s="230"/>
      <c r="N65" s="153"/>
      <c r="O65" s="111"/>
      <c r="P65" s="111"/>
      <c r="Q65" s="111"/>
    </row>
    <row r="66" spans="2:17">
      <c r="B66" s="153"/>
      <c r="C66" s="34"/>
      <c r="D66" s="34"/>
      <c r="E66" s="153"/>
      <c r="F66" s="153"/>
      <c r="G66" s="230"/>
      <c r="H66" s="153"/>
      <c r="I66" s="34"/>
      <c r="J66" s="34"/>
      <c r="K66" s="153"/>
      <c r="L66" s="153"/>
      <c r="M66" s="230"/>
      <c r="N66" s="153"/>
      <c r="O66" s="111"/>
      <c r="P66" s="111"/>
      <c r="Q66" s="111"/>
    </row>
    <row r="67" spans="2:17">
      <c r="B67" s="153"/>
      <c r="C67" s="34"/>
      <c r="D67" s="34"/>
      <c r="E67" s="153"/>
      <c r="F67" s="153"/>
      <c r="G67" s="230"/>
      <c r="H67" s="153"/>
      <c r="I67" s="34"/>
      <c r="J67" s="34"/>
      <c r="K67" s="153"/>
      <c r="L67" s="153"/>
      <c r="M67" s="230"/>
      <c r="N67" s="153"/>
      <c r="O67" s="111"/>
      <c r="P67" s="111"/>
      <c r="Q67" s="111"/>
    </row>
    <row r="68" spans="2:17">
      <c r="B68" s="153"/>
      <c r="C68" s="34"/>
      <c r="D68" s="34"/>
      <c r="E68" s="153"/>
      <c r="F68" s="153"/>
      <c r="G68" s="230"/>
      <c r="H68" s="153"/>
      <c r="I68" s="34"/>
      <c r="J68" s="34"/>
      <c r="K68" s="153"/>
      <c r="L68" s="153"/>
      <c r="M68" s="230"/>
      <c r="N68" s="153"/>
      <c r="O68" s="111"/>
      <c r="P68" s="111"/>
      <c r="Q68" s="111"/>
    </row>
    <row r="69" spans="2:17">
      <c r="B69" s="153"/>
      <c r="C69" s="34"/>
      <c r="D69" s="34"/>
      <c r="E69" s="153"/>
      <c r="F69" s="153"/>
      <c r="G69" s="230"/>
      <c r="H69" s="153"/>
      <c r="I69" s="34"/>
      <c r="J69" s="34"/>
      <c r="K69" s="153"/>
      <c r="L69" s="153"/>
      <c r="M69" s="230"/>
      <c r="N69" s="153"/>
      <c r="O69" s="111"/>
      <c r="P69" s="111"/>
      <c r="Q69" s="111"/>
    </row>
    <row r="70" spans="2:17">
      <c r="B70" s="153"/>
      <c r="C70" s="34"/>
      <c r="D70" s="34"/>
      <c r="E70" s="153"/>
      <c r="F70" s="153"/>
      <c r="G70" s="230"/>
      <c r="H70" s="153"/>
      <c r="I70" s="34"/>
      <c r="J70" s="34"/>
      <c r="K70" s="153"/>
      <c r="L70" s="153"/>
      <c r="M70" s="230"/>
      <c r="N70" s="153"/>
      <c r="O70" s="111"/>
      <c r="P70" s="111"/>
      <c r="Q70" s="111"/>
    </row>
    <row r="71" spans="2:17">
      <c r="B71" s="153"/>
      <c r="C71" s="34"/>
      <c r="D71" s="34"/>
      <c r="E71" s="153"/>
      <c r="F71" s="153"/>
      <c r="G71" s="230"/>
      <c r="H71" s="153"/>
      <c r="I71" s="34"/>
      <c r="J71" s="34"/>
      <c r="K71" s="153"/>
      <c r="L71" s="153"/>
      <c r="M71" s="230"/>
      <c r="N71" s="153"/>
      <c r="O71" s="111"/>
      <c r="P71" s="111"/>
      <c r="Q71" s="111"/>
    </row>
    <row r="72" spans="2:17">
      <c r="B72" s="153"/>
      <c r="C72" s="34"/>
      <c r="D72" s="34"/>
      <c r="E72" s="153"/>
      <c r="F72" s="153"/>
      <c r="G72" s="230"/>
      <c r="H72" s="153"/>
      <c r="I72" s="34"/>
      <c r="J72" s="34"/>
      <c r="K72" s="153"/>
      <c r="L72" s="153"/>
      <c r="M72" s="230"/>
      <c r="N72" s="153"/>
      <c r="O72" s="111"/>
      <c r="P72" s="111"/>
      <c r="Q72" s="111"/>
    </row>
    <row r="73" spans="2:17">
      <c r="B73" s="153"/>
      <c r="C73" s="34"/>
      <c r="D73" s="34"/>
      <c r="E73" s="153"/>
      <c r="F73" s="153"/>
      <c r="G73" s="230"/>
      <c r="H73" s="153"/>
      <c r="I73" s="34"/>
      <c r="J73" s="34"/>
      <c r="K73" s="153"/>
      <c r="L73" s="153"/>
      <c r="M73" s="230"/>
      <c r="N73" s="153"/>
      <c r="O73" s="111"/>
      <c r="P73" s="111"/>
      <c r="Q73" s="111"/>
    </row>
    <row r="74" spans="2:17">
      <c r="B74" s="153"/>
      <c r="C74" s="34"/>
      <c r="D74" s="34"/>
      <c r="E74" s="153"/>
      <c r="F74" s="153"/>
      <c r="G74" s="230"/>
      <c r="H74" s="153"/>
      <c r="I74" s="34"/>
      <c r="J74" s="34"/>
      <c r="K74" s="153"/>
      <c r="L74" s="153"/>
      <c r="M74" s="230"/>
      <c r="N74" s="153"/>
      <c r="O74" s="111"/>
      <c r="P74" s="111"/>
      <c r="Q74" s="111"/>
    </row>
    <row r="75" spans="2:17">
      <c r="B75" s="153"/>
      <c r="C75" s="34"/>
      <c r="D75" s="34"/>
      <c r="E75" s="153"/>
      <c r="F75" s="153"/>
      <c r="G75" s="230"/>
      <c r="H75" s="153"/>
      <c r="I75" s="34"/>
      <c r="J75" s="34"/>
      <c r="K75" s="153"/>
      <c r="L75" s="153"/>
      <c r="M75" s="230"/>
      <c r="N75" s="153"/>
      <c r="O75" s="111"/>
      <c r="P75" s="111"/>
      <c r="Q75" s="111"/>
    </row>
    <row r="76" spans="2:17">
      <c r="B76" s="153"/>
      <c r="C76" s="34"/>
      <c r="D76" s="34"/>
      <c r="E76" s="153"/>
      <c r="F76" s="153"/>
      <c r="G76" s="230"/>
      <c r="H76" s="153"/>
      <c r="I76" s="34"/>
      <c r="J76" s="34"/>
      <c r="K76" s="153"/>
      <c r="L76" s="153"/>
      <c r="M76" s="230"/>
      <c r="N76" s="153"/>
      <c r="O76" s="111"/>
      <c r="P76" s="111"/>
      <c r="Q76" s="111"/>
    </row>
    <row r="77" spans="2:17">
      <c r="B77" s="153"/>
      <c r="C77" s="34"/>
      <c r="D77" s="34"/>
      <c r="E77" s="153"/>
      <c r="F77" s="153"/>
      <c r="G77" s="230"/>
      <c r="H77" s="153"/>
      <c r="I77" s="34"/>
      <c r="J77" s="34"/>
      <c r="K77" s="153"/>
      <c r="L77" s="153"/>
      <c r="M77" s="230"/>
      <c r="N77" s="153"/>
      <c r="O77" s="111"/>
      <c r="P77" s="111"/>
      <c r="Q77" s="111"/>
    </row>
    <row r="78" spans="2:17">
      <c r="B78" s="153"/>
      <c r="C78" s="34"/>
      <c r="D78" s="34"/>
      <c r="E78" s="153"/>
      <c r="F78" s="153"/>
      <c r="G78" s="230"/>
      <c r="H78" s="153"/>
      <c r="I78" s="34"/>
      <c r="J78" s="34"/>
      <c r="K78" s="153"/>
      <c r="L78" s="153"/>
      <c r="M78" s="230"/>
      <c r="N78" s="153"/>
      <c r="O78" s="111"/>
      <c r="P78" s="111"/>
      <c r="Q78" s="111"/>
    </row>
    <row r="79" spans="2:17">
      <c r="B79" s="153"/>
      <c r="C79" s="34"/>
      <c r="D79" s="34"/>
      <c r="E79" s="153"/>
      <c r="F79" s="153"/>
      <c r="G79" s="230"/>
      <c r="H79" s="153"/>
      <c r="I79" s="34"/>
      <c r="J79" s="34"/>
      <c r="K79" s="153"/>
      <c r="L79" s="153"/>
      <c r="M79" s="230"/>
      <c r="N79" s="153"/>
      <c r="O79" s="111"/>
      <c r="P79" s="111"/>
      <c r="Q79" s="111"/>
    </row>
    <row r="80" spans="2:17">
      <c r="B80" s="153"/>
      <c r="C80" s="34"/>
      <c r="D80" s="34"/>
      <c r="E80" s="153"/>
      <c r="F80" s="153"/>
      <c r="G80" s="230"/>
      <c r="H80" s="153"/>
      <c r="I80" s="34"/>
      <c r="J80" s="34"/>
      <c r="K80" s="153"/>
      <c r="L80" s="153"/>
      <c r="M80" s="230"/>
      <c r="N80" s="153"/>
      <c r="O80" s="111"/>
      <c r="P80" s="111"/>
      <c r="Q80" s="111"/>
    </row>
    <row r="81" spans="2:17">
      <c r="B81" s="153"/>
      <c r="C81" s="34"/>
      <c r="D81" s="34"/>
      <c r="E81" s="153"/>
      <c r="F81" s="153"/>
      <c r="G81" s="230"/>
      <c r="H81" s="153"/>
      <c r="I81" s="34"/>
      <c r="J81" s="34"/>
      <c r="K81" s="153"/>
      <c r="L81" s="153"/>
      <c r="M81" s="230"/>
      <c r="N81" s="153"/>
      <c r="O81" s="111"/>
      <c r="P81" s="111"/>
      <c r="Q81" s="111"/>
    </row>
    <row r="82" spans="2:17">
      <c r="B82" s="153"/>
      <c r="C82" s="34"/>
      <c r="D82" s="34"/>
      <c r="E82" s="153"/>
      <c r="F82" s="153"/>
      <c r="G82" s="230"/>
      <c r="H82" s="153"/>
      <c r="I82" s="34"/>
      <c r="J82" s="34"/>
      <c r="K82" s="153"/>
      <c r="L82" s="153"/>
      <c r="M82" s="230"/>
      <c r="N82" s="153"/>
      <c r="O82" s="111"/>
      <c r="P82" s="111"/>
      <c r="Q82" s="111"/>
    </row>
    <row r="83" spans="2:17">
      <c r="B83" s="153"/>
      <c r="C83" s="34"/>
      <c r="D83" s="34"/>
      <c r="E83" s="153"/>
      <c r="F83" s="153"/>
      <c r="G83" s="230"/>
      <c r="H83" s="153"/>
      <c r="I83" s="34"/>
      <c r="J83" s="34"/>
      <c r="K83" s="153"/>
      <c r="L83" s="153"/>
      <c r="M83" s="230"/>
      <c r="N83" s="153"/>
      <c r="O83" s="111"/>
      <c r="P83" s="111"/>
      <c r="Q83" s="111"/>
    </row>
    <row r="84" spans="2:17">
      <c r="B84" s="153"/>
      <c r="C84" s="34"/>
      <c r="D84" s="34"/>
      <c r="E84" s="153"/>
      <c r="F84" s="153"/>
      <c r="G84" s="230"/>
      <c r="H84" s="153"/>
      <c r="I84" s="34"/>
      <c r="J84" s="34"/>
      <c r="K84" s="153"/>
      <c r="L84" s="153"/>
      <c r="M84" s="230"/>
      <c r="N84" s="153"/>
      <c r="O84" s="111"/>
      <c r="P84" s="111"/>
      <c r="Q84" s="111"/>
    </row>
    <row r="85" spans="2:17">
      <c r="B85" s="153"/>
      <c r="C85" s="34"/>
      <c r="D85" s="34"/>
      <c r="E85" s="153"/>
      <c r="F85" s="153"/>
      <c r="G85" s="230"/>
      <c r="H85" s="153"/>
      <c r="I85" s="34"/>
      <c r="J85" s="34"/>
      <c r="K85" s="153"/>
      <c r="L85" s="153"/>
      <c r="M85" s="230"/>
      <c r="N85" s="153"/>
      <c r="O85" s="111"/>
      <c r="P85" s="111"/>
      <c r="Q85" s="111"/>
    </row>
    <row r="86" spans="2:17">
      <c r="B86" s="153"/>
      <c r="C86" s="34"/>
      <c r="D86" s="34"/>
      <c r="E86" s="153"/>
      <c r="F86" s="153"/>
      <c r="G86" s="230"/>
      <c r="H86" s="153"/>
      <c r="I86" s="34"/>
      <c r="J86" s="34"/>
      <c r="K86" s="153"/>
      <c r="L86" s="153"/>
      <c r="M86" s="230"/>
      <c r="N86" s="153"/>
      <c r="O86" s="111"/>
      <c r="P86" s="111"/>
      <c r="Q86" s="111"/>
    </row>
    <row r="87" spans="2:17">
      <c r="B87" s="153"/>
      <c r="C87" s="34"/>
      <c r="D87" s="34"/>
      <c r="E87" s="153"/>
      <c r="F87" s="153"/>
      <c r="G87" s="230"/>
      <c r="H87" s="153"/>
      <c r="I87" s="34"/>
      <c r="J87" s="34"/>
      <c r="K87" s="153"/>
      <c r="L87" s="153"/>
      <c r="M87" s="230"/>
      <c r="N87" s="153"/>
      <c r="O87" s="111"/>
      <c r="P87" s="111"/>
      <c r="Q87" s="111"/>
    </row>
    <row r="88" spans="2:17">
      <c r="B88" s="153"/>
      <c r="C88" s="34"/>
      <c r="D88" s="34"/>
      <c r="E88" s="153"/>
      <c r="F88" s="153"/>
      <c r="G88" s="230"/>
      <c r="H88" s="153"/>
      <c r="I88" s="34"/>
      <c r="J88" s="34"/>
      <c r="K88" s="153"/>
      <c r="L88" s="153"/>
      <c r="M88" s="230"/>
      <c r="N88" s="153"/>
      <c r="O88" s="111"/>
      <c r="P88" s="111"/>
      <c r="Q88" s="111"/>
    </row>
    <row r="89" spans="2:17">
      <c r="B89" s="153"/>
      <c r="C89" s="34"/>
      <c r="D89" s="34"/>
      <c r="E89" s="153"/>
      <c r="F89" s="153"/>
      <c r="G89" s="230"/>
      <c r="H89" s="153"/>
      <c r="I89" s="34"/>
      <c r="J89" s="34"/>
      <c r="K89" s="153"/>
      <c r="L89" s="153"/>
      <c r="M89" s="230"/>
      <c r="N89" s="153"/>
      <c r="O89" s="111"/>
      <c r="P89" s="111"/>
      <c r="Q89" s="111"/>
    </row>
    <row r="90" spans="2:17">
      <c r="B90" s="153"/>
      <c r="C90" s="34"/>
      <c r="D90" s="34"/>
      <c r="E90" s="153"/>
      <c r="F90" s="153"/>
      <c r="G90" s="230"/>
      <c r="H90" s="153"/>
      <c r="I90" s="34"/>
      <c r="J90" s="34"/>
      <c r="K90" s="153"/>
      <c r="L90" s="153"/>
      <c r="M90" s="230"/>
      <c r="N90" s="153"/>
      <c r="O90" s="111"/>
      <c r="P90" s="111"/>
      <c r="Q90" s="111"/>
    </row>
    <row r="91" spans="2:17">
      <c r="B91" s="153"/>
      <c r="C91" s="34"/>
      <c r="D91" s="34"/>
      <c r="E91" s="153"/>
      <c r="F91" s="153"/>
      <c r="G91" s="230"/>
      <c r="H91" s="153"/>
      <c r="I91" s="34"/>
      <c r="J91" s="34"/>
      <c r="K91" s="153"/>
      <c r="L91" s="153"/>
      <c r="M91" s="230"/>
      <c r="N91" s="153"/>
      <c r="O91" s="111"/>
      <c r="P91" s="111"/>
      <c r="Q91" s="111"/>
    </row>
    <row r="92" spans="2:17">
      <c r="B92" s="153"/>
      <c r="C92" s="34"/>
      <c r="D92" s="34"/>
      <c r="E92" s="153"/>
      <c r="F92" s="153"/>
      <c r="G92" s="230"/>
      <c r="H92" s="153"/>
      <c r="I92" s="34"/>
      <c r="J92" s="34"/>
      <c r="K92" s="153"/>
      <c r="L92" s="153"/>
      <c r="M92" s="230"/>
      <c r="N92" s="153"/>
      <c r="O92" s="111"/>
      <c r="P92" s="111"/>
      <c r="Q92" s="111"/>
    </row>
    <row r="93" spans="2:17">
      <c r="B93" s="153"/>
      <c r="C93" s="34"/>
      <c r="D93" s="34"/>
      <c r="E93" s="153"/>
      <c r="F93" s="153"/>
      <c r="G93" s="230"/>
      <c r="H93" s="153"/>
      <c r="I93" s="34"/>
      <c r="J93" s="34"/>
      <c r="K93" s="153"/>
      <c r="L93" s="153"/>
      <c r="M93" s="230"/>
      <c r="N93" s="153"/>
      <c r="O93" s="111"/>
      <c r="P93" s="111"/>
      <c r="Q93" s="111"/>
    </row>
    <row r="94" spans="2:17">
      <c r="B94" s="153"/>
      <c r="C94" s="34"/>
      <c r="D94" s="34"/>
      <c r="E94" s="153"/>
      <c r="F94" s="153"/>
      <c r="G94" s="230"/>
      <c r="H94" s="153"/>
      <c r="I94" s="34"/>
      <c r="J94" s="34"/>
      <c r="K94" s="153"/>
      <c r="L94" s="153"/>
      <c r="M94" s="230"/>
      <c r="N94" s="153"/>
      <c r="O94" s="111"/>
      <c r="P94" s="111"/>
      <c r="Q94" s="111"/>
    </row>
    <row r="95" spans="2:17">
      <c r="B95" s="153"/>
      <c r="C95" s="34"/>
      <c r="D95" s="34"/>
      <c r="E95" s="153"/>
      <c r="F95" s="153"/>
      <c r="G95" s="230"/>
      <c r="H95" s="153"/>
      <c r="I95" s="34"/>
      <c r="J95" s="34"/>
      <c r="K95" s="153"/>
      <c r="L95" s="153"/>
      <c r="M95" s="230"/>
      <c r="N95" s="153"/>
      <c r="O95" s="111"/>
      <c r="P95" s="111"/>
      <c r="Q95" s="111"/>
    </row>
    <row r="96" spans="2:17">
      <c r="B96" s="153"/>
      <c r="C96" s="34"/>
      <c r="D96" s="34"/>
      <c r="E96" s="153"/>
      <c r="F96" s="153"/>
      <c r="G96" s="230"/>
      <c r="H96" s="153"/>
      <c r="I96" s="34"/>
      <c r="J96" s="34"/>
      <c r="K96" s="153"/>
      <c r="L96" s="153"/>
      <c r="M96" s="230"/>
      <c r="N96" s="153"/>
      <c r="O96" s="111"/>
      <c r="P96" s="111"/>
      <c r="Q96" s="111"/>
    </row>
    <row r="97" spans="2:17">
      <c r="B97" s="153"/>
      <c r="C97" s="34"/>
      <c r="D97" s="34"/>
      <c r="E97" s="153"/>
      <c r="F97" s="153"/>
      <c r="G97" s="230"/>
      <c r="H97" s="153"/>
      <c r="I97" s="34"/>
      <c r="J97" s="34"/>
      <c r="K97" s="153"/>
      <c r="L97" s="153"/>
      <c r="M97" s="230"/>
      <c r="N97" s="153"/>
      <c r="O97" s="111"/>
      <c r="P97" s="111"/>
      <c r="Q97" s="111"/>
    </row>
    <row r="98" spans="2:17">
      <c r="B98" s="153"/>
      <c r="C98" s="34"/>
      <c r="D98" s="34"/>
      <c r="E98" s="153"/>
      <c r="F98" s="153"/>
      <c r="G98" s="230"/>
      <c r="H98" s="153"/>
      <c r="I98" s="34"/>
      <c r="J98" s="34"/>
      <c r="K98" s="153"/>
      <c r="L98" s="153"/>
      <c r="M98" s="230"/>
      <c r="N98" s="153"/>
      <c r="O98" s="111"/>
      <c r="P98" s="111"/>
      <c r="Q98" s="111"/>
    </row>
    <row r="99" spans="2:17">
      <c r="B99" s="153"/>
      <c r="C99" s="34"/>
      <c r="D99" s="34"/>
      <c r="E99" s="153"/>
      <c r="F99" s="153"/>
      <c r="G99" s="230"/>
      <c r="H99" s="153"/>
      <c r="I99" s="34"/>
      <c r="J99" s="34"/>
      <c r="K99" s="153"/>
      <c r="L99" s="153"/>
      <c r="M99" s="230"/>
      <c r="N99" s="153"/>
      <c r="O99" s="111"/>
      <c r="P99" s="111"/>
      <c r="Q99" s="111"/>
    </row>
    <row r="100" spans="2:17">
      <c r="B100" s="153"/>
      <c r="C100" s="34"/>
      <c r="D100" s="34"/>
      <c r="E100" s="153"/>
      <c r="F100" s="153"/>
      <c r="G100" s="230"/>
      <c r="H100" s="153"/>
      <c r="I100" s="34"/>
      <c r="J100" s="34"/>
      <c r="K100" s="153"/>
      <c r="L100" s="153"/>
      <c r="M100" s="230"/>
      <c r="N100" s="153"/>
      <c r="O100" s="111"/>
      <c r="P100" s="111"/>
      <c r="Q100" s="111"/>
    </row>
    <row r="101" spans="2:17">
      <c r="B101" s="153"/>
      <c r="C101" s="34"/>
      <c r="D101" s="34"/>
      <c r="E101" s="153"/>
      <c r="F101" s="153"/>
      <c r="G101" s="230"/>
      <c r="H101" s="153"/>
      <c r="I101" s="34"/>
      <c r="J101" s="34"/>
      <c r="K101" s="153"/>
      <c r="L101" s="153"/>
      <c r="M101" s="230"/>
      <c r="N101" s="153"/>
      <c r="O101" s="111"/>
      <c r="P101" s="111"/>
      <c r="Q101" s="111"/>
    </row>
    <row r="102" spans="2:17">
      <c r="B102" s="153"/>
      <c r="C102" s="34"/>
      <c r="D102" s="34"/>
      <c r="E102" s="153"/>
      <c r="F102" s="153"/>
      <c r="G102" s="230"/>
      <c r="H102" s="153"/>
      <c r="I102" s="34"/>
      <c r="J102" s="34"/>
      <c r="K102" s="153"/>
      <c r="L102" s="153"/>
      <c r="M102" s="230"/>
      <c r="N102" s="153"/>
      <c r="O102" s="111"/>
      <c r="P102" s="111"/>
      <c r="Q102" s="111"/>
    </row>
    <row r="103" spans="2:17">
      <c r="B103" s="153"/>
      <c r="C103" s="34"/>
      <c r="D103" s="34"/>
      <c r="E103" s="153"/>
      <c r="F103" s="153"/>
      <c r="G103" s="230"/>
      <c r="H103" s="153"/>
      <c r="I103" s="34"/>
      <c r="J103" s="34"/>
      <c r="K103" s="153"/>
      <c r="L103" s="153"/>
      <c r="M103" s="230"/>
      <c r="N103" s="153"/>
      <c r="O103" s="111"/>
      <c r="P103" s="111"/>
      <c r="Q103" s="111"/>
    </row>
    <row r="104" spans="2:17">
      <c r="B104" s="153"/>
      <c r="C104" s="34"/>
      <c r="D104" s="34"/>
      <c r="E104" s="153"/>
      <c r="F104" s="153"/>
      <c r="G104" s="230"/>
      <c r="H104" s="153"/>
      <c r="I104" s="34"/>
      <c r="J104" s="34"/>
      <c r="K104" s="153"/>
      <c r="L104" s="153"/>
      <c r="M104" s="230"/>
      <c r="N104" s="153"/>
      <c r="O104" s="111"/>
      <c r="P104" s="111"/>
      <c r="Q104" s="111"/>
    </row>
    <row r="105" spans="2:17">
      <c r="B105" s="153"/>
      <c r="C105" s="34"/>
      <c r="D105" s="34"/>
      <c r="E105" s="153"/>
      <c r="F105" s="153"/>
      <c r="G105" s="230"/>
      <c r="H105" s="153"/>
      <c r="I105" s="34"/>
      <c r="J105" s="34"/>
      <c r="K105" s="153"/>
      <c r="L105" s="153"/>
      <c r="M105" s="230"/>
      <c r="N105" s="153"/>
      <c r="O105" s="111"/>
      <c r="P105" s="111"/>
      <c r="Q105" s="111"/>
    </row>
    <row r="106" spans="2:17">
      <c r="B106" s="153"/>
      <c r="C106" s="34"/>
      <c r="D106" s="34"/>
      <c r="E106" s="153"/>
      <c r="F106" s="153"/>
      <c r="G106" s="230"/>
      <c r="H106" s="153"/>
      <c r="I106" s="34"/>
      <c r="J106" s="34"/>
      <c r="K106" s="153"/>
      <c r="L106" s="153"/>
      <c r="M106" s="230"/>
      <c r="N106" s="153"/>
      <c r="O106" s="111"/>
      <c r="P106" s="111"/>
      <c r="Q106" s="111"/>
    </row>
    <row r="107" spans="2:17">
      <c r="B107" s="153"/>
      <c r="C107" s="34"/>
      <c r="D107" s="34"/>
      <c r="E107" s="153"/>
      <c r="F107" s="153"/>
      <c r="G107" s="230"/>
      <c r="H107" s="153"/>
      <c r="I107" s="34"/>
      <c r="J107" s="34"/>
      <c r="K107" s="153"/>
      <c r="L107" s="153"/>
      <c r="M107" s="230"/>
      <c r="N107" s="153"/>
      <c r="O107" s="111"/>
      <c r="P107" s="111"/>
      <c r="Q107" s="111"/>
    </row>
    <row r="108" spans="2:17">
      <c r="B108" s="153"/>
      <c r="C108" s="34"/>
      <c r="D108" s="34"/>
      <c r="E108" s="153"/>
      <c r="F108" s="153"/>
      <c r="G108" s="230"/>
      <c r="H108" s="153"/>
      <c r="I108" s="34"/>
      <c r="J108" s="34"/>
      <c r="K108" s="153"/>
      <c r="L108" s="153"/>
      <c r="M108" s="230"/>
      <c r="N108" s="153"/>
      <c r="O108" s="111"/>
      <c r="P108" s="111"/>
      <c r="Q108" s="111"/>
    </row>
    <row r="109" spans="2:17">
      <c r="B109" s="153"/>
      <c r="C109" s="34"/>
      <c r="D109" s="34"/>
      <c r="E109" s="153"/>
      <c r="F109" s="153"/>
      <c r="G109" s="230"/>
      <c r="H109" s="153"/>
      <c r="I109" s="34"/>
      <c r="J109" s="34"/>
      <c r="K109" s="153"/>
      <c r="L109" s="153"/>
      <c r="M109" s="230"/>
      <c r="N109" s="153"/>
      <c r="O109" s="111"/>
      <c r="P109" s="111"/>
      <c r="Q109" s="111"/>
    </row>
    <row r="110" spans="2:17">
      <c r="B110" s="153"/>
      <c r="C110" s="34"/>
      <c r="D110" s="34"/>
      <c r="E110" s="153"/>
      <c r="F110" s="153"/>
      <c r="G110" s="230"/>
      <c r="H110" s="153"/>
      <c r="I110" s="34"/>
      <c r="J110" s="34"/>
      <c r="K110" s="153"/>
      <c r="L110" s="153"/>
      <c r="M110" s="230"/>
      <c r="N110" s="153"/>
      <c r="O110" s="111"/>
      <c r="P110" s="111"/>
      <c r="Q110" s="111"/>
    </row>
    <row r="111" spans="2:17">
      <c r="B111" s="153"/>
      <c r="C111" s="34"/>
      <c r="D111" s="34"/>
      <c r="E111" s="153"/>
      <c r="F111" s="153"/>
      <c r="G111" s="230"/>
      <c r="H111" s="153"/>
      <c r="I111" s="34"/>
      <c r="J111" s="34"/>
      <c r="K111" s="153"/>
      <c r="L111" s="153"/>
      <c r="M111" s="230"/>
      <c r="N111" s="153"/>
      <c r="O111" s="111"/>
      <c r="P111" s="111"/>
      <c r="Q111" s="111"/>
    </row>
    <row r="112" spans="2:17">
      <c r="B112" s="153"/>
      <c r="C112" s="34"/>
      <c r="D112" s="34"/>
      <c r="E112" s="153"/>
      <c r="F112" s="153"/>
      <c r="G112" s="230"/>
      <c r="H112" s="153"/>
      <c r="I112" s="34"/>
      <c r="J112" s="34"/>
      <c r="K112" s="153"/>
      <c r="L112" s="153"/>
      <c r="M112" s="230"/>
      <c r="N112" s="153"/>
      <c r="O112" s="111"/>
      <c r="P112" s="111"/>
      <c r="Q112" s="111"/>
    </row>
    <row r="113" spans="2:17">
      <c r="B113" s="153"/>
      <c r="C113" s="34"/>
      <c r="D113" s="34"/>
      <c r="E113" s="153"/>
      <c r="F113" s="153"/>
      <c r="G113" s="230"/>
      <c r="H113" s="153"/>
      <c r="I113" s="34"/>
      <c r="J113" s="34"/>
      <c r="K113" s="153"/>
      <c r="L113" s="153"/>
      <c r="M113" s="230"/>
      <c r="N113" s="153"/>
      <c r="O113" s="111"/>
      <c r="P113" s="111"/>
      <c r="Q113" s="111"/>
    </row>
    <row r="114" spans="2:17">
      <c r="B114" s="153"/>
      <c r="C114" s="34"/>
      <c r="D114" s="34"/>
      <c r="E114" s="153"/>
      <c r="F114" s="153"/>
      <c r="G114" s="230"/>
      <c r="H114" s="153"/>
      <c r="I114" s="34"/>
      <c r="J114" s="34"/>
      <c r="K114" s="153"/>
      <c r="L114" s="153"/>
      <c r="M114" s="230"/>
      <c r="N114" s="153"/>
      <c r="O114" s="111"/>
      <c r="P114" s="111"/>
      <c r="Q114" s="111"/>
    </row>
    <row r="115" spans="2:17">
      <c r="B115" s="153"/>
      <c r="C115" s="34"/>
      <c r="D115" s="34"/>
      <c r="E115" s="153"/>
      <c r="F115" s="153"/>
      <c r="G115" s="230"/>
      <c r="H115" s="153"/>
      <c r="I115" s="34"/>
      <c r="J115" s="34"/>
      <c r="K115" s="153"/>
      <c r="L115" s="153"/>
      <c r="M115" s="230"/>
      <c r="N115" s="153"/>
      <c r="O115" s="111"/>
      <c r="P115" s="111"/>
      <c r="Q115" s="111"/>
    </row>
    <row r="116" spans="2:17">
      <c r="B116" s="153"/>
      <c r="C116" s="34"/>
      <c r="D116" s="34"/>
      <c r="E116" s="153"/>
      <c r="F116" s="153"/>
      <c r="G116" s="230"/>
      <c r="H116" s="153"/>
      <c r="I116" s="34"/>
      <c r="J116" s="34"/>
      <c r="K116" s="153"/>
      <c r="L116" s="153"/>
      <c r="M116" s="230"/>
      <c r="N116" s="153"/>
      <c r="O116" s="111"/>
      <c r="P116" s="111"/>
      <c r="Q116" s="111"/>
    </row>
    <row r="117" spans="2:17">
      <c r="B117" s="153"/>
      <c r="C117" s="34"/>
      <c r="D117" s="34"/>
      <c r="E117" s="153"/>
      <c r="F117" s="153"/>
      <c r="G117" s="230"/>
      <c r="H117" s="153"/>
      <c r="I117" s="34"/>
      <c r="J117" s="34"/>
      <c r="K117" s="153"/>
      <c r="L117" s="153"/>
      <c r="M117" s="230"/>
      <c r="N117" s="153"/>
      <c r="O117" s="111"/>
      <c r="P117" s="111"/>
      <c r="Q117" s="111"/>
    </row>
    <row r="118" spans="2:17">
      <c r="B118" s="153"/>
      <c r="C118" s="34"/>
      <c r="D118" s="34"/>
      <c r="E118" s="153"/>
      <c r="F118" s="153"/>
      <c r="G118" s="230"/>
      <c r="H118" s="153"/>
      <c r="I118" s="34"/>
      <c r="J118" s="34"/>
      <c r="K118" s="153"/>
      <c r="L118" s="153"/>
      <c r="M118" s="230"/>
      <c r="N118" s="153"/>
      <c r="O118" s="111"/>
      <c r="P118" s="111"/>
      <c r="Q118" s="111"/>
    </row>
    <row r="119" spans="2:17">
      <c r="B119" s="153"/>
      <c r="C119" s="34"/>
      <c r="D119" s="34"/>
      <c r="E119" s="153"/>
      <c r="F119" s="153"/>
      <c r="G119" s="230"/>
      <c r="H119" s="153"/>
      <c r="I119" s="34"/>
      <c r="J119" s="34"/>
      <c r="K119" s="153"/>
      <c r="L119" s="153"/>
      <c r="M119" s="230"/>
      <c r="N119" s="153"/>
      <c r="O119" s="111"/>
      <c r="P119" s="111"/>
      <c r="Q119" s="111"/>
    </row>
    <row r="120" spans="2:17">
      <c r="B120" s="153"/>
      <c r="C120" s="34"/>
      <c r="D120" s="34"/>
      <c r="E120" s="153"/>
      <c r="F120" s="153"/>
      <c r="G120" s="230"/>
      <c r="H120" s="153"/>
      <c r="I120" s="34"/>
      <c r="J120" s="34"/>
      <c r="K120" s="153"/>
      <c r="L120" s="153"/>
      <c r="M120" s="230"/>
      <c r="N120" s="153"/>
      <c r="O120" s="111"/>
      <c r="P120" s="111"/>
      <c r="Q120" s="111"/>
    </row>
    <row r="121" spans="2:17">
      <c r="B121" s="153"/>
      <c r="C121" s="34"/>
      <c r="D121" s="34"/>
      <c r="E121" s="153"/>
      <c r="F121" s="153"/>
      <c r="G121" s="230"/>
      <c r="H121" s="153"/>
      <c r="I121" s="34"/>
      <c r="J121" s="34"/>
      <c r="K121" s="153"/>
      <c r="L121" s="153"/>
      <c r="M121" s="230"/>
      <c r="N121" s="153"/>
      <c r="O121" s="111"/>
      <c r="P121" s="111"/>
      <c r="Q121" s="111"/>
    </row>
    <row r="122" spans="2:17">
      <c r="B122" s="153"/>
      <c r="C122" s="34"/>
      <c r="D122" s="34"/>
      <c r="E122" s="153"/>
      <c r="F122" s="153"/>
      <c r="G122" s="230"/>
      <c r="H122" s="153"/>
      <c r="I122" s="34"/>
      <c r="J122" s="34"/>
      <c r="K122" s="153"/>
      <c r="L122" s="153"/>
      <c r="M122" s="230"/>
      <c r="N122" s="153"/>
      <c r="O122" s="111"/>
      <c r="P122" s="111"/>
      <c r="Q122" s="111"/>
    </row>
    <row r="123" spans="2:17">
      <c r="B123" s="153"/>
      <c r="C123" s="34"/>
      <c r="D123" s="34"/>
      <c r="E123" s="153"/>
      <c r="F123" s="153"/>
      <c r="G123" s="230"/>
      <c r="H123" s="153"/>
      <c r="I123" s="34"/>
      <c r="J123" s="34"/>
      <c r="K123" s="153"/>
      <c r="L123" s="153"/>
      <c r="M123" s="230"/>
      <c r="N123" s="153"/>
      <c r="O123" s="111"/>
      <c r="P123" s="111"/>
      <c r="Q123" s="111"/>
    </row>
    <row r="124" spans="2:17">
      <c r="B124" s="153"/>
      <c r="C124" s="34"/>
      <c r="D124" s="34"/>
      <c r="E124" s="153"/>
      <c r="F124" s="153"/>
      <c r="G124" s="230"/>
      <c r="H124" s="153"/>
      <c r="I124" s="34"/>
      <c r="J124" s="34"/>
      <c r="K124" s="153"/>
      <c r="L124" s="153"/>
      <c r="M124" s="230"/>
      <c r="N124" s="153"/>
      <c r="O124" s="111"/>
      <c r="P124" s="111"/>
      <c r="Q124" s="111"/>
    </row>
    <row r="125" spans="2:17">
      <c r="B125" s="153"/>
      <c r="C125" s="34"/>
      <c r="D125" s="34"/>
      <c r="E125" s="153"/>
      <c r="F125" s="153"/>
      <c r="G125" s="230"/>
      <c r="H125" s="153"/>
      <c r="I125" s="34"/>
      <c r="J125" s="34"/>
      <c r="K125" s="153"/>
      <c r="L125" s="153"/>
      <c r="M125" s="230"/>
      <c r="N125" s="153"/>
      <c r="O125" s="111"/>
      <c r="P125" s="111"/>
      <c r="Q125" s="111"/>
    </row>
    <row r="126" spans="2:17">
      <c r="B126" s="153"/>
      <c r="C126" s="34"/>
      <c r="D126" s="34"/>
      <c r="E126" s="153"/>
      <c r="F126" s="153"/>
      <c r="G126" s="230"/>
      <c r="H126" s="153"/>
      <c r="I126" s="34"/>
      <c r="J126" s="34"/>
      <c r="K126" s="153"/>
      <c r="L126" s="153"/>
      <c r="M126" s="230"/>
      <c r="N126" s="153"/>
      <c r="O126" s="111"/>
      <c r="P126" s="111"/>
      <c r="Q126" s="111"/>
    </row>
    <row r="127" spans="2:17">
      <c r="B127" s="153"/>
      <c r="C127" s="34"/>
      <c r="D127" s="34"/>
      <c r="E127" s="153"/>
      <c r="F127" s="153"/>
      <c r="G127" s="230"/>
      <c r="H127" s="153"/>
      <c r="I127" s="34"/>
      <c r="J127" s="34"/>
      <c r="K127" s="153"/>
      <c r="L127" s="153"/>
      <c r="M127" s="230"/>
      <c r="N127" s="153"/>
      <c r="O127" s="111"/>
      <c r="P127" s="111"/>
      <c r="Q127" s="111"/>
    </row>
    <row r="128" spans="2:17">
      <c r="B128" s="153"/>
      <c r="C128" s="34"/>
      <c r="D128" s="34"/>
      <c r="E128" s="153"/>
      <c r="F128" s="153"/>
      <c r="G128" s="230"/>
      <c r="H128" s="153"/>
      <c r="I128" s="34"/>
      <c r="J128" s="34"/>
      <c r="K128" s="153"/>
      <c r="L128" s="153"/>
      <c r="M128" s="230"/>
      <c r="N128" s="153"/>
      <c r="O128" s="111"/>
      <c r="P128" s="111"/>
      <c r="Q128" s="111"/>
    </row>
    <row r="129" spans="2:17">
      <c r="B129" s="153"/>
      <c r="C129" s="34"/>
      <c r="D129" s="34"/>
      <c r="E129" s="153"/>
      <c r="F129" s="153"/>
      <c r="G129" s="230"/>
      <c r="H129" s="153"/>
      <c r="I129" s="34"/>
      <c r="J129" s="34"/>
      <c r="K129" s="153"/>
      <c r="L129" s="153"/>
      <c r="M129" s="230"/>
      <c r="N129" s="153"/>
      <c r="O129" s="111"/>
      <c r="P129" s="111"/>
      <c r="Q129" s="111"/>
    </row>
    <row r="130" spans="2:17">
      <c r="B130" s="153"/>
      <c r="C130" s="34"/>
      <c r="D130" s="34"/>
      <c r="E130" s="153"/>
      <c r="F130" s="153"/>
      <c r="G130" s="230"/>
      <c r="H130" s="153"/>
      <c r="I130" s="34"/>
      <c r="J130" s="34"/>
      <c r="K130" s="153"/>
      <c r="L130" s="153"/>
      <c r="M130" s="230"/>
      <c r="N130" s="153"/>
      <c r="O130" s="111"/>
      <c r="P130" s="111"/>
      <c r="Q130" s="111"/>
    </row>
    <row r="131" spans="2:17">
      <c r="B131" s="153"/>
      <c r="C131" s="34"/>
      <c r="D131" s="34"/>
      <c r="E131" s="153"/>
      <c r="F131" s="153"/>
      <c r="G131" s="230"/>
      <c r="H131" s="153"/>
      <c r="I131" s="34"/>
      <c r="J131" s="34"/>
      <c r="K131" s="153"/>
      <c r="L131" s="153"/>
      <c r="M131" s="230"/>
      <c r="N131" s="153"/>
      <c r="O131" s="111"/>
      <c r="P131" s="111"/>
      <c r="Q131" s="111"/>
    </row>
    <row r="132" spans="2:17">
      <c r="B132" s="153"/>
      <c r="C132" s="34"/>
      <c r="D132" s="34"/>
      <c r="E132" s="153"/>
      <c r="F132" s="153"/>
      <c r="G132" s="230"/>
      <c r="H132" s="153"/>
      <c r="I132" s="34"/>
      <c r="J132" s="34"/>
      <c r="K132" s="153"/>
      <c r="L132" s="153"/>
      <c r="M132" s="230"/>
      <c r="N132" s="153"/>
      <c r="O132" s="111"/>
      <c r="P132" s="111"/>
      <c r="Q132" s="111"/>
    </row>
    <row r="133" spans="2:17">
      <c r="B133" s="153"/>
      <c r="C133" s="34"/>
      <c r="D133" s="34"/>
      <c r="E133" s="153"/>
      <c r="F133" s="153"/>
      <c r="G133" s="230"/>
      <c r="H133" s="153"/>
      <c r="I133" s="34"/>
      <c r="J133" s="34"/>
      <c r="K133" s="153"/>
      <c r="L133" s="153"/>
      <c r="M133" s="230"/>
      <c r="N133" s="153"/>
      <c r="O133" s="111"/>
      <c r="P133" s="111"/>
      <c r="Q133" s="111"/>
    </row>
    <row r="134" spans="2:17">
      <c r="B134" s="153"/>
      <c r="C134" s="34"/>
      <c r="D134" s="34"/>
      <c r="E134" s="153"/>
      <c r="F134" s="153"/>
      <c r="G134" s="230"/>
      <c r="H134" s="153"/>
      <c r="I134" s="34"/>
      <c r="J134" s="34"/>
      <c r="K134" s="153"/>
      <c r="L134" s="153"/>
      <c r="M134" s="230"/>
      <c r="N134" s="153"/>
      <c r="O134" s="111"/>
      <c r="P134" s="111"/>
      <c r="Q134" s="111"/>
    </row>
    <row r="135" spans="2:17">
      <c r="B135" s="153"/>
      <c r="C135" s="34"/>
      <c r="D135" s="34"/>
      <c r="E135" s="153"/>
      <c r="F135" s="153"/>
      <c r="G135" s="230"/>
      <c r="H135" s="153"/>
      <c r="I135" s="34"/>
      <c r="J135" s="34"/>
      <c r="K135" s="153"/>
      <c r="L135" s="153"/>
      <c r="M135" s="230"/>
      <c r="N135" s="153"/>
      <c r="O135" s="111"/>
      <c r="P135" s="111"/>
      <c r="Q135" s="111"/>
    </row>
    <row r="136" spans="2:17">
      <c r="B136" s="153"/>
      <c r="C136" s="34"/>
      <c r="D136" s="34"/>
      <c r="E136" s="153"/>
      <c r="F136" s="153"/>
      <c r="G136" s="230"/>
      <c r="H136" s="153"/>
      <c r="I136" s="34"/>
      <c r="J136" s="34"/>
      <c r="K136" s="153"/>
      <c r="L136" s="153"/>
      <c r="M136" s="230"/>
      <c r="N136" s="153"/>
      <c r="O136" s="111"/>
      <c r="P136" s="111"/>
      <c r="Q136" s="111"/>
    </row>
    <row r="137" spans="2:17">
      <c r="B137" s="153"/>
      <c r="C137" s="34"/>
      <c r="D137" s="34"/>
      <c r="E137" s="153"/>
      <c r="F137" s="153"/>
      <c r="G137" s="230"/>
      <c r="H137" s="153"/>
      <c r="I137" s="34"/>
      <c r="J137" s="34"/>
      <c r="K137" s="153"/>
      <c r="L137" s="153"/>
      <c r="M137" s="230"/>
      <c r="N137" s="153"/>
      <c r="O137" s="111"/>
      <c r="P137" s="111"/>
      <c r="Q137" s="111"/>
    </row>
    <row r="138" spans="2:17">
      <c r="B138" s="153"/>
      <c r="C138" s="34"/>
      <c r="D138" s="34"/>
      <c r="E138" s="153"/>
      <c r="F138" s="153"/>
      <c r="G138" s="230"/>
      <c r="H138" s="153"/>
      <c r="I138" s="34"/>
      <c r="J138" s="34"/>
      <c r="K138" s="153"/>
      <c r="L138" s="153"/>
      <c r="M138" s="230"/>
      <c r="N138" s="153"/>
      <c r="O138" s="111"/>
      <c r="P138" s="111"/>
      <c r="Q138" s="111"/>
    </row>
    <row r="139" spans="2:17">
      <c r="B139" s="153"/>
      <c r="C139" s="34"/>
      <c r="D139" s="34"/>
      <c r="E139" s="153"/>
      <c r="F139" s="153"/>
      <c r="G139" s="230"/>
      <c r="H139" s="153"/>
      <c r="I139" s="34"/>
      <c r="J139" s="34"/>
      <c r="K139" s="153"/>
      <c r="L139" s="153"/>
      <c r="M139" s="230"/>
      <c r="N139" s="153"/>
      <c r="O139" s="111"/>
      <c r="P139" s="111"/>
      <c r="Q139" s="111"/>
    </row>
    <row r="140" spans="2:17">
      <c r="B140" s="153"/>
      <c r="C140" s="34"/>
      <c r="D140" s="34"/>
      <c r="E140" s="153"/>
      <c r="F140" s="153"/>
      <c r="G140" s="230"/>
      <c r="H140" s="153"/>
      <c r="I140" s="34"/>
      <c r="J140" s="34"/>
      <c r="K140" s="153"/>
      <c r="L140" s="153"/>
      <c r="M140" s="230"/>
      <c r="N140" s="153"/>
      <c r="O140" s="111"/>
      <c r="P140" s="111"/>
      <c r="Q140" s="111"/>
    </row>
    <row r="141" spans="2:17">
      <c r="B141" s="153"/>
      <c r="C141" s="34"/>
      <c r="D141" s="34"/>
      <c r="E141" s="153"/>
      <c r="F141" s="153"/>
      <c r="G141" s="230"/>
      <c r="H141" s="153"/>
      <c r="I141" s="34"/>
      <c r="J141" s="34"/>
      <c r="K141" s="153"/>
      <c r="L141" s="153"/>
      <c r="M141" s="230"/>
      <c r="N141" s="153"/>
      <c r="O141" s="111"/>
      <c r="P141" s="111"/>
      <c r="Q141" s="111"/>
    </row>
    <row r="142" spans="2:17">
      <c r="B142" s="153"/>
      <c r="C142" s="34"/>
      <c r="D142" s="34"/>
      <c r="E142" s="153"/>
      <c r="F142" s="153"/>
      <c r="G142" s="230"/>
      <c r="H142" s="153"/>
      <c r="I142" s="34"/>
      <c r="J142" s="34"/>
      <c r="K142" s="153"/>
      <c r="L142" s="153"/>
      <c r="M142" s="230"/>
      <c r="N142" s="153"/>
      <c r="O142" s="111"/>
      <c r="P142" s="111"/>
      <c r="Q142" s="111"/>
    </row>
    <row r="143" spans="2:17">
      <c r="B143" s="153"/>
      <c r="C143" s="34"/>
      <c r="D143" s="34"/>
      <c r="E143" s="153"/>
      <c r="F143" s="153"/>
      <c r="G143" s="230"/>
      <c r="H143" s="153"/>
      <c r="I143" s="34"/>
      <c r="J143" s="34"/>
      <c r="K143" s="153"/>
      <c r="L143" s="153"/>
      <c r="M143" s="230"/>
      <c r="N143" s="153"/>
      <c r="O143" s="111"/>
      <c r="P143" s="111"/>
      <c r="Q143" s="111"/>
    </row>
    <row r="144" spans="2:17">
      <c r="B144" s="153"/>
      <c r="C144" s="34"/>
      <c r="D144" s="34"/>
      <c r="E144" s="153"/>
      <c r="F144" s="153"/>
      <c r="G144" s="230"/>
      <c r="H144" s="153"/>
      <c r="I144" s="34"/>
      <c r="J144" s="34"/>
      <c r="K144" s="153"/>
      <c r="L144" s="153"/>
      <c r="M144" s="230"/>
      <c r="N144" s="153"/>
      <c r="O144" s="111"/>
      <c r="P144" s="111"/>
      <c r="Q144" s="111"/>
    </row>
    <row r="145" spans="2:17">
      <c r="B145" s="153"/>
      <c r="C145" s="34"/>
      <c r="D145" s="34"/>
      <c r="E145" s="153"/>
      <c r="F145" s="153"/>
      <c r="G145" s="230"/>
      <c r="H145" s="153"/>
      <c r="I145" s="34"/>
      <c r="J145" s="34"/>
      <c r="K145" s="153"/>
      <c r="L145" s="153"/>
      <c r="M145" s="230"/>
      <c r="N145" s="153"/>
      <c r="O145" s="111"/>
      <c r="P145" s="111"/>
      <c r="Q145" s="111"/>
    </row>
    <row r="146" spans="2:17">
      <c r="B146" s="153"/>
      <c r="C146" s="34"/>
      <c r="D146" s="34"/>
      <c r="E146" s="153"/>
      <c r="F146" s="153"/>
      <c r="G146" s="230"/>
      <c r="H146" s="153"/>
      <c r="I146" s="34"/>
      <c r="J146" s="34"/>
      <c r="K146" s="153"/>
      <c r="L146" s="153"/>
      <c r="M146" s="230"/>
      <c r="N146" s="153"/>
      <c r="O146" s="111"/>
      <c r="P146" s="111"/>
      <c r="Q146" s="111"/>
    </row>
    <row r="147" spans="2:17">
      <c r="B147" s="153"/>
      <c r="C147" s="34"/>
      <c r="D147" s="34"/>
      <c r="E147" s="153"/>
      <c r="F147" s="153"/>
      <c r="G147" s="230"/>
      <c r="H147" s="153"/>
      <c r="I147" s="34"/>
      <c r="J147" s="34"/>
      <c r="K147" s="153"/>
      <c r="L147" s="153"/>
      <c r="M147" s="230"/>
      <c r="N147" s="153"/>
      <c r="O147" s="111"/>
      <c r="P147" s="111"/>
      <c r="Q147" s="111"/>
    </row>
    <row r="148" spans="2:17">
      <c r="B148" s="153"/>
      <c r="C148" s="34"/>
      <c r="D148" s="34"/>
      <c r="E148" s="153"/>
      <c r="F148" s="153"/>
      <c r="G148" s="230"/>
      <c r="H148" s="153"/>
      <c r="I148" s="34"/>
      <c r="J148" s="34"/>
      <c r="K148" s="153"/>
      <c r="L148" s="153"/>
      <c r="M148" s="230"/>
      <c r="N148" s="153"/>
      <c r="O148" s="111"/>
      <c r="P148" s="111"/>
      <c r="Q148" s="111"/>
    </row>
    <row r="149" spans="2:17">
      <c r="B149" s="153"/>
      <c r="C149" s="34"/>
      <c r="D149" s="34"/>
      <c r="E149" s="153"/>
      <c r="F149" s="153"/>
      <c r="G149" s="230"/>
      <c r="H149" s="153"/>
      <c r="I149" s="34"/>
      <c r="J149" s="34"/>
      <c r="K149" s="153"/>
      <c r="L149" s="153"/>
      <c r="M149" s="230"/>
      <c r="N149" s="153"/>
      <c r="O149" s="111"/>
      <c r="P149" s="111"/>
      <c r="Q149" s="111"/>
    </row>
    <row r="150" spans="2:17">
      <c r="B150" s="153"/>
      <c r="C150" s="34"/>
      <c r="D150" s="34"/>
      <c r="E150" s="153"/>
      <c r="F150" s="153"/>
      <c r="G150" s="230"/>
      <c r="H150" s="153"/>
      <c r="I150" s="34"/>
      <c r="J150" s="34"/>
      <c r="K150" s="153"/>
      <c r="L150" s="153"/>
      <c r="M150" s="230"/>
      <c r="N150" s="153"/>
      <c r="O150" s="111"/>
      <c r="P150" s="111"/>
      <c r="Q150" s="111"/>
    </row>
    <row r="151" spans="2:17">
      <c r="B151" s="153"/>
      <c r="C151" s="34"/>
      <c r="D151" s="34"/>
      <c r="E151" s="153"/>
      <c r="F151" s="153"/>
      <c r="G151" s="230"/>
      <c r="H151" s="153"/>
      <c r="I151" s="34"/>
      <c r="J151" s="34"/>
      <c r="K151" s="153"/>
      <c r="L151" s="153"/>
      <c r="M151" s="230"/>
      <c r="N151" s="153"/>
      <c r="O151" s="111"/>
      <c r="P151" s="111"/>
      <c r="Q151" s="111"/>
    </row>
    <row r="152" spans="2:17">
      <c r="B152" s="153"/>
      <c r="C152" s="34"/>
      <c r="D152" s="34"/>
      <c r="E152" s="153"/>
      <c r="F152" s="153"/>
      <c r="G152" s="230"/>
      <c r="H152" s="153"/>
      <c r="I152" s="34"/>
      <c r="J152" s="34"/>
      <c r="K152" s="153"/>
      <c r="L152" s="153"/>
      <c r="M152" s="230"/>
      <c r="N152" s="153"/>
      <c r="O152" s="111"/>
      <c r="P152" s="111"/>
      <c r="Q152" s="111"/>
    </row>
    <row r="153" spans="2:17">
      <c r="B153" s="153"/>
      <c r="C153" s="34"/>
      <c r="D153" s="34"/>
      <c r="E153" s="153"/>
      <c r="F153" s="153"/>
      <c r="G153" s="230"/>
      <c r="H153" s="153"/>
      <c r="I153" s="34"/>
      <c r="J153" s="34"/>
      <c r="K153" s="153"/>
      <c r="L153" s="153"/>
      <c r="M153" s="230"/>
      <c r="N153" s="153"/>
      <c r="O153" s="111"/>
      <c r="P153" s="111"/>
      <c r="Q153" s="111"/>
    </row>
    <row r="154" spans="2:17">
      <c r="B154" s="153"/>
      <c r="C154" s="34"/>
      <c r="D154" s="34"/>
      <c r="E154" s="153"/>
      <c r="F154" s="153"/>
      <c r="G154" s="230"/>
      <c r="H154" s="153"/>
      <c r="I154" s="34"/>
      <c r="J154" s="34"/>
      <c r="K154" s="153"/>
      <c r="L154" s="153"/>
      <c r="M154" s="230"/>
      <c r="N154" s="153"/>
      <c r="O154" s="111"/>
      <c r="P154" s="111"/>
      <c r="Q154" s="111"/>
    </row>
    <row r="155" spans="2:17">
      <c r="B155" s="153"/>
      <c r="C155" s="34"/>
      <c r="D155" s="34"/>
      <c r="E155" s="153"/>
      <c r="F155" s="153"/>
      <c r="G155" s="230"/>
      <c r="H155" s="153"/>
      <c r="I155" s="34"/>
      <c r="J155" s="34"/>
      <c r="K155" s="153"/>
      <c r="L155" s="153"/>
      <c r="M155" s="230"/>
      <c r="N155" s="153"/>
      <c r="O155" s="111"/>
      <c r="P155" s="111"/>
      <c r="Q155" s="111"/>
    </row>
    <row r="156" spans="2:17">
      <c r="B156" s="153"/>
      <c r="C156" s="34"/>
      <c r="D156" s="34"/>
      <c r="E156" s="153"/>
      <c r="F156" s="153"/>
      <c r="G156" s="230"/>
      <c r="H156" s="153"/>
      <c r="I156" s="34"/>
      <c r="J156" s="34"/>
      <c r="K156" s="153"/>
      <c r="L156" s="153"/>
      <c r="M156" s="230"/>
      <c r="N156" s="153"/>
      <c r="O156" s="111"/>
      <c r="P156" s="111"/>
      <c r="Q156" s="111"/>
    </row>
    <row r="157" spans="2:17">
      <c r="B157" s="153"/>
      <c r="C157" s="34"/>
      <c r="D157" s="34"/>
      <c r="E157" s="153"/>
      <c r="F157" s="153"/>
      <c r="G157" s="230"/>
      <c r="H157" s="153"/>
      <c r="I157" s="34"/>
      <c r="J157" s="34"/>
      <c r="K157" s="153"/>
      <c r="L157" s="153"/>
      <c r="M157" s="230"/>
      <c r="N157" s="153"/>
      <c r="O157" s="111"/>
      <c r="P157" s="111"/>
      <c r="Q157" s="111"/>
    </row>
    <row r="158" spans="2:17">
      <c r="B158" s="153"/>
      <c r="C158" s="34"/>
      <c r="D158" s="34"/>
      <c r="E158" s="153"/>
      <c r="F158" s="153"/>
      <c r="G158" s="230"/>
      <c r="H158" s="153"/>
      <c r="I158" s="34"/>
      <c r="J158" s="34"/>
      <c r="K158" s="153"/>
      <c r="L158" s="153"/>
      <c r="M158" s="230"/>
      <c r="N158" s="153"/>
      <c r="O158" s="111"/>
      <c r="P158" s="111"/>
      <c r="Q158" s="111"/>
    </row>
    <row r="159" spans="2:17">
      <c r="B159" s="153"/>
      <c r="C159" s="34"/>
      <c r="D159" s="34"/>
      <c r="E159" s="153"/>
      <c r="F159" s="153"/>
      <c r="G159" s="230"/>
      <c r="H159" s="153"/>
      <c r="I159" s="34"/>
      <c r="J159" s="34"/>
      <c r="K159" s="153"/>
      <c r="L159" s="153"/>
      <c r="M159" s="230"/>
      <c r="N159" s="153"/>
      <c r="O159" s="111"/>
      <c r="P159" s="111"/>
      <c r="Q159" s="111"/>
    </row>
    <row r="160" spans="2:17">
      <c r="B160" s="153"/>
      <c r="C160" s="34"/>
      <c r="D160" s="34"/>
      <c r="E160" s="153"/>
      <c r="F160" s="153"/>
      <c r="G160" s="230"/>
      <c r="H160" s="153"/>
      <c r="I160" s="34"/>
      <c r="J160" s="34"/>
      <c r="K160" s="153"/>
      <c r="L160" s="153"/>
      <c r="M160" s="230"/>
      <c r="N160" s="153"/>
      <c r="O160" s="111"/>
      <c r="P160" s="111"/>
      <c r="Q160" s="111"/>
    </row>
    <row r="161" spans="2:17">
      <c r="B161" s="153"/>
      <c r="C161" s="34"/>
      <c r="D161" s="34"/>
      <c r="E161" s="153"/>
      <c r="F161" s="153"/>
      <c r="G161" s="230"/>
      <c r="H161" s="153"/>
      <c r="I161" s="34"/>
      <c r="J161" s="34"/>
      <c r="K161" s="153"/>
      <c r="L161" s="153"/>
      <c r="M161" s="230"/>
      <c r="N161" s="153"/>
      <c r="O161" s="111"/>
      <c r="P161" s="111"/>
      <c r="Q161" s="111"/>
    </row>
    <row r="162" spans="2:17">
      <c r="B162" s="153"/>
      <c r="C162" s="34"/>
      <c r="D162" s="34"/>
      <c r="E162" s="153"/>
      <c r="F162" s="153"/>
      <c r="G162" s="230"/>
      <c r="H162" s="153"/>
      <c r="I162" s="34"/>
      <c r="J162" s="34"/>
      <c r="K162" s="153"/>
      <c r="L162" s="153"/>
      <c r="M162" s="230"/>
      <c r="N162" s="153"/>
      <c r="O162" s="111"/>
      <c r="P162" s="111"/>
      <c r="Q162" s="111"/>
    </row>
    <row r="163" spans="2:17">
      <c r="B163" s="153"/>
      <c r="C163" s="34"/>
      <c r="D163" s="34"/>
      <c r="E163" s="153"/>
      <c r="F163" s="153"/>
      <c r="G163" s="230"/>
      <c r="H163" s="153"/>
      <c r="I163" s="34"/>
      <c r="J163" s="34"/>
      <c r="K163" s="153"/>
      <c r="L163" s="153"/>
      <c r="M163" s="230"/>
      <c r="N163" s="153"/>
      <c r="O163" s="111"/>
      <c r="P163" s="111"/>
      <c r="Q163" s="111"/>
    </row>
    <row r="164" spans="2:17">
      <c r="B164" s="153"/>
      <c r="C164" s="34"/>
      <c r="D164" s="34"/>
      <c r="E164" s="153"/>
      <c r="F164" s="153"/>
      <c r="G164" s="230"/>
      <c r="H164" s="153"/>
      <c r="I164" s="34"/>
      <c r="J164" s="34"/>
      <c r="K164" s="153"/>
      <c r="L164" s="153"/>
      <c r="M164" s="230"/>
      <c r="N164" s="153"/>
      <c r="O164" s="111"/>
      <c r="P164" s="111"/>
      <c r="Q164" s="111"/>
    </row>
    <row r="165" spans="2:17">
      <c r="B165" s="153"/>
      <c r="C165" s="34"/>
      <c r="D165" s="34"/>
      <c r="E165" s="153"/>
      <c r="F165" s="153"/>
      <c r="G165" s="230"/>
      <c r="H165" s="153"/>
      <c r="I165" s="34"/>
      <c r="J165" s="34"/>
      <c r="K165" s="153"/>
      <c r="L165" s="153"/>
      <c r="M165" s="230"/>
      <c r="N165" s="153"/>
      <c r="O165" s="111"/>
      <c r="P165" s="111"/>
      <c r="Q165" s="111"/>
    </row>
    <row r="166" spans="2:17">
      <c r="B166" s="153"/>
      <c r="C166" s="34"/>
      <c r="D166" s="34"/>
      <c r="E166" s="153"/>
      <c r="F166" s="153"/>
      <c r="G166" s="230"/>
      <c r="H166" s="153"/>
      <c r="I166" s="34"/>
      <c r="J166" s="34"/>
      <c r="K166" s="153"/>
      <c r="L166" s="153"/>
      <c r="M166" s="230"/>
      <c r="N166" s="153"/>
      <c r="O166" s="111"/>
      <c r="P166" s="111"/>
      <c r="Q166" s="111"/>
    </row>
    <row r="167" spans="2:17">
      <c r="B167" s="153"/>
      <c r="C167" s="34"/>
      <c r="D167" s="34"/>
      <c r="E167" s="153"/>
      <c r="F167" s="153"/>
      <c r="G167" s="230"/>
      <c r="H167" s="153"/>
      <c r="I167" s="34"/>
      <c r="J167" s="34"/>
      <c r="K167" s="153"/>
      <c r="L167" s="153"/>
      <c r="M167" s="230"/>
      <c r="N167" s="153"/>
      <c r="O167" s="111"/>
      <c r="P167" s="111"/>
      <c r="Q167" s="111"/>
    </row>
    <row r="168" spans="2:17">
      <c r="B168" s="153"/>
      <c r="C168" s="34"/>
      <c r="D168" s="34"/>
      <c r="E168" s="153"/>
      <c r="F168" s="153"/>
      <c r="G168" s="230"/>
      <c r="H168" s="153"/>
      <c r="I168" s="34"/>
      <c r="J168" s="34"/>
      <c r="K168" s="153"/>
      <c r="L168" s="153"/>
      <c r="M168" s="230"/>
      <c r="N168" s="153"/>
      <c r="O168" s="111"/>
      <c r="P168" s="111"/>
      <c r="Q168" s="111"/>
    </row>
    <row r="169" spans="2:17">
      <c r="B169" s="153"/>
      <c r="C169" s="34"/>
      <c r="D169" s="34"/>
      <c r="E169" s="153"/>
      <c r="F169" s="153"/>
      <c r="G169" s="230"/>
      <c r="H169" s="153"/>
      <c r="I169" s="34"/>
      <c r="J169" s="34"/>
      <c r="K169" s="153"/>
      <c r="L169" s="153"/>
      <c r="M169" s="230"/>
      <c r="N169" s="153"/>
      <c r="O169" s="111"/>
      <c r="P169" s="111"/>
      <c r="Q169" s="111"/>
    </row>
    <row r="170" spans="2:17">
      <c r="B170" s="153"/>
      <c r="C170" s="34"/>
      <c r="D170" s="34"/>
      <c r="E170" s="153"/>
      <c r="F170" s="153"/>
      <c r="G170" s="230"/>
      <c r="H170" s="153"/>
      <c r="I170" s="34"/>
      <c r="J170" s="34"/>
      <c r="K170" s="153"/>
      <c r="L170" s="153"/>
      <c r="M170" s="230"/>
      <c r="N170" s="153"/>
      <c r="O170" s="111"/>
      <c r="P170" s="111"/>
      <c r="Q170" s="111"/>
    </row>
    <row r="171" spans="2:17">
      <c r="B171" s="153"/>
      <c r="C171" s="34"/>
      <c r="D171" s="34"/>
      <c r="E171" s="153"/>
      <c r="F171" s="153"/>
      <c r="G171" s="230"/>
      <c r="H171" s="153"/>
      <c r="I171" s="34"/>
      <c r="J171" s="34"/>
      <c r="K171" s="153"/>
      <c r="L171" s="153"/>
      <c r="M171" s="230"/>
      <c r="N171" s="153"/>
      <c r="O171" s="111"/>
      <c r="P171" s="111"/>
      <c r="Q171" s="111"/>
    </row>
    <row r="172" spans="2:17">
      <c r="B172" s="153"/>
      <c r="C172" s="34"/>
      <c r="D172" s="34"/>
      <c r="E172" s="153"/>
      <c r="F172" s="153"/>
      <c r="G172" s="230"/>
      <c r="H172" s="153"/>
      <c r="I172" s="34"/>
      <c r="J172" s="34"/>
      <c r="K172" s="153"/>
      <c r="L172" s="153"/>
      <c r="M172" s="230"/>
      <c r="N172" s="153"/>
      <c r="O172" s="111"/>
      <c r="P172" s="111"/>
      <c r="Q172" s="111"/>
    </row>
    <row r="173" spans="2:17">
      <c r="B173" s="153"/>
      <c r="C173" s="34"/>
      <c r="D173" s="34"/>
      <c r="E173" s="153"/>
      <c r="F173" s="153"/>
      <c r="G173" s="230"/>
      <c r="H173" s="153"/>
      <c r="I173" s="34"/>
      <c r="J173" s="34"/>
      <c r="K173" s="153"/>
      <c r="L173" s="153"/>
      <c r="M173" s="230"/>
      <c r="N173" s="153"/>
      <c r="O173" s="111"/>
      <c r="P173" s="111"/>
      <c r="Q173" s="111"/>
    </row>
    <row r="174" spans="2:17">
      <c r="B174" s="153"/>
      <c r="C174" s="34"/>
      <c r="D174" s="34"/>
      <c r="E174" s="153"/>
      <c r="F174" s="153"/>
      <c r="G174" s="230"/>
      <c r="H174" s="153"/>
      <c r="I174" s="34"/>
      <c r="J174" s="34"/>
      <c r="K174" s="153"/>
      <c r="L174" s="153"/>
      <c r="M174" s="230"/>
      <c r="N174" s="153"/>
      <c r="O174" s="111"/>
      <c r="P174" s="111"/>
      <c r="Q174" s="111"/>
    </row>
    <row r="175" spans="2:17">
      <c r="B175" s="153"/>
      <c r="C175" s="34"/>
      <c r="D175" s="34"/>
      <c r="E175" s="153"/>
      <c r="F175" s="153"/>
      <c r="G175" s="230"/>
      <c r="H175" s="153"/>
      <c r="I175" s="34"/>
      <c r="J175" s="34"/>
      <c r="K175" s="153"/>
      <c r="L175" s="153"/>
      <c r="M175" s="230"/>
      <c r="N175" s="153"/>
      <c r="O175" s="111"/>
      <c r="P175" s="111"/>
      <c r="Q175" s="111"/>
    </row>
    <row r="176" spans="2:17">
      <c r="B176" s="153"/>
      <c r="C176" s="34"/>
      <c r="D176" s="34"/>
      <c r="E176" s="153"/>
      <c r="F176" s="153"/>
      <c r="G176" s="230"/>
      <c r="H176" s="153"/>
      <c r="I176" s="34"/>
      <c r="J176" s="34"/>
      <c r="K176" s="153"/>
      <c r="L176" s="153"/>
      <c r="M176" s="230"/>
      <c r="N176" s="153"/>
      <c r="O176" s="111"/>
      <c r="P176" s="111"/>
      <c r="Q176" s="111"/>
    </row>
    <row r="177" spans="2:17">
      <c r="B177" s="153"/>
      <c r="C177" s="34"/>
      <c r="D177" s="34"/>
      <c r="E177" s="153"/>
      <c r="F177" s="153"/>
      <c r="G177" s="230"/>
      <c r="H177" s="153"/>
      <c r="I177" s="34"/>
      <c r="J177" s="34"/>
      <c r="K177" s="153"/>
      <c r="L177" s="153"/>
      <c r="M177" s="230"/>
      <c r="N177" s="153"/>
      <c r="O177" s="111"/>
      <c r="P177" s="111"/>
      <c r="Q177" s="111"/>
    </row>
    <row r="178" spans="2:17">
      <c r="B178" s="153"/>
      <c r="C178" s="34"/>
      <c r="D178" s="34"/>
      <c r="E178" s="153"/>
      <c r="F178" s="153"/>
      <c r="G178" s="230"/>
      <c r="H178" s="153"/>
      <c r="I178" s="34"/>
      <c r="J178" s="34"/>
      <c r="K178" s="153"/>
      <c r="L178" s="153"/>
      <c r="M178" s="230"/>
      <c r="N178" s="153"/>
      <c r="O178" s="111"/>
      <c r="P178" s="111"/>
      <c r="Q178" s="111"/>
    </row>
    <row r="179" spans="2:17">
      <c r="B179" s="153"/>
      <c r="C179" s="34"/>
      <c r="D179" s="34"/>
      <c r="E179" s="153"/>
      <c r="F179" s="153"/>
      <c r="G179" s="230"/>
      <c r="H179" s="153"/>
      <c r="I179" s="34"/>
      <c r="J179" s="34"/>
      <c r="K179" s="153"/>
      <c r="L179" s="153"/>
      <c r="M179" s="230"/>
      <c r="N179" s="153"/>
      <c r="O179" s="111"/>
      <c r="P179" s="111"/>
      <c r="Q179" s="111"/>
    </row>
    <row r="180" spans="2:17">
      <c r="B180" s="153"/>
      <c r="C180" s="34"/>
      <c r="D180" s="34"/>
      <c r="E180" s="153"/>
      <c r="F180" s="153"/>
      <c r="G180" s="230"/>
      <c r="H180" s="153"/>
      <c r="I180" s="34"/>
      <c r="J180" s="34"/>
      <c r="K180" s="153"/>
      <c r="L180" s="153"/>
      <c r="M180" s="230"/>
      <c r="N180" s="153"/>
      <c r="O180" s="111"/>
      <c r="P180" s="111"/>
      <c r="Q180" s="111"/>
    </row>
    <row r="181" spans="2:17">
      <c r="B181" s="153"/>
      <c r="C181" s="34"/>
      <c r="D181" s="34"/>
      <c r="E181" s="153"/>
      <c r="F181" s="153"/>
      <c r="G181" s="230"/>
      <c r="H181" s="153"/>
      <c r="I181" s="34"/>
      <c r="J181" s="34"/>
      <c r="K181" s="153"/>
      <c r="L181" s="153"/>
      <c r="M181" s="230"/>
      <c r="N181" s="153"/>
      <c r="O181" s="111"/>
      <c r="P181" s="111"/>
      <c r="Q181" s="111"/>
    </row>
    <row r="182" spans="2:17">
      <c r="B182" s="153"/>
      <c r="C182" s="34"/>
      <c r="D182" s="34"/>
      <c r="E182" s="153"/>
      <c r="F182" s="153"/>
      <c r="G182" s="230"/>
      <c r="H182" s="153"/>
      <c r="I182" s="34"/>
      <c r="J182" s="34"/>
      <c r="K182" s="153"/>
      <c r="L182" s="153"/>
      <c r="M182" s="230"/>
      <c r="N182" s="153"/>
      <c r="O182" s="111"/>
      <c r="P182" s="111"/>
      <c r="Q182" s="111"/>
    </row>
    <row r="183" spans="2:17">
      <c r="B183" s="153"/>
      <c r="C183" s="34"/>
      <c r="D183" s="34"/>
      <c r="E183" s="153"/>
      <c r="F183" s="153"/>
      <c r="G183" s="230"/>
      <c r="H183" s="153"/>
      <c r="I183" s="34"/>
      <c r="J183" s="34"/>
      <c r="K183" s="153"/>
      <c r="L183" s="153"/>
      <c r="M183" s="230"/>
      <c r="N183" s="153"/>
      <c r="O183" s="111"/>
      <c r="P183" s="111"/>
      <c r="Q183" s="111"/>
    </row>
    <row r="184" spans="2:17">
      <c r="B184" s="153"/>
      <c r="C184" s="34"/>
      <c r="D184" s="34"/>
      <c r="E184" s="153"/>
      <c r="F184" s="153"/>
      <c r="G184" s="230"/>
      <c r="H184" s="153"/>
      <c r="I184" s="34"/>
      <c r="J184" s="34"/>
      <c r="K184" s="153"/>
      <c r="L184" s="153"/>
      <c r="M184" s="230"/>
      <c r="N184" s="153"/>
      <c r="O184" s="111"/>
      <c r="P184" s="111"/>
      <c r="Q184" s="111"/>
    </row>
    <row r="185" spans="2:17">
      <c r="B185" s="153"/>
      <c r="C185" s="34"/>
      <c r="D185" s="34"/>
      <c r="E185" s="153"/>
      <c r="F185" s="153"/>
      <c r="G185" s="230"/>
      <c r="H185" s="153"/>
      <c r="I185" s="34"/>
      <c r="J185" s="34"/>
      <c r="K185" s="153"/>
      <c r="L185" s="153"/>
      <c r="M185" s="230"/>
      <c r="N185" s="153"/>
      <c r="O185" s="111"/>
      <c r="P185" s="111"/>
      <c r="Q185" s="111"/>
    </row>
    <row r="186" spans="2:17">
      <c r="B186" s="153"/>
      <c r="C186" s="34"/>
      <c r="D186" s="34"/>
      <c r="E186" s="153"/>
      <c r="F186" s="153"/>
      <c r="G186" s="230"/>
      <c r="H186" s="153"/>
      <c r="I186" s="34"/>
      <c r="J186" s="34"/>
      <c r="K186" s="153"/>
      <c r="L186" s="153"/>
      <c r="M186" s="230"/>
      <c r="N186" s="153"/>
      <c r="O186" s="111"/>
      <c r="P186" s="111"/>
      <c r="Q186" s="111"/>
    </row>
    <row r="187" spans="2:17">
      <c r="B187" s="153"/>
      <c r="C187" s="34"/>
      <c r="D187" s="34"/>
      <c r="E187" s="153"/>
      <c r="F187" s="153"/>
      <c r="G187" s="230"/>
      <c r="H187" s="153"/>
      <c r="I187" s="34"/>
      <c r="J187" s="34"/>
      <c r="K187" s="153"/>
      <c r="L187" s="153"/>
      <c r="M187" s="230"/>
      <c r="N187" s="153"/>
      <c r="O187" s="111"/>
      <c r="P187" s="111"/>
      <c r="Q187" s="111"/>
    </row>
    <row r="188" spans="2:17">
      <c r="B188" s="153"/>
      <c r="C188" s="34"/>
      <c r="D188" s="34"/>
      <c r="E188" s="153"/>
      <c r="F188" s="153"/>
      <c r="G188" s="230"/>
      <c r="H188" s="153"/>
      <c r="I188" s="34"/>
      <c r="J188" s="34"/>
      <c r="K188" s="153"/>
      <c r="L188" s="153"/>
      <c r="M188" s="230"/>
      <c r="N188" s="153"/>
      <c r="O188" s="111"/>
      <c r="P188" s="111"/>
      <c r="Q188" s="111"/>
    </row>
    <row r="189" spans="2:17">
      <c r="B189" s="153"/>
      <c r="C189" s="34"/>
      <c r="D189" s="34"/>
      <c r="E189" s="153"/>
      <c r="F189" s="153"/>
      <c r="G189" s="230"/>
      <c r="H189" s="153"/>
      <c r="I189" s="34"/>
      <c r="J189" s="34"/>
      <c r="K189" s="153"/>
      <c r="L189" s="153"/>
      <c r="M189" s="230"/>
      <c r="N189" s="153"/>
      <c r="O189" s="111"/>
      <c r="P189" s="111"/>
      <c r="Q189" s="111"/>
    </row>
    <row r="190" spans="2:17">
      <c r="B190" s="153"/>
      <c r="C190" s="34"/>
      <c r="D190" s="34"/>
      <c r="E190" s="153"/>
      <c r="F190" s="153"/>
      <c r="G190" s="230"/>
      <c r="H190" s="153"/>
      <c r="I190" s="34"/>
      <c r="J190" s="34"/>
      <c r="K190" s="153"/>
      <c r="L190" s="153"/>
      <c r="M190" s="230"/>
      <c r="N190" s="153"/>
      <c r="O190" s="111"/>
      <c r="P190" s="111"/>
      <c r="Q190" s="111"/>
    </row>
    <row r="191" spans="2:17">
      <c r="B191" s="153"/>
      <c r="C191" s="34"/>
      <c r="D191" s="34"/>
      <c r="E191" s="153"/>
      <c r="F191" s="153"/>
      <c r="G191" s="230"/>
      <c r="H191" s="153"/>
      <c r="I191" s="34"/>
      <c r="J191" s="34"/>
      <c r="K191" s="153"/>
      <c r="L191" s="153"/>
      <c r="M191" s="230"/>
      <c r="N191" s="153"/>
      <c r="O191" s="111"/>
      <c r="P191" s="111"/>
      <c r="Q191" s="111"/>
    </row>
    <row r="192" spans="2:17">
      <c r="B192" s="153"/>
      <c r="C192" s="34"/>
      <c r="D192" s="34"/>
      <c r="E192" s="153"/>
      <c r="F192" s="153"/>
      <c r="G192" s="230"/>
      <c r="H192" s="153"/>
      <c r="I192" s="34"/>
      <c r="J192" s="34"/>
      <c r="K192" s="153"/>
      <c r="L192" s="153"/>
      <c r="M192" s="230"/>
      <c r="N192" s="153"/>
      <c r="O192" s="111"/>
      <c r="P192" s="111"/>
      <c r="Q192" s="111"/>
    </row>
    <row r="193" spans="2:17">
      <c r="B193" s="153"/>
      <c r="C193" s="34"/>
      <c r="D193" s="34"/>
      <c r="E193" s="153"/>
      <c r="F193" s="153"/>
      <c r="G193" s="230"/>
      <c r="H193" s="153"/>
      <c r="I193" s="34"/>
      <c r="J193" s="34"/>
      <c r="K193" s="153"/>
      <c r="L193" s="153"/>
      <c r="M193" s="230"/>
      <c r="N193" s="153"/>
      <c r="O193" s="111"/>
      <c r="P193" s="111"/>
      <c r="Q193" s="111"/>
    </row>
    <row r="194" spans="2:17">
      <c r="B194" s="153"/>
      <c r="C194" s="34"/>
      <c r="D194" s="34"/>
      <c r="E194" s="153"/>
      <c r="F194" s="153"/>
      <c r="G194" s="230"/>
      <c r="H194" s="153"/>
      <c r="I194" s="34"/>
      <c r="J194" s="34"/>
      <c r="K194" s="153"/>
      <c r="L194" s="153"/>
      <c r="M194" s="230"/>
      <c r="N194" s="153"/>
      <c r="O194" s="111"/>
      <c r="P194" s="111"/>
      <c r="Q194" s="111"/>
    </row>
    <row r="195" spans="2:17">
      <c r="B195" s="153"/>
      <c r="C195" s="34"/>
      <c r="D195" s="34"/>
      <c r="E195" s="153"/>
      <c r="F195" s="153"/>
      <c r="G195" s="230"/>
      <c r="H195" s="153"/>
      <c r="I195" s="34"/>
      <c r="J195" s="34"/>
      <c r="K195" s="153"/>
      <c r="L195" s="153"/>
      <c r="M195" s="230"/>
      <c r="N195" s="153"/>
      <c r="O195" s="111"/>
      <c r="P195" s="111"/>
      <c r="Q195" s="111"/>
    </row>
    <row r="196" spans="2:17">
      <c r="B196" s="153"/>
      <c r="C196" s="34"/>
      <c r="D196" s="34"/>
      <c r="E196" s="153"/>
      <c r="F196" s="153"/>
      <c r="G196" s="230"/>
      <c r="H196" s="153"/>
      <c r="I196" s="34"/>
      <c r="J196" s="34"/>
      <c r="K196" s="153"/>
      <c r="L196" s="153"/>
      <c r="M196" s="230"/>
      <c r="N196" s="153"/>
      <c r="O196" s="111"/>
      <c r="P196" s="111"/>
      <c r="Q196" s="111"/>
    </row>
    <row r="197" spans="2:17">
      <c r="B197" s="153"/>
      <c r="C197" s="34"/>
      <c r="D197" s="34"/>
      <c r="E197" s="153"/>
      <c r="F197" s="153"/>
      <c r="G197" s="230"/>
      <c r="H197" s="153"/>
      <c r="I197" s="34"/>
      <c r="J197" s="34"/>
      <c r="K197" s="153"/>
      <c r="L197" s="153"/>
      <c r="M197" s="230"/>
      <c r="N197" s="153"/>
      <c r="O197" s="111"/>
      <c r="P197" s="111"/>
      <c r="Q197" s="111"/>
    </row>
    <row r="198" spans="2:17">
      <c r="B198" s="153"/>
      <c r="C198" s="34"/>
      <c r="D198" s="34"/>
      <c r="E198" s="153"/>
      <c r="F198" s="153"/>
      <c r="G198" s="230"/>
      <c r="H198" s="153"/>
      <c r="I198" s="34"/>
      <c r="J198" s="34"/>
      <c r="K198" s="153"/>
      <c r="L198" s="153"/>
      <c r="M198" s="230"/>
      <c r="N198" s="153"/>
      <c r="O198" s="111"/>
      <c r="P198" s="111"/>
      <c r="Q198" s="111"/>
    </row>
    <row r="199" spans="2:17">
      <c r="B199" s="153"/>
      <c r="C199" s="34"/>
      <c r="D199" s="34"/>
      <c r="E199" s="153"/>
      <c r="F199" s="153"/>
      <c r="G199" s="230"/>
      <c r="H199" s="153"/>
      <c r="I199" s="34"/>
      <c r="J199" s="34"/>
      <c r="K199" s="153"/>
      <c r="L199" s="153"/>
      <c r="M199" s="230"/>
      <c r="N199" s="153"/>
      <c r="O199" s="111"/>
      <c r="P199" s="111"/>
      <c r="Q199" s="111"/>
    </row>
    <row r="200" spans="2:17">
      <c r="B200" s="153"/>
      <c r="C200" s="34"/>
      <c r="D200" s="34"/>
      <c r="E200" s="153"/>
      <c r="F200" s="153"/>
      <c r="G200" s="230"/>
      <c r="H200" s="153"/>
      <c r="I200" s="34"/>
      <c r="J200" s="34"/>
      <c r="K200" s="153"/>
      <c r="L200" s="153"/>
      <c r="M200" s="230"/>
      <c r="N200" s="153"/>
      <c r="O200" s="111"/>
      <c r="P200" s="111"/>
      <c r="Q200" s="111"/>
    </row>
    <row r="201" spans="2:17">
      <c r="B201" s="153"/>
      <c r="C201" s="34"/>
      <c r="D201" s="34"/>
      <c r="E201" s="153"/>
      <c r="F201" s="153"/>
      <c r="G201" s="230"/>
      <c r="H201" s="153"/>
      <c r="I201" s="34"/>
      <c r="J201" s="34"/>
      <c r="K201" s="153"/>
      <c r="L201" s="153"/>
      <c r="M201" s="230"/>
      <c r="N201" s="153"/>
      <c r="O201" s="111"/>
      <c r="P201" s="111"/>
      <c r="Q201" s="111"/>
    </row>
    <row r="202" spans="2:17">
      <c r="B202" s="153"/>
      <c r="C202" s="34"/>
      <c r="D202" s="34"/>
      <c r="E202" s="153"/>
      <c r="F202" s="153"/>
      <c r="G202" s="230"/>
      <c r="H202" s="153"/>
      <c r="I202" s="34"/>
      <c r="J202" s="34"/>
      <c r="K202" s="153"/>
      <c r="L202" s="153"/>
      <c r="M202" s="230"/>
      <c r="N202" s="153"/>
      <c r="O202" s="111"/>
      <c r="P202" s="111"/>
      <c r="Q202" s="111"/>
    </row>
    <row r="203" spans="2:17">
      <c r="B203" s="153"/>
      <c r="C203" s="34"/>
      <c r="D203" s="34"/>
      <c r="E203" s="153"/>
      <c r="F203" s="153"/>
      <c r="G203" s="230"/>
      <c r="H203" s="153"/>
      <c r="I203" s="34"/>
      <c r="J203" s="34"/>
      <c r="K203" s="153"/>
      <c r="L203" s="153"/>
      <c r="M203" s="230"/>
      <c r="N203" s="153"/>
      <c r="O203" s="111"/>
      <c r="P203" s="111"/>
      <c r="Q203" s="111"/>
    </row>
    <row r="204" spans="2:17">
      <c r="B204" s="153"/>
      <c r="C204" s="34"/>
      <c r="D204" s="34"/>
      <c r="E204" s="153"/>
      <c r="F204" s="153"/>
      <c r="G204" s="230"/>
      <c r="H204" s="153"/>
      <c r="I204" s="34"/>
      <c r="J204" s="34"/>
      <c r="K204" s="153"/>
      <c r="L204" s="153"/>
      <c r="M204" s="230"/>
      <c r="N204" s="153"/>
      <c r="O204" s="111"/>
      <c r="P204" s="111"/>
      <c r="Q204" s="111"/>
    </row>
    <row r="205" spans="2:17">
      <c r="B205" s="153"/>
      <c r="C205" s="34"/>
      <c r="D205" s="34"/>
      <c r="E205" s="153"/>
      <c r="F205" s="153"/>
      <c r="G205" s="230"/>
      <c r="H205" s="153"/>
      <c r="I205" s="34"/>
      <c r="J205" s="34"/>
      <c r="K205" s="153"/>
      <c r="L205" s="153"/>
      <c r="M205" s="230"/>
      <c r="N205" s="153"/>
      <c r="O205" s="111"/>
      <c r="P205" s="111"/>
      <c r="Q205" s="111"/>
    </row>
    <row r="206" spans="2:17">
      <c r="B206" s="153"/>
      <c r="C206" s="34"/>
      <c r="D206" s="34"/>
      <c r="E206" s="153"/>
      <c r="F206" s="153"/>
      <c r="G206" s="230"/>
      <c r="H206" s="153"/>
      <c r="I206" s="34"/>
      <c r="J206" s="34"/>
      <c r="K206" s="153"/>
      <c r="L206" s="153"/>
      <c r="M206" s="230"/>
      <c r="N206" s="153"/>
      <c r="O206" s="111"/>
      <c r="P206" s="111"/>
      <c r="Q206" s="111"/>
    </row>
    <row r="207" spans="2:17">
      <c r="B207" s="153"/>
      <c r="C207" s="34"/>
      <c r="D207" s="34"/>
      <c r="E207" s="153"/>
      <c r="F207" s="153"/>
      <c r="G207" s="230"/>
      <c r="H207" s="153"/>
      <c r="I207" s="34"/>
      <c r="J207" s="34"/>
      <c r="K207" s="153"/>
      <c r="L207" s="153"/>
      <c r="M207" s="230"/>
      <c r="N207" s="153"/>
      <c r="O207" s="111"/>
      <c r="P207" s="111"/>
      <c r="Q207" s="111"/>
    </row>
    <row r="208" spans="2:17">
      <c r="B208" s="153"/>
      <c r="C208" s="34"/>
      <c r="D208" s="34"/>
      <c r="E208" s="153"/>
      <c r="F208" s="153"/>
      <c r="G208" s="230"/>
      <c r="H208" s="153"/>
      <c r="I208" s="34"/>
      <c r="J208" s="34"/>
      <c r="K208" s="153"/>
      <c r="L208" s="153"/>
      <c r="M208" s="230"/>
      <c r="N208" s="153"/>
      <c r="O208" s="111"/>
      <c r="P208" s="111"/>
      <c r="Q208" s="111"/>
    </row>
    <row r="209" spans="2:17">
      <c r="B209" s="153"/>
      <c r="C209" s="34"/>
      <c r="D209" s="34"/>
      <c r="E209" s="153"/>
      <c r="F209" s="153"/>
      <c r="G209" s="230"/>
      <c r="H209" s="153"/>
      <c r="I209" s="34"/>
      <c r="J209" s="34"/>
      <c r="K209" s="153"/>
      <c r="L209" s="153"/>
      <c r="M209" s="230"/>
      <c r="N209" s="153"/>
      <c r="O209" s="111"/>
      <c r="P209" s="111"/>
      <c r="Q209" s="111"/>
    </row>
    <row r="210" spans="2:17">
      <c r="B210" s="153"/>
      <c r="C210" s="34"/>
      <c r="D210" s="34"/>
      <c r="E210" s="153"/>
      <c r="F210" s="153"/>
      <c r="G210" s="230"/>
      <c r="H210" s="153"/>
      <c r="I210" s="34"/>
      <c r="J210" s="34"/>
      <c r="K210" s="153"/>
      <c r="L210" s="153"/>
      <c r="M210" s="230"/>
      <c r="N210" s="153"/>
      <c r="O210" s="111"/>
      <c r="P210" s="111"/>
      <c r="Q210" s="111"/>
    </row>
    <row r="211" spans="2:17">
      <c r="B211" s="153"/>
      <c r="C211" s="34"/>
      <c r="D211" s="34"/>
      <c r="E211" s="153"/>
      <c r="F211" s="153"/>
      <c r="G211" s="230"/>
      <c r="H211" s="153"/>
      <c r="I211" s="34"/>
      <c r="J211" s="34"/>
      <c r="K211" s="153"/>
      <c r="L211" s="153"/>
      <c r="M211" s="230"/>
      <c r="N211" s="153"/>
      <c r="O211" s="111"/>
      <c r="P211" s="111"/>
      <c r="Q211" s="111"/>
    </row>
    <row r="212" spans="2:17">
      <c r="B212" s="153"/>
      <c r="C212" s="34"/>
      <c r="D212" s="34"/>
      <c r="E212" s="153"/>
      <c r="F212" s="153"/>
      <c r="G212" s="230"/>
      <c r="H212" s="153"/>
      <c r="I212" s="34"/>
      <c r="J212" s="34"/>
      <c r="K212" s="153"/>
      <c r="L212" s="153"/>
      <c r="M212" s="230"/>
      <c r="N212" s="153"/>
      <c r="O212" s="111"/>
      <c r="P212" s="111"/>
      <c r="Q212" s="111"/>
    </row>
    <row r="213" spans="2:17">
      <c r="B213" s="153"/>
      <c r="C213" s="34"/>
      <c r="D213" s="34"/>
      <c r="E213" s="153"/>
      <c r="F213" s="153"/>
      <c r="G213" s="230"/>
      <c r="H213" s="153"/>
      <c r="I213" s="34"/>
      <c r="J213" s="34"/>
      <c r="K213" s="153"/>
      <c r="L213" s="153"/>
      <c r="M213" s="230"/>
      <c r="N213" s="153"/>
      <c r="O213" s="111"/>
      <c r="P213" s="111"/>
      <c r="Q213" s="111"/>
    </row>
    <row r="214" spans="2:17">
      <c r="B214" s="153"/>
      <c r="C214" s="34"/>
      <c r="D214" s="34"/>
      <c r="E214" s="153"/>
      <c r="F214" s="153"/>
      <c r="G214" s="230"/>
      <c r="H214" s="153"/>
      <c r="I214" s="34"/>
      <c r="J214" s="34"/>
      <c r="K214" s="153"/>
      <c r="L214" s="153"/>
      <c r="M214" s="230"/>
      <c r="N214" s="153"/>
      <c r="O214" s="111"/>
      <c r="P214" s="111"/>
      <c r="Q214" s="111"/>
    </row>
    <row r="215" spans="2:17">
      <c r="B215" s="153"/>
      <c r="C215" s="34"/>
      <c r="D215" s="34"/>
      <c r="E215" s="153"/>
      <c r="F215" s="153"/>
      <c r="G215" s="230"/>
      <c r="H215" s="153"/>
      <c r="I215" s="34"/>
      <c r="J215" s="34"/>
      <c r="K215" s="153"/>
      <c r="L215" s="153"/>
      <c r="M215" s="230"/>
      <c r="N215" s="153"/>
      <c r="O215" s="111"/>
      <c r="P215" s="111"/>
      <c r="Q215" s="111"/>
    </row>
    <row r="216" spans="2:17">
      <c r="B216" s="153"/>
      <c r="C216" s="34"/>
      <c r="D216" s="34"/>
      <c r="E216" s="153"/>
      <c r="F216" s="153"/>
      <c r="G216" s="230"/>
      <c r="H216" s="153"/>
      <c r="I216" s="34"/>
      <c r="J216" s="34"/>
      <c r="K216" s="153"/>
      <c r="L216" s="153"/>
      <c r="M216" s="230"/>
      <c r="N216" s="153"/>
      <c r="O216" s="111"/>
      <c r="P216" s="111"/>
      <c r="Q216" s="111"/>
    </row>
    <row r="217" spans="2:17">
      <c r="B217" s="153"/>
      <c r="C217" s="34"/>
      <c r="D217" s="34"/>
      <c r="E217" s="153"/>
      <c r="F217" s="153"/>
      <c r="G217" s="230"/>
      <c r="H217" s="153"/>
      <c r="I217" s="34"/>
      <c r="J217" s="34"/>
      <c r="K217" s="153"/>
      <c r="L217" s="153"/>
      <c r="M217" s="230"/>
      <c r="N217" s="153"/>
      <c r="O217" s="111"/>
      <c r="P217" s="111"/>
      <c r="Q217" s="111"/>
    </row>
    <row r="218" spans="2:17">
      <c r="B218" s="153"/>
      <c r="C218" s="34"/>
      <c r="D218" s="34"/>
      <c r="E218" s="153"/>
      <c r="F218" s="153"/>
      <c r="G218" s="230"/>
      <c r="H218" s="153"/>
      <c r="I218" s="34"/>
      <c r="J218" s="34"/>
      <c r="K218" s="153"/>
      <c r="L218" s="153"/>
      <c r="M218" s="230"/>
      <c r="N218" s="153"/>
      <c r="O218" s="111"/>
      <c r="P218" s="111"/>
      <c r="Q218" s="111"/>
    </row>
    <row r="219" spans="2:17">
      <c r="B219" s="153"/>
      <c r="C219" s="34"/>
      <c r="D219" s="34"/>
      <c r="E219" s="153"/>
      <c r="F219" s="153"/>
      <c r="G219" s="230"/>
      <c r="H219" s="153"/>
      <c r="I219" s="34"/>
      <c r="J219" s="34"/>
      <c r="K219" s="153"/>
      <c r="L219" s="153"/>
      <c r="M219" s="230"/>
      <c r="N219" s="153"/>
      <c r="O219" s="111"/>
      <c r="P219" s="111"/>
      <c r="Q219" s="111"/>
    </row>
    <row r="220" spans="2:17">
      <c r="B220" s="153"/>
      <c r="C220" s="34"/>
      <c r="D220" s="34"/>
      <c r="E220" s="153"/>
      <c r="F220" s="153"/>
      <c r="G220" s="230"/>
      <c r="H220" s="153"/>
      <c r="I220" s="34"/>
      <c r="J220" s="34"/>
      <c r="K220" s="153"/>
      <c r="L220" s="153"/>
      <c r="M220" s="230"/>
      <c r="N220" s="153"/>
      <c r="O220" s="111"/>
      <c r="P220" s="111"/>
      <c r="Q220" s="111"/>
    </row>
    <row r="221" spans="2:17">
      <c r="B221" s="153"/>
      <c r="C221" s="34"/>
      <c r="D221" s="34"/>
      <c r="E221" s="153"/>
      <c r="F221" s="153"/>
      <c r="G221" s="230"/>
      <c r="H221" s="153"/>
      <c r="I221" s="34"/>
      <c r="J221" s="34"/>
      <c r="K221" s="153"/>
      <c r="L221" s="153"/>
      <c r="M221" s="230"/>
      <c r="N221" s="153"/>
      <c r="O221" s="111"/>
      <c r="P221" s="111"/>
      <c r="Q221" s="111"/>
    </row>
    <row r="222" spans="2:17">
      <c r="B222" s="153"/>
      <c r="C222" s="34"/>
      <c r="D222" s="34"/>
      <c r="E222" s="153"/>
      <c r="F222" s="153"/>
      <c r="G222" s="230"/>
      <c r="H222" s="153"/>
      <c r="I222" s="34"/>
      <c r="J222" s="34"/>
      <c r="K222" s="153"/>
      <c r="L222" s="153"/>
      <c r="M222" s="230"/>
      <c r="N222" s="153"/>
      <c r="O222" s="111"/>
      <c r="P222" s="111"/>
      <c r="Q222" s="111"/>
    </row>
    <row r="223" spans="2:17">
      <c r="B223" s="153"/>
      <c r="C223" s="34"/>
      <c r="D223" s="34"/>
      <c r="E223" s="153"/>
      <c r="F223" s="153"/>
      <c r="G223" s="230"/>
      <c r="H223" s="153"/>
      <c r="I223" s="34"/>
      <c r="J223" s="34"/>
      <c r="K223" s="153"/>
      <c r="L223" s="153"/>
      <c r="M223" s="230"/>
      <c r="N223" s="153"/>
      <c r="O223" s="111"/>
      <c r="P223" s="111"/>
      <c r="Q223" s="111"/>
    </row>
    <row r="224" spans="2:17">
      <c r="B224" s="153"/>
      <c r="C224" s="34"/>
      <c r="D224" s="34"/>
      <c r="E224" s="153"/>
      <c r="F224" s="153"/>
      <c r="G224" s="230"/>
      <c r="H224" s="153"/>
      <c r="I224" s="34"/>
      <c r="J224" s="34"/>
      <c r="K224" s="153"/>
      <c r="L224" s="153"/>
      <c r="M224" s="230"/>
      <c r="N224" s="153"/>
      <c r="O224" s="111"/>
      <c r="P224" s="111"/>
      <c r="Q224" s="111"/>
    </row>
    <row r="225" spans="2:17">
      <c r="B225" s="153"/>
      <c r="C225" s="34"/>
      <c r="D225" s="34"/>
      <c r="E225" s="153"/>
      <c r="F225" s="153"/>
      <c r="G225" s="230"/>
      <c r="H225" s="153"/>
      <c r="I225" s="34"/>
      <c r="J225" s="34"/>
      <c r="K225" s="153"/>
      <c r="L225" s="153"/>
      <c r="M225" s="230"/>
      <c r="N225" s="153"/>
      <c r="O225" s="111"/>
      <c r="P225" s="111"/>
      <c r="Q225" s="111"/>
    </row>
    <row r="226" spans="2:17">
      <c r="B226" s="153"/>
      <c r="C226" s="34"/>
      <c r="D226" s="34"/>
      <c r="E226" s="153"/>
      <c r="F226" s="153"/>
      <c r="G226" s="230"/>
      <c r="H226" s="153"/>
      <c r="I226" s="34"/>
      <c r="J226" s="34"/>
      <c r="K226" s="153"/>
      <c r="L226" s="153"/>
      <c r="M226" s="230"/>
      <c r="N226" s="153"/>
      <c r="O226" s="111"/>
      <c r="P226" s="111"/>
      <c r="Q226" s="111"/>
    </row>
    <row r="227" spans="2:17">
      <c r="B227" s="153"/>
      <c r="C227" s="34"/>
      <c r="D227" s="34"/>
      <c r="E227" s="153"/>
      <c r="F227" s="153"/>
      <c r="G227" s="230"/>
      <c r="H227" s="153"/>
      <c r="I227" s="34"/>
      <c r="J227" s="34"/>
      <c r="K227" s="153"/>
      <c r="L227" s="153"/>
      <c r="M227" s="230"/>
      <c r="N227" s="153"/>
      <c r="O227" s="111"/>
      <c r="P227" s="111"/>
      <c r="Q227" s="111"/>
    </row>
    <row r="228" spans="2:17">
      <c r="B228" s="153"/>
      <c r="C228" s="34"/>
      <c r="D228" s="34"/>
      <c r="E228" s="153"/>
      <c r="F228" s="153"/>
      <c r="G228" s="230"/>
      <c r="H228" s="153"/>
      <c r="I228" s="34"/>
      <c r="J228" s="34"/>
      <c r="K228" s="153"/>
      <c r="L228" s="153"/>
      <c r="M228" s="230"/>
      <c r="N228" s="153"/>
      <c r="O228" s="111"/>
      <c r="P228" s="111"/>
      <c r="Q228" s="111"/>
    </row>
    <row r="229" spans="2:17">
      <c r="B229" s="153"/>
      <c r="C229" s="34"/>
      <c r="D229" s="34"/>
      <c r="E229" s="153"/>
      <c r="F229" s="153"/>
      <c r="G229" s="230"/>
      <c r="H229" s="153"/>
      <c r="I229" s="34"/>
      <c r="J229" s="34"/>
      <c r="K229" s="153"/>
      <c r="L229" s="153"/>
      <c r="M229" s="230"/>
      <c r="N229" s="153"/>
      <c r="O229" s="111"/>
      <c r="P229" s="111"/>
      <c r="Q229" s="111"/>
    </row>
    <row r="230" spans="2:17">
      <c r="B230" s="153"/>
      <c r="C230" s="34"/>
      <c r="D230" s="34"/>
      <c r="E230" s="153"/>
      <c r="F230" s="153"/>
      <c r="G230" s="230"/>
      <c r="H230" s="153"/>
      <c r="I230" s="34"/>
      <c r="J230" s="34"/>
      <c r="K230" s="153"/>
      <c r="L230" s="153"/>
      <c r="M230" s="230"/>
      <c r="N230" s="153"/>
      <c r="O230" s="111"/>
      <c r="P230" s="111"/>
      <c r="Q230" s="111"/>
    </row>
    <row r="231" spans="2:17">
      <c r="B231" s="153"/>
      <c r="C231" s="34"/>
      <c r="D231" s="34"/>
      <c r="E231" s="153"/>
      <c r="F231" s="153"/>
      <c r="G231" s="230"/>
      <c r="H231" s="153"/>
      <c r="I231" s="34"/>
      <c r="J231" s="34"/>
      <c r="K231" s="153"/>
      <c r="L231" s="153"/>
      <c r="M231" s="230"/>
      <c r="N231" s="153"/>
      <c r="O231" s="111"/>
      <c r="P231" s="111"/>
      <c r="Q231" s="111"/>
    </row>
    <row r="232" spans="2:17">
      <c r="B232" s="153"/>
      <c r="C232" s="34"/>
      <c r="D232" s="34"/>
      <c r="E232" s="153"/>
      <c r="F232" s="153"/>
      <c r="G232" s="230"/>
      <c r="H232" s="153"/>
      <c r="I232" s="34"/>
      <c r="J232" s="34"/>
      <c r="K232" s="153"/>
      <c r="L232" s="153"/>
      <c r="M232" s="230"/>
      <c r="N232" s="153"/>
      <c r="O232" s="111"/>
      <c r="P232" s="111"/>
      <c r="Q232" s="111"/>
    </row>
    <row r="233" spans="2:17">
      <c r="B233" s="153"/>
      <c r="C233" s="34"/>
      <c r="D233" s="34"/>
      <c r="E233" s="153"/>
      <c r="F233" s="153"/>
      <c r="G233" s="230"/>
      <c r="H233" s="153"/>
      <c r="I233" s="34"/>
      <c r="J233" s="34"/>
      <c r="K233" s="153"/>
      <c r="L233" s="153"/>
      <c r="M233" s="230"/>
      <c r="N233" s="153"/>
      <c r="O233" s="111"/>
      <c r="P233" s="111"/>
      <c r="Q233" s="111"/>
    </row>
    <row r="234" spans="2:17">
      <c r="B234" s="153"/>
      <c r="C234" s="34"/>
      <c r="D234" s="34"/>
      <c r="E234" s="153"/>
      <c r="F234" s="153"/>
      <c r="G234" s="230"/>
      <c r="H234" s="153"/>
      <c r="I234" s="34"/>
      <c r="J234" s="34"/>
      <c r="K234" s="153"/>
      <c r="L234" s="153"/>
      <c r="M234" s="230"/>
      <c r="N234" s="153"/>
      <c r="O234" s="111"/>
      <c r="P234" s="111"/>
      <c r="Q234" s="111"/>
    </row>
    <row r="235" spans="2:17">
      <c r="B235" s="153"/>
      <c r="C235" s="34"/>
      <c r="D235" s="34"/>
      <c r="E235" s="153"/>
      <c r="F235" s="153"/>
      <c r="G235" s="230"/>
      <c r="H235" s="153"/>
      <c r="I235" s="34"/>
      <c r="J235" s="34"/>
      <c r="K235" s="153"/>
      <c r="L235" s="153"/>
      <c r="M235" s="230"/>
      <c r="N235" s="153"/>
      <c r="O235" s="111"/>
      <c r="P235" s="111"/>
      <c r="Q235" s="111"/>
    </row>
    <row r="236" spans="2:17">
      <c r="B236" s="153"/>
      <c r="C236" s="34"/>
      <c r="D236" s="34"/>
      <c r="E236" s="153"/>
      <c r="F236" s="153"/>
      <c r="G236" s="230"/>
      <c r="H236" s="153"/>
      <c r="I236" s="34"/>
      <c r="J236" s="34"/>
      <c r="K236" s="153"/>
      <c r="L236" s="153"/>
      <c r="M236" s="230"/>
      <c r="N236" s="153"/>
      <c r="O236" s="111"/>
      <c r="P236" s="111"/>
      <c r="Q236" s="111"/>
    </row>
    <row r="237" spans="2:17">
      <c r="B237" s="153"/>
      <c r="C237" s="34"/>
      <c r="D237" s="34"/>
      <c r="E237" s="153"/>
      <c r="F237" s="153"/>
      <c r="G237" s="230"/>
      <c r="H237" s="153"/>
      <c r="I237" s="34"/>
      <c r="J237" s="34"/>
      <c r="K237" s="153"/>
      <c r="L237" s="153"/>
      <c r="M237" s="230"/>
      <c r="N237" s="153"/>
      <c r="O237" s="111"/>
      <c r="P237" s="111"/>
      <c r="Q237" s="111"/>
    </row>
    <row r="238" spans="2:17">
      <c r="B238" s="153"/>
      <c r="C238" s="34"/>
      <c r="D238" s="34"/>
      <c r="E238" s="153"/>
      <c r="F238" s="153"/>
      <c r="G238" s="230"/>
      <c r="H238" s="153"/>
      <c r="I238" s="34"/>
      <c r="J238" s="34"/>
      <c r="K238" s="153"/>
      <c r="L238" s="153"/>
      <c r="M238" s="230"/>
      <c r="N238" s="153"/>
      <c r="O238" s="111"/>
      <c r="P238" s="111"/>
      <c r="Q238" s="111"/>
    </row>
    <row r="239" spans="2:17">
      <c r="B239" s="153"/>
      <c r="C239" s="34"/>
      <c r="D239" s="34"/>
      <c r="E239" s="153"/>
      <c r="F239" s="153"/>
      <c r="G239" s="230"/>
      <c r="H239" s="153"/>
      <c r="I239" s="34"/>
      <c r="J239" s="34"/>
      <c r="K239" s="153"/>
      <c r="L239" s="153"/>
      <c r="M239" s="230"/>
      <c r="N239" s="153"/>
      <c r="O239" s="111"/>
      <c r="P239" s="111"/>
      <c r="Q239" s="111"/>
    </row>
    <row r="240" spans="2:17">
      <c r="B240" s="153"/>
      <c r="C240" s="34"/>
      <c r="D240" s="34"/>
      <c r="E240" s="153"/>
      <c r="F240" s="153"/>
      <c r="G240" s="230"/>
      <c r="H240" s="153"/>
      <c r="I240" s="34"/>
      <c r="J240" s="34"/>
      <c r="K240" s="153"/>
      <c r="L240" s="153"/>
      <c r="M240" s="230"/>
      <c r="N240" s="153"/>
      <c r="O240" s="111"/>
      <c r="P240" s="111"/>
      <c r="Q240" s="111"/>
    </row>
    <row r="241" spans="2:17">
      <c r="B241" s="153"/>
      <c r="C241" s="34"/>
      <c r="D241" s="34"/>
      <c r="E241" s="153"/>
      <c r="F241" s="153"/>
      <c r="G241" s="230"/>
      <c r="H241" s="153"/>
      <c r="I241" s="34"/>
      <c r="J241" s="34"/>
      <c r="K241" s="153"/>
      <c r="L241" s="153"/>
      <c r="M241" s="230"/>
      <c r="N241" s="153"/>
      <c r="O241" s="111"/>
      <c r="P241" s="111"/>
      <c r="Q241" s="111"/>
    </row>
    <row r="242" spans="2:17">
      <c r="B242" s="153"/>
      <c r="C242" s="34"/>
      <c r="D242" s="34"/>
      <c r="E242" s="153"/>
      <c r="F242" s="153"/>
      <c r="G242" s="230"/>
      <c r="H242" s="153"/>
      <c r="I242" s="34"/>
      <c r="J242" s="34"/>
      <c r="K242" s="153"/>
      <c r="L242" s="153"/>
      <c r="M242" s="230"/>
      <c r="N242" s="153"/>
      <c r="O242" s="111"/>
      <c r="P242" s="111"/>
      <c r="Q242" s="111"/>
    </row>
    <row r="243" spans="2:17">
      <c r="B243" s="153"/>
      <c r="C243" s="34"/>
      <c r="D243" s="34"/>
      <c r="E243" s="153"/>
      <c r="F243" s="153"/>
      <c r="G243" s="230"/>
      <c r="H243" s="153"/>
      <c r="I243" s="34"/>
      <c r="J243" s="34"/>
      <c r="K243" s="153"/>
      <c r="L243" s="153"/>
      <c r="M243" s="230"/>
      <c r="N243" s="153"/>
      <c r="O243" s="111"/>
      <c r="P243" s="111"/>
      <c r="Q243" s="111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baseColWidth="10" defaultColWidth="9.1640625" defaultRowHeight="14" outlineLevelRow="1"/>
  <cols>
    <col min="1" max="1" width="63.33203125" style="119" bestFit="1" customWidth="1"/>
    <col min="2" max="2" width="12.6640625" style="166" bestFit="1" customWidth="1"/>
    <col min="3" max="4" width="12.5" style="45" bestFit="1" customWidth="1"/>
    <col min="5" max="5" width="13.5" style="166" bestFit="1" customWidth="1"/>
    <col min="6" max="6" width="14.5" style="166" bestFit="1" customWidth="1"/>
    <col min="7" max="7" width="10.6640625" style="244" bestFit="1" customWidth="1"/>
    <col min="8" max="8" width="12.6640625" style="166" bestFit="1" customWidth="1"/>
    <col min="9" max="10" width="12.5" style="45" bestFit="1" customWidth="1"/>
    <col min="11" max="12" width="14.5" style="166" bestFit="1" customWidth="1"/>
    <col min="13" max="13" width="10.6640625" style="244" bestFit="1" customWidth="1"/>
    <col min="14" max="14" width="16.1640625" style="166" bestFit="1" customWidth="1"/>
    <col min="15" max="16384" width="9.1640625" style="119"/>
  </cols>
  <sheetData>
    <row r="2" spans="1:19" ht="19">
      <c r="A2" s="5" t="s">
        <v>198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11"/>
      <c r="P2" s="111"/>
      <c r="Q2" s="111"/>
      <c r="R2" s="111"/>
      <c r="S2" s="111"/>
    </row>
    <row r="3" spans="1:19">
      <c r="A3" s="83"/>
    </row>
    <row r="4" spans="1:19" s="150" customFormat="1">
      <c r="B4" s="199"/>
      <c r="C4" s="73"/>
      <c r="D4" s="73"/>
      <c r="E4" s="199"/>
      <c r="F4" s="199"/>
      <c r="G4" s="19"/>
      <c r="H4" s="199"/>
      <c r="I4" s="73"/>
      <c r="J4" s="73"/>
      <c r="K4" s="199"/>
      <c r="L4" s="199"/>
      <c r="M4" s="19"/>
      <c r="N4" s="150" t="str">
        <f>VALVAL</f>
        <v>млрд. одиниць</v>
      </c>
    </row>
    <row r="5" spans="1:19" s="260" customFormat="1">
      <c r="A5" s="190"/>
      <c r="B5" s="268">
        <v>43830</v>
      </c>
      <c r="C5" s="269"/>
      <c r="D5" s="269"/>
      <c r="E5" s="269"/>
      <c r="F5" s="269"/>
      <c r="G5" s="270"/>
      <c r="H5" s="268">
        <v>44104</v>
      </c>
      <c r="I5" s="269"/>
      <c r="J5" s="269"/>
      <c r="K5" s="269"/>
      <c r="L5" s="269"/>
      <c r="M5" s="270"/>
      <c r="N5" s="84"/>
    </row>
    <row r="6" spans="1:19" s="76" customFormat="1">
      <c r="A6" s="209"/>
      <c r="B6" s="7" t="s">
        <v>3</v>
      </c>
      <c r="C6" s="127" t="s">
        <v>168</v>
      </c>
      <c r="D6" s="127" t="s">
        <v>192</v>
      </c>
      <c r="E6" s="7" t="s">
        <v>156</v>
      </c>
      <c r="F6" s="7" t="s">
        <v>159</v>
      </c>
      <c r="G6" s="74" t="s">
        <v>178</v>
      </c>
      <c r="H6" s="7" t="s">
        <v>3</v>
      </c>
      <c r="I6" s="127" t="s">
        <v>168</v>
      </c>
      <c r="J6" s="127" t="s">
        <v>192</v>
      </c>
      <c r="K6" s="7" t="s">
        <v>156</v>
      </c>
      <c r="L6" s="7" t="s">
        <v>159</v>
      </c>
      <c r="M6" s="74" t="s">
        <v>178</v>
      </c>
      <c r="N6" s="7" t="s">
        <v>59</v>
      </c>
    </row>
    <row r="7" spans="1:19" s="258" customFormat="1" ht="15">
      <c r="A7" s="110" t="s">
        <v>141</v>
      </c>
      <c r="B7" s="61"/>
      <c r="C7" s="186"/>
      <c r="D7" s="186"/>
      <c r="E7" s="61">
        <f t="shared" ref="E7:G7" si="0">SUM(E8:E24)</f>
        <v>84.365406859509989</v>
      </c>
      <c r="F7" s="61">
        <f t="shared" si="0"/>
        <v>1998.2958999565099</v>
      </c>
      <c r="G7" s="131">
        <f t="shared" si="0"/>
        <v>1</v>
      </c>
      <c r="H7" s="61"/>
      <c r="I7" s="186"/>
      <c r="J7" s="186"/>
      <c r="K7" s="61">
        <f t="shared" ref="K7:N7" si="1">SUM(K8:K24)</f>
        <v>82.886899914439994</v>
      </c>
      <c r="L7" s="61">
        <f t="shared" si="1"/>
        <v>2345.6080919830001</v>
      </c>
      <c r="M7" s="131">
        <f t="shared" si="1"/>
        <v>1.0000009999999999</v>
      </c>
      <c r="N7" s="61">
        <f t="shared" si="1"/>
        <v>9.999999999999701E-7</v>
      </c>
    </row>
    <row r="8" spans="1:19" s="117" customFormat="1">
      <c r="A8" s="229" t="s">
        <v>109</v>
      </c>
      <c r="B8" s="225">
        <v>32.814109777820001</v>
      </c>
      <c r="C8" s="78">
        <v>1</v>
      </c>
      <c r="D8" s="78">
        <v>23.686199999999999</v>
      </c>
      <c r="E8" s="225">
        <v>32.814109777820001</v>
      </c>
      <c r="F8" s="225">
        <v>777.24156701939</v>
      </c>
      <c r="G8" s="44">
        <v>0.38895200000000002</v>
      </c>
      <c r="H8" s="225">
        <v>30.655309874509999</v>
      </c>
      <c r="I8" s="78">
        <v>1</v>
      </c>
      <c r="J8" s="78">
        <v>28.2989</v>
      </c>
      <c r="K8" s="225">
        <v>30.655309874509999</v>
      </c>
      <c r="L8" s="225">
        <v>867.51154860778001</v>
      </c>
      <c r="M8" s="44">
        <v>0.36984499999999998</v>
      </c>
      <c r="N8" s="225">
        <v>-1.9106999999999999E-2</v>
      </c>
    </row>
    <row r="9" spans="1:19">
      <c r="A9" s="227" t="s">
        <v>1</v>
      </c>
      <c r="B9" s="175">
        <v>7.7016551489599996</v>
      </c>
      <c r="C9" s="36">
        <v>1.115502</v>
      </c>
      <c r="D9" s="36">
        <v>26.422000000000001</v>
      </c>
      <c r="E9" s="175">
        <v>8.5912105929199996</v>
      </c>
      <c r="F9" s="175">
        <v>203.49313234584</v>
      </c>
      <c r="G9" s="252">
        <v>0.10183300000000001</v>
      </c>
      <c r="H9" s="175">
        <v>9.5450891081400009</v>
      </c>
      <c r="I9" s="36">
        <v>1.170749</v>
      </c>
      <c r="J9" s="36">
        <v>33.130899999999997</v>
      </c>
      <c r="K9" s="175">
        <v>11.17490053437</v>
      </c>
      <c r="L9" s="175">
        <v>316.23739273288999</v>
      </c>
      <c r="M9" s="252">
        <v>0.134821</v>
      </c>
      <c r="N9" s="175">
        <v>3.2988000000000003E-2</v>
      </c>
      <c r="O9" s="111"/>
      <c r="P9" s="111"/>
      <c r="Q9" s="111"/>
    </row>
    <row r="10" spans="1:19">
      <c r="A10" s="227" t="s">
        <v>150</v>
      </c>
      <c r="B10" s="175">
        <v>0.2</v>
      </c>
      <c r="C10" s="36">
        <v>0.76420399999999999</v>
      </c>
      <c r="D10" s="36">
        <v>18.101099999999999</v>
      </c>
      <c r="E10" s="175">
        <v>0.15284089470000001</v>
      </c>
      <c r="F10" s="175">
        <v>3.6202200000000002</v>
      </c>
      <c r="G10" s="252">
        <v>1.812E-3</v>
      </c>
      <c r="H10" s="175">
        <v>0</v>
      </c>
      <c r="I10" s="36">
        <v>0.74791600000000003</v>
      </c>
      <c r="J10" s="36">
        <v>21.165199999999999</v>
      </c>
      <c r="K10" s="175">
        <v>0</v>
      </c>
      <c r="L10" s="175">
        <v>0</v>
      </c>
      <c r="M10" s="252">
        <v>0</v>
      </c>
      <c r="N10" s="175">
        <v>-1.812E-3</v>
      </c>
      <c r="O10" s="111"/>
      <c r="P10" s="111"/>
      <c r="Q10" s="111"/>
    </row>
    <row r="11" spans="1:19">
      <c r="A11" s="227" t="s">
        <v>13</v>
      </c>
      <c r="B11" s="175">
        <v>8.1922034069999992</v>
      </c>
      <c r="C11" s="36">
        <v>1.3828260000000001</v>
      </c>
      <c r="D11" s="36">
        <v>32.753900000000002</v>
      </c>
      <c r="E11" s="175">
        <v>11.328394219950001</v>
      </c>
      <c r="F11" s="175">
        <v>268.32661117254003</v>
      </c>
      <c r="G11" s="252">
        <v>0.13427800000000001</v>
      </c>
      <c r="H11" s="175">
        <v>9.0637609080000008</v>
      </c>
      <c r="I11" s="36">
        <v>1.4075740000000001</v>
      </c>
      <c r="J11" s="36">
        <v>39.832808</v>
      </c>
      <c r="K11" s="175">
        <v>12.75791808184</v>
      </c>
      <c r="L11" s="175">
        <v>361.03504800627002</v>
      </c>
      <c r="M11" s="252">
        <v>0.15392</v>
      </c>
      <c r="N11" s="175">
        <v>1.9642E-2</v>
      </c>
      <c r="O11" s="111"/>
      <c r="P11" s="111"/>
      <c r="Q11" s="111"/>
    </row>
    <row r="12" spans="1:19">
      <c r="A12" s="227" t="s">
        <v>14</v>
      </c>
      <c r="B12" s="175">
        <v>732.25003896043995</v>
      </c>
      <c r="C12" s="36">
        <v>4.2219E-2</v>
      </c>
      <c r="D12" s="36">
        <v>1</v>
      </c>
      <c r="E12" s="175">
        <v>30.914627038500001</v>
      </c>
      <c r="F12" s="175">
        <v>732.25003896043995</v>
      </c>
      <c r="G12" s="252">
        <v>0.36643700000000001</v>
      </c>
      <c r="H12" s="175">
        <v>784.59828001404003</v>
      </c>
      <c r="I12" s="36">
        <v>3.5337E-2</v>
      </c>
      <c r="J12" s="36">
        <v>1</v>
      </c>
      <c r="K12" s="175">
        <v>27.725398514449999</v>
      </c>
      <c r="L12" s="175">
        <v>784.59828001404003</v>
      </c>
      <c r="M12" s="252">
        <v>0.33449699999999999</v>
      </c>
      <c r="N12" s="175">
        <v>-3.1940000000000003E-2</v>
      </c>
      <c r="O12" s="111"/>
      <c r="P12" s="111"/>
      <c r="Q12" s="111"/>
    </row>
    <row r="13" spans="1:19">
      <c r="A13" s="227" t="s">
        <v>92</v>
      </c>
      <c r="B13" s="175">
        <v>61.797514372999998</v>
      </c>
      <c r="C13" s="36">
        <v>9.1299999999999992E-3</v>
      </c>
      <c r="D13" s="36">
        <v>0.21626000000000001</v>
      </c>
      <c r="E13" s="175">
        <v>0.56422433561999996</v>
      </c>
      <c r="F13" s="175">
        <v>13.3643304583</v>
      </c>
      <c r="G13" s="252">
        <v>6.6880000000000004E-3</v>
      </c>
      <c r="H13" s="175">
        <v>60.559932154000002</v>
      </c>
      <c r="I13" s="36">
        <v>9.4680000000000007E-3</v>
      </c>
      <c r="J13" s="36">
        <v>0.26793</v>
      </c>
      <c r="K13" s="175">
        <v>0.57337290926999995</v>
      </c>
      <c r="L13" s="175">
        <v>16.225822622020001</v>
      </c>
      <c r="M13" s="252">
        <v>6.9179999999999997E-3</v>
      </c>
      <c r="N13" s="175">
        <v>2.3000000000000001E-4</v>
      </c>
      <c r="O13" s="111"/>
      <c r="P13" s="111"/>
      <c r="Q13" s="111"/>
    </row>
    <row r="14" spans="1:19">
      <c r="B14" s="153"/>
      <c r="C14" s="34"/>
      <c r="D14" s="34"/>
      <c r="E14" s="153"/>
      <c r="F14" s="153"/>
      <c r="G14" s="230"/>
      <c r="H14" s="153"/>
      <c r="I14" s="34"/>
      <c r="J14" s="34"/>
      <c r="K14" s="153"/>
      <c r="L14" s="153"/>
      <c r="M14" s="230"/>
      <c r="N14" s="153"/>
      <c r="O14" s="111"/>
      <c r="P14" s="111"/>
      <c r="Q14" s="111"/>
    </row>
    <row r="15" spans="1:19">
      <c r="B15" s="153"/>
      <c r="C15" s="34"/>
      <c r="D15" s="34"/>
      <c r="E15" s="153"/>
      <c r="F15" s="153"/>
      <c r="G15" s="230"/>
      <c r="H15" s="153"/>
      <c r="I15" s="34"/>
      <c r="J15" s="34"/>
      <c r="K15" s="153"/>
      <c r="L15" s="153"/>
      <c r="M15" s="230"/>
      <c r="N15" s="153"/>
      <c r="O15" s="111"/>
      <c r="P15" s="111"/>
      <c r="Q15" s="111"/>
    </row>
    <row r="16" spans="1:19">
      <c r="B16" s="153"/>
      <c r="C16" s="34"/>
      <c r="D16" s="34"/>
      <c r="E16" s="153"/>
      <c r="F16" s="153"/>
      <c r="G16" s="230"/>
      <c r="H16" s="153"/>
      <c r="I16" s="34"/>
      <c r="J16" s="34"/>
      <c r="K16" s="153"/>
      <c r="L16" s="153"/>
      <c r="M16" s="230"/>
      <c r="N16" s="153"/>
      <c r="O16" s="111"/>
      <c r="P16" s="111"/>
      <c r="Q16" s="111"/>
    </row>
    <row r="17" spans="1:19">
      <c r="B17" s="153"/>
      <c r="C17" s="34"/>
      <c r="D17" s="34"/>
      <c r="E17" s="153"/>
      <c r="F17" s="153"/>
      <c r="G17" s="230"/>
      <c r="H17" s="153"/>
      <c r="I17" s="34"/>
      <c r="J17" s="34"/>
      <c r="K17" s="153"/>
      <c r="L17" s="153"/>
      <c r="M17" s="230"/>
      <c r="N17" s="153"/>
      <c r="O17" s="111"/>
      <c r="P17" s="111"/>
      <c r="Q17" s="111"/>
    </row>
    <row r="18" spans="1:19">
      <c r="B18" s="153"/>
      <c r="C18" s="34"/>
      <c r="D18" s="34"/>
      <c r="E18" s="153"/>
      <c r="F18" s="153"/>
      <c r="G18" s="230"/>
      <c r="H18" s="153"/>
      <c r="I18" s="34"/>
      <c r="J18" s="34"/>
      <c r="K18" s="153"/>
      <c r="L18" s="153"/>
      <c r="M18" s="230"/>
      <c r="N18" s="153"/>
      <c r="O18" s="111"/>
      <c r="P18" s="111"/>
      <c r="Q18" s="111"/>
    </row>
    <row r="19" spans="1:19">
      <c r="B19" s="153"/>
      <c r="C19" s="34"/>
      <c r="D19" s="34"/>
      <c r="E19" s="153"/>
      <c r="F19" s="153"/>
      <c r="G19" s="230"/>
      <c r="H19" s="153"/>
      <c r="I19" s="34"/>
      <c r="J19" s="34"/>
      <c r="K19" s="153"/>
      <c r="L19" s="153"/>
      <c r="M19" s="230"/>
      <c r="N19" s="153"/>
      <c r="O19" s="111"/>
      <c r="P19" s="111"/>
      <c r="Q19" s="111"/>
    </row>
    <row r="20" spans="1:19">
      <c r="B20" s="153"/>
      <c r="C20" s="34"/>
      <c r="D20" s="34"/>
      <c r="E20" s="153"/>
      <c r="F20" s="153"/>
      <c r="G20" s="230"/>
      <c r="H20" s="153"/>
      <c r="I20" s="34"/>
      <c r="J20" s="34"/>
      <c r="K20" s="153"/>
      <c r="L20" s="153"/>
      <c r="M20" s="230"/>
      <c r="N20" s="153"/>
      <c r="O20" s="111"/>
      <c r="P20" s="111"/>
      <c r="Q20" s="111"/>
    </row>
    <row r="21" spans="1:19">
      <c r="B21" s="153"/>
      <c r="C21" s="34"/>
      <c r="D21" s="34"/>
      <c r="E21" s="153"/>
      <c r="F21" s="153"/>
      <c r="G21" s="230"/>
      <c r="H21" s="153"/>
      <c r="I21" s="34"/>
      <c r="J21" s="34"/>
      <c r="K21" s="153"/>
      <c r="L21" s="153"/>
      <c r="M21" s="230"/>
      <c r="N21" s="153"/>
      <c r="O21" s="111"/>
      <c r="P21" s="111"/>
      <c r="Q21" s="111"/>
    </row>
    <row r="22" spans="1:19">
      <c r="B22" s="153"/>
      <c r="C22" s="34"/>
      <c r="D22" s="34"/>
      <c r="E22" s="153"/>
      <c r="F22" s="153"/>
      <c r="G22" s="230"/>
      <c r="H22" s="153"/>
      <c r="I22" s="34"/>
      <c r="J22" s="34"/>
      <c r="K22" s="153"/>
      <c r="L22" s="153"/>
      <c r="M22" s="230"/>
      <c r="N22" s="153"/>
      <c r="O22" s="111"/>
      <c r="P22" s="111"/>
      <c r="Q22" s="111"/>
    </row>
    <row r="23" spans="1:19">
      <c r="B23" s="153"/>
      <c r="C23" s="34"/>
      <c r="D23" s="34"/>
      <c r="E23" s="153"/>
      <c r="F23" s="153"/>
      <c r="G23" s="230"/>
      <c r="H23" s="153"/>
      <c r="I23" s="34"/>
      <c r="J23" s="34"/>
      <c r="K23" s="153"/>
      <c r="L23" s="153"/>
      <c r="M23" s="230"/>
      <c r="N23" s="150" t="str">
        <f>VALVAL</f>
        <v>млрд. одиниць</v>
      </c>
      <c r="O23" s="111"/>
      <c r="P23" s="111"/>
      <c r="Q23" s="111"/>
    </row>
    <row r="24" spans="1:19">
      <c r="A24" s="190"/>
      <c r="B24" s="265">
        <v>43830</v>
      </c>
      <c r="C24" s="266"/>
      <c r="D24" s="266"/>
      <c r="E24" s="266"/>
      <c r="F24" s="266"/>
      <c r="G24" s="267"/>
      <c r="H24" s="265">
        <v>44104</v>
      </c>
      <c r="I24" s="266"/>
      <c r="J24" s="266"/>
      <c r="K24" s="266"/>
      <c r="L24" s="266"/>
      <c r="M24" s="267"/>
      <c r="N24" s="84"/>
      <c r="O24" s="260"/>
      <c r="P24" s="260"/>
      <c r="Q24" s="260"/>
      <c r="R24" s="260"/>
      <c r="S24" s="260"/>
    </row>
    <row r="25" spans="1:19" s="195" customFormat="1">
      <c r="A25" s="72"/>
      <c r="B25" s="116" t="s">
        <v>3</v>
      </c>
      <c r="C25" s="224" t="s">
        <v>168</v>
      </c>
      <c r="D25" s="224" t="s">
        <v>192</v>
      </c>
      <c r="E25" s="116" t="s">
        <v>156</v>
      </c>
      <c r="F25" s="116" t="s">
        <v>159</v>
      </c>
      <c r="G25" s="183" t="s">
        <v>178</v>
      </c>
      <c r="H25" s="116" t="s">
        <v>3</v>
      </c>
      <c r="I25" s="224" t="s">
        <v>168</v>
      </c>
      <c r="J25" s="224" t="s">
        <v>192</v>
      </c>
      <c r="K25" s="116" t="s">
        <v>156</v>
      </c>
      <c r="L25" s="116" t="s">
        <v>159</v>
      </c>
      <c r="M25" s="183" t="s">
        <v>178</v>
      </c>
      <c r="N25" s="116" t="s">
        <v>59</v>
      </c>
      <c r="O25" s="188"/>
      <c r="P25" s="188"/>
      <c r="Q25" s="188"/>
    </row>
    <row r="26" spans="1:19" s="97" customFormat="1" ht="15">
      <c r="A26" s="22" t="s">
        <v>141</v>
      </c>
      <c r="B26" s="222">
        <f t="shared" ref="B26:M26" si="2">B$27+B$34</f>
        <v>842.95552166722007</v>
      </c>
      <c r="C26" s="75">
        <f t="shared" si="2"/>
        <v>7.8544280000000004</v>
      </c>
      <c r="D26" s="75">
        <f t="shared" si="2"/>
        <v>186.04156</v>
      </c>
      <c r="E26" s="222">
        <f t="shared" si="2"/>
        <v>84.365406859510003</v>
      </c>
      <c r="F26" s="222">
        <f t="shared" si="2"/>
        <v>1998.2958999565099</v>
      </c>
      <c r="G26" s="42">
        <f t="shared" si="2"/>
        <v>0.99999899999999997</v>
      </c>
      <c r="H26" s="222">
        <f t="shared" si="2"/>
        <v>894.42237205868992</v>
      </c>
      <c r="I26" s="75">
        <f t="shared" si="2"/>
        <v>7.9847040000000007</v>
      </c>
      <c r="J26" s="75">
        <f t="shared" si="2"/>
        <v>225.95834600000001</v>
      </c>
      <c r="K26" s="222">
        <f t="shared" si="2"/>
        <v>82.886899914440008</v>
      </c>
      <c r="L26" s="222">
        <f t="shared" si="2"/>
        <v>2345.6080919830001</v>
      </c>
      <c r="M26" s="42">
        <f t="shared" si="2"/>
        <v>0.99999999999999989</v>
      </c>
      <c r="N26" s="222">
        <v>0</v>
      </c>
      <c r="O26" s="85"/>
      <c r="P26" s="85"/>
      <c r="Q26" s="85"/>
    </row>
    <row r="27" spans="1:19" s="106" customFormat="1" ht="15">
      <c r="A27" s="218" t="s">
        <v>61</v>
      </c>
      <c r="B27" s="196">
        <f t="shared" ref="B27:M27" si="3">SUM(B$28:B$33)</f>
        <v>826.04474708548003</v>
      </c>
      <c r="C27" s="68">
        <f t="shared" si="3"/>
        <v>4.3138810000000003</v>
      </c>
      <c r="D27" s="68">
        <f t="shared" si="3"/>
        <v>102.17946000000001</v>
      </c>
      <c r="E27" s="196">
        <f t="shared" si="3"/>
        <v>74.362672420229998</v>
      </c>
      <c r="F27" s="196">
        <f t="shared" si="3"/>
        <v>1761.3691314806099</v>
      </c>
      <c r="G27" s="16">
        <f t="shared" si="3"/>
        <v>0.881436</v>
      </c>
      <c r="H27" s="196">
        <f t="shared" si="3"/>
        <v>864.50676076312993</v>
      </c>
      <c r="I27" s="68">
        <f t="shared" si="3"/>
        <v>4.3710440000000004</v>
      </c>
      <c r="J27" s="68">
        <f t="shared" si="3"/>
        <v>123.69573800000001</v>
      </c>
      <c r="K27" s="196">
        <f t="shared" si="3"/>
        <v>72.988204610930012</v>
      </c>
      <c r="L27" s="196">
        <f t="shared" si="3"/>
        <v>2065.4859034587803</v>
      </c>
      <c r="M27" s="16">
        <f t="shared" si="3"/>
        <v>0.88057599999999991</v>
      </c>
      <c r="N27" s="196">
        <v>-8.5999999999999998E-4</v>
      </c>
      <c r="O27" s="95"/>
      <c r="P27" s="95"/>
      <c r="Q27" s="95"/>
    </row>
    <row r="28" spans="1:19" s="250" customFormat="1" outlineLevel="1">
      <c r="A28" s="90" t="s">
        <v>109</v>
      </c>
      <c r="B28" s="103">
        <v>30.948249705870001</v>
      </c>
      <c r="C28" s="243">
        <v>1</v>
      </c>
      <c r="D28" s="243">
        <v>23.686199999999999</v>
      </c>
      <c r="E28" s="103">
        <v>30.948249705870001</v>
      </c>
      <c r="F28" s="103">
        <v>733.04643218316005</v>
      </c>
      <c r="G28" s="178">
        <v>0.366836</v>
      </c>
      <c r="H28" s="103">
        <v>28.948836863099999</v>
      </c>
      <c r="I28" s="243">
        <v>1</v>
      </c>
      <c r="J28" s="243">
        <v>28.2989</v>
      </c>
      <c r="K28" s="103">
        <v>28.948836863099999</v>
      </c>
      <c r="L28" s="103">
        <v>819.22023950518997</v>
      </c>
      <c r="M28" s="178">
        <v>0.34925699999999998</v>
      </c>
      <c r="N28" s="103">
        <v>-1.7579000000000001E-2</v>
      </c>
      <c r="O28" s="240"/>
      <c r="P28" s="240"/>
      <c r="Q28" s="240"/>
    </row>
    <row r="29" spans="1:19" outlineLevel="1">
      <c r="A29" s="192" t="s">
        <v>1</v>
      </c>
      <c r="B29" s="175">
        <v>7.2184428134300003</v>
      </c>
      <c r="C29" s="36">
        <v>1.115502</v>
      </c>
      <c r="D29" s="36">
        <v>26.422000000000001</v>
      </c>
      <c r="E29" s="175">
        <v>8.0521863370600002</v>
      </c>
      <c r="F29" s="175">
        <v>190.72569601647001</v>
      </c>
      <c r="G29" s="252">
        <v>9.5444000000000001E-2</v>
      </c>
      <c r="H29" s="175">
        <v>8.9365321117099992</v>
      </c>
      <c r="I29" s="36">
        <v>1.170749</v>
      </c>
      <c r="J29" s="36">
        <v>33.130899999999997</v>
      </c>
      <c r="K29" s="175">
        <v>10.462433230229999</v>
      </c>
      <c r="L29" s="175">
        <v>296.07535173986997</v>
      </c>
      <c r="M29" s="252">
        <v>0.126225</v>
      </c>
      <c r="N29" s="175">
        <v>3.0780999999999999E-2</v>
      </c>
      <c r="O29" s="111"/>
      <c r="P29" s="111"/>
      <c r="Q29" s="111"/>
    </row>
    <row r="30" spans="1:19" outlineLevel="1">
      <c r="A30" s="192" t="s">
        <v>150</v>
      </c>
      <c r="B30" s="175">
        <v>0.2</v>
      </c>
      <c r="C30" s="36">
        <v>0.76420399999999999</v>
      </c>
      <c r="D30" s="36">
        <v>18.101099999999999</v>
      </c>
      <c r="E30" s="175">
        <v>0.15284089470000001</v>
      </c>
      <c r="F30" s="175">
        <v>3.6202200000000002</v>
      </c>
      <c r="G30" s="252">
        <v>1.812E-3</v>
      </c>
      <c r="H30" s="175">
        <v>0</v>
      </c>
      <c r="I30" s="36">
        <v>0.74791600000000003</v>
      </c>
      <c r="J30" s="36">
        <v>21.165199999999999</v>
      </c>
      <c r="K30" s="175">
        <v>0</v>
      </c>
      <c r="L30" s="175">
        <v>0</v>
      </c>
      <c r="M30" s="252">
        <v>0</v>
      </c>
      <c r="N30" s="175">
        <v>-1.812E-3</v>
      </c>
      <c r="O30" s="111"/>
      <c r="P30" s="111"/>
      <c r="Q30" s="111"/>
    </row>
    <row r="31" spans="1:19" outlineLevel="1">
      <c r="A31" s="192" t="s">
        <v>13</v>
      </c>
      <c r="B31" s="175">
        <v>2.9833158329999998</v>
      </c>
      <c r="C31" s="36">
        <v>1.3828260000000001</v>
      </c>
      <c r="D31" s="36">
        <v>32.753900000000002</v>
      </c>
      <c r="E31" s="175">
        <v>4.1254075563999999</v>
      </c>
      <c r="F31" s="175">
        <v>97.715228462499994</v>
      </c>
      <c r="G31" s="252">
        <v>4.8898999999999998E-2</v>
      </c>
      <c r="H31" s="175">
        <v>4.3237416660000001</v>
      </c>
      <c r="I31" s="36">
        <v>1.4075740000000001</v>
      </c>
      <c r="J31" s="36">
        <v>39.832808</v>
      </c>
      <c r="K31" s="175">
        <v>6.0859882053099996</v>
      </c>
      <c r="L31" s="175">
        <v>172.22677162337999</v>
      </c>
      <c r="M31" s="252">
        <v>7.3425000000000004E-2</v>
      </c>
      <c r="N31" s="175">
        <v>2.4525999999999999E-2</v>
      </c>
      <c r="O31" s="111"/>
      <c r="P31" s="111"/>
      <c r="Q31" s="111"/>
    </row>
    <row r="32" spans="1:19" outlineLevel="1">
      <c r="A32" s="192" t="s">
        <v>14</v>
      </c>
      <c r="B32" s="175">
        <v>722.89722436017996</v>
      </c>
      <c r="C32" s="36">
        <v>4.2219E-2</v>
      </c>
      <c r="D32" s="36">
        <v>1</v>
      </c>
      <c r="E32" s="175">
        <v>30.519763590579998</v>
      </c>
      <c r="F32" s="175">
        <v>722.89722436017996</v>
      </c>
      <c r="G32" s="252">
        <v>0.361757</v>
      </c>
      <c r="H32" s="175">
        <v>761.73771796832</v>
      </c>
      <c r="I32" s="36">
        <v>3.5337E-2</v>
      </c>
      <c r="J32" s="36">
        <v>1</v>
      </c>
      <c r="K32" s="175">
        <v>26.91757340302</v>
      </c>
      <c r="L32" s="175">
        <v>761.73771796832</v>
      </c>
      <c r="M32" s="252">
        <v>0.32475100000000001</v>
      </c>
      <c r="N32" s="175">
        <v>-3.7005999999999997E-2</v>
      </c>
      <c r="O32" s="111"/>
      <c r="P32" s="111"/>
      <c r="Q32" s="111"/>
    </row>
    <row r="33" spans="1:17" outlineLevel="1">
      <c r="A33" s="192" t="s">
        <v>92</v>
      </c>
      <c r="B33" s="175">
        <v>61.797514372999998</v>
      </c>
      <c r="C33" s="36">
        <v>9.1299999999999992E-3</v>
      </c>
      <c r="D33" s="36">
        <v>0.21626000000000001</v>
      </c>
      <c r="E33" s="175">
        <v>0.56422433561999996</v>
      </c>
      <c r="F33" s="175">
        <v>13.3643304583</v>
      </c>
      <c r="G33" s="252">
        <v>6.6880000000000004E-3</v>
      </c>
      <c r="H33" s="175">
        <v>60.559932154000002</v>
      </c>
      <c r="I33" s="36">
        <v>9.4680000000000007E-3</v>
      </c>
      <c r="J33" s="36">
        <v>0.26793</v>
      </c>
      <c r="K33" s="175">
        <v>0.57337290926999995</v>
      </c>
      <c r="L33" s="175">
        <v>16.225822622020001</v>
      </c>
      <c r="M33" s="252">
        <v>6.9179999999999997E-3</v>
      </c>
      <c r="N33" s="175">
        <v>2.3000000000000001E-4</v>
      </c>
      <c r="O33" s="111"/>
      <c r="P33" s="111"/>
      <c r="Q33" s="111"/>
    </row>
    <row r="34" spans="1:17" ht="15">
      <c r="A34" s="214" t="s">
        <v>12</v>
      </c>
      <c r="B34" s="143">
        <f t="shared" ref="B34:M34" si="4">SUM(B$35:B$38)</f>
        <v>16.91077458174</v>
      </c>
      <c r="C34" s="23">
        <f t="shared" si="4"/>
        <v>3.5405470000000001</v>
      </c>
      <c r="D34" s="23">
        <f t="shared" si="4"/>
        <v>83.862099999999998</v>
      </c>
      <c r="E34" s="143">
        <f t="shared" si="4"/>
        <v>10.002734439280001</v>
      </c>
      <c r="F34" s="143">
        <f t="shared" si="4"/>
        <v>236.92676847589999</v>
      </c>
      <c r="G34" s="219">
        <f t="shared" si="4"/>
        <v>0.118563</v>
      </c>
      <c r="H34" s="143">
        <f t="shared" si="4"/>
        <v>29.915611295559998</v>
      </c>
      <c r="I34" s="23">
        <f t="shared" si="4"/>
        <v>3.6136600000000003</v>
      </c>
      <c r="J34" s="23">
        <f t="shared" si="4"/>
        <v>102.262608</v>
      </c>
      <c r="K34" s="143">
        <f t="shared" si="4"/>
        <v>9.8986953035100012</v>
      </c>
      <c r="L34" s="143">
        <f t="shared" si="4"/>
        <v>280.12218852422001</v>
      </c>
      <c r="M34" s="219">
        <f t="shared" si="4"/>
        <v>0.119424</v>
      </c>
      <c r="N34" s="143">
        <v>8.5999999999999998E-4</v>
      </c>
      <c r="O34" s="111"/>
      <c r="P34" s="111"/>
      <c r="Q34" s="111"/>
    </row>
    <row r="35" spans="1:17" outlineLevel="1">
      <c r="A35" s="192" t="s">
        <v>109</v>
      </c>
      <c r="B35" s="175">
        <v>1.86586007195</v>
      </c>
      <c r="C35" s="36">
        <v>1</v>
      </c>
      <c r="D35" s="36">
        <v>23.686199999999999</v>
      </c>
      <c r="E35" s="175">
        <v>1.86586007195</v>
      </c>
      <c r="F35" s="175">
        <v>44.195134836229997</v>
      </c>
      <c r="G35" s="252">
        <v>2.2116E-2</v>
      </c>
      <c r="H35" s="175">
        <v>1.70647301141</v>
      </c>
      <c r="I35" s="36">
        <v>1</v>
      </c>
      <c r="J35" s="36">
        <v>28.2989</v>
      </c>
      <c r="K35" s="175">
        <v>1.70647301141</v>
      </c>
      <c r="L35" s="175">
        <v>48.291309102589999</v>
      </c>
      <c r="M35" s="252">
        <v>2.0587999999999999E-2</v>
      </c>
      <c r="N35" s="175">
        <v>-1.5280000000000001E-3</v>
      </c>
      <c r="O35" s="111"/>
      <c r="P35" s="111"/>
      <c r="Q35" s="111"/>
    </row>
    <row r="36" spans="1:17" outlineLevel="1">
      <c r="A36" s="192" t="s">
        <v>1</v>
      </c>
      <c r="B36" s="175">
        <v>0.48321233552999998</v>
      </c>
      <c r="C36" s="36">
        <v>1.115502</v>
      </c>
      <c r="D36" s="36">
        <v>26.422000000000001</v>
      </c>
      <c r="E36" s="175">
        <v>0.53902425586000002</v>
      </c>
      <c r="F36" s="175">
        <v>12.76743632937</v>
      </c>
      <c r="G36" s="252">
        <v>6.3889999999999997E-3</v>
      </c>
      <c r="H36" s="175">
        <v>0.60855699643000005</v>
      </c>
      <c r="I36" s="36">
        <v>1.170749</v>
      </c>
      <c r="J36" s="36">
        <v>33.130899999999997</v>
      </c>
      <c r="K36" s="175">
        <v>0.71246730414000004</v>
      </c>
      <c r="L36" s="175">
        <v>20.16204099302</v>
      </c>
      <c r="M36" s="252">
        <v>8.5959999999999995E-3</v>
      </c>
      <c r="N36" s="175">
        <v>2.2060000000000001E-3</v>
      </c>
      <c r="O36" s="111"/>
      <c r="P36" s="111"/>
      <c r="Q36" s="111"/>
    </row>
    <row r="37" spans="1:17" outlineLevel="1">
      <c r="A37" s="192" t="s">
        <v>13</v>
      </c>
      <c r="B37" s="175">
        <v>5.2088875740000002</v>
      </c>
      <c r="C37" s="36">
        <v>1.3828260000000001</v>
      </c>
      <c r="D37" s="36">
        <v>32.753900000000002</v>
      </c>
      <c r="E37" s="175">
        <v>7.2029866635499999</v>
      </c>
      <c r="F37" s="175">
        <v>170.61138271004</v>
      </c>
      <c r="G37" s="252">
        <v>8.5377999999999996E-2</v>
      </c>
      <c r="H37" s="175">
        <v>4.7400192419999998</v>
      </c>
      <c r="I37" s="36">
        <v>1.4075740000000001</v>
      </c>
      <c r="J37" s="36">
        <v>39.832808</v>
      </c>
      <c r="K37" s="175">
        <v>6.6719298765300001</v>
      </c>
      <c r="L37" s="175">
        <v>188.80827638289</v>
      </c>
      <c r="M37" s="252">
        <v>8.0493999999999996E-2</v>
      </c>
      <c r="N37" s="175">
        <v>-4.8840000000000003E-3</v>
      </c>
      <c r="O37" s="111"/>
      <c r="P37" s="111"/>
      <c r="Q37" s="111"/>
    </row>
    <row r="38" spans="1:17" outlineLevel="1">
      <c r="A38" s="192" t="s">
        <v>14</v>
      </c>
      <c r="B38" s="175">
        <v>9.3528146002600003</v>
      </c>
      <c r="C38" s="36">
        <v>4.2219E-2</v>
      </c>
      <c r="D38" s="36">
        <v>1</v>
      </c>
      <c r="E38" s="175">
        <v>0.39486344792</v>
      </c>
      <c r="F38" s="175">
        <v>9.3528146002600003</v>
      </c>
      <c r="G38" s="252">
        <v>4.6800000000000001E-3</v>
      </c>
      <c r="H38" s="175">
        <v>22.860562045719998</v>
      </c>
      <c r="I38" s="36">
        <v>3.5337E-2</v>
      </c>
      <c r="J38" s="36">
        <v>1</v>
      </c>
      <c r="K38" s="175">
        <v>0.80782511143000002</v>
      </c>
      <c r="L38" s="175">
        <v>22.860562045719998</v>
      </c>
      <c r="M38" s="252">
        <v>9.7459999999999995E-3</v>
      </c>
      <c r="N38" s="175">
        <v>5.0660000000000002E-3</v>
      </c>
      <c r="O38" s="111"/>
      <c r="P38" s="111"/>
      <c r="Q38" s="111"/>
    </row>
    <row r="39" spans="1:17">
      <c r="B39" s="153"/>
      <c r="C39" s="34"/>
      <c r="D39" s="34"/>
      <c r="E39" s="153"/>
      <c r="F39" s="153"/>
      <c r="G39" s="230"/>
      <c r="H39" s="153"/>
      <c r="I39" s="34"/>
      <c r="J39" s="34"/>
      <c r="K39" s="153"/>
      <c r="L39" s="153"/>
      <c r="M39" s="230"/>
      <c r="N39" s="153"/>
      <c r="O39" s="111"/>
      <c r="P39" s="111"/>
      <c r="Q39" s="111"/>
    </row>
    <row r="40" spans="1:17">
      <c r="B40" s="153"/>
      <c r="C40" s="34"/>
      <c r="D40" s="34"/>
      <c r="E40" s="153"/>
      <c r="F40" s="153"/>
      <c r="G40" s="230"/>
      <c r="H40" s="153"/>
      <c r="I40" s="34"/>
      <c r="J40" s="34"/>
      <c r="K40" s="153"/>
      <c r="L40" s="153"/>
      <c r="M40" s="230"/>
      <c r="N40" s="153"/>
      <c r="O40" s="111"/>
      <c r="P40" s="111"/>
      <c r="Q40" s="111"/>
    </row>
    <row r="41" spans="1:17">
      <c r="B41" s="153"/>
      <c r="C41" s="34"/>
      <c r="D41" s="34"/>
      <c r="E41" s="153"/>
      <c r="F41" s="153"/>
      <c r="G41" s="230"/>
      <c r="H41" s="153"/>
      <c r="I41" s="34"/>
      <c r="J41" s="34"/>
      <c r="K41" s="153"/>
      <c r="L41" s="153"/>
      <c r="M41" s="230"/>
      <c r="N41" s="153"/>
      <c r="O41" s="111"/>
      <c r="P41" s="111"/>
      <c r="Q41" s="111"/>
    </row>
    <row r="42" spans="1:17">
      <c r="B42" s="153"/>
      <c r="C42" s="34"/>
      <c r="D42" s="34"/>
      <c r="E42" s="153"/>
      <c r="F42" s="153"/>
      <c r="G42" s="230"/>
      <c r="H42" s="153"/>
      <c r="I42" s="34"/>
      <c r="J42" s="34"/>
      <c r="K42" s="153"/>
      <c r="L42" s="153"/>
      <c r="M42" s="230"/>
      <c r="N42" s="153"/>
      <c r="O42" s="111"/>
      <c r="P42" s="111"/>
      <c r="Q42" s="111"/>
    </row>
    <row r="43" spans="1:17">
      <c r="B43" s="153"/>
      <c r="C43" s="34"/>
      <c r="D43" s="34"/>
      <c r="E43" s="153"/>
      <c r="F43" s="153"/>
      <c r="G43" s="230"/>
      <c r="H43" s="153"/>
      <c r="I43" s="34"/>
      <c r="J43" s="34"/>
      <c r="K43" s="153"/>
      <c r="L43" s="153"/>
      <c r="M43" s="230"/>
      <c r="N43" s="153"/>
      <c r="O43" s="111"/>
      <c r="P43" s="111"/>
      <c r="Q43" s="111"/>
    </row>
    <row r="44" spans="1:17">
      <c r="B44" s="153"/>
      <c r="C44" s="34"/>
      <c r="D44" s="34"/>
      <c r="E44" s="153"/>
      <c r="F44" s="153"/>
      <c r="G44" s="230"/>
      <c r="H44" s="153"/>
      <c r="I44" s="34"/>
      <c r="J44" s="34"/>
      <c r="K44" s="153"/>
      <c r="L44" s="153"/>
      <c r="M44" s="230"/>
      <c r="N44" s="153"/>
      <c r="O44" s="111"/>
      <c r="P44" s="111"/>
      <c r="Q44" s="111"/>
    </row>
    <row r="45" spans="1:17">
      <c r="B45" s="153"/>
      <c r="C45" s="34"/>
      <c r="D45" s="34"/>
      <c r="E45" s="153"/>
      <c r="F45" s="153"/>
      <c r="G45" s="230"/>
      <c r="H45" s="153"/>
      <c r="I45" s="34"/>
      <c r="J45" s="34"/>
      <c r="K45" s="153"/>
      <c r="L45" s="153"/>
      <c r="M45" s="230"/>
      <c r="N45" s="153"/>
      <c r="O45" s="111"/>
      <c r="P45" s="111"/>
      <c r="Q45" s="111"/>
    </row>
    <row r="46" spans="1:17">
      <c r="B46" s="153"/>
      <c r="C46" s="34"/>
      <c r="D46" s="34"/>
      <c r="E46" s="153"/>
      <c r="F46" s="153"/>
      <c r="G46" s="230"/>
      <c r="H46" s="153"/>
      <c r="I46" s="34"/>
      <c r="J46" s="34"/>
      <c r="K46" s="153"/>
      <c r="L46" s="153"/>
      <c r="M46" s="230"/>
      <c r="N46" s="153"/>
      <c r="O46" s="111"/>
      <c r="P46" s="111"/>
      <c r="Q46" s="111"/>
    </row>
    <row r="47" spans="1:17">
      <c r="B47" s="153"/>
      <c r="C47" s="34"/>
      <c r="D47" s="34"/>
      <c r="E47" s="153"/>
      <c r="F47" s="153"/>
      <c r="G47" s="230"/>
      <c r="H47" s="153"/>
      <c r="I47" s="34"/>
      <c r="J47" s="34"/>
      <c r="K47" s="153"/>
      <c r="L47" s="153"/>
      <c r="M47" s="230"/>
      <c r="N47" s="153"/>
      <c r="O47" s="111"/>
      <c r="P47" s="111"/>
      <c r="Q47" s="111"/>
    </row>
    <row r="48" spans="1:17">
      <c r="B48" s="153"/>
      <c r="C48" s="34"/>
      <c r="D48" s="34"/>
      <c r="E48" s="153"/>
      <c r="F48" s="153"/>
      <c r="G48" s="230"/>
      <c r="H48" s="153"/>
      <c r="I48" s="34"/>
      <c r="J48" s="34"/>
      <c r="K48" s="153"/>
      <c r="L48" s="153"/>
      <c r="M48" s="230"/>
      <c r="N48" s="153"/>
      <c r="O48" s="111"/>
      <c r="P48" s="111"/>
      <c r="Q48" s="111"/>
    </row>
    <row r="49" spans="2:17">
      <c r="B49" s="153"/>
      <c r="C49" s="34"/>
      <c r="D49" s="34"/>
      <c r="E49" s="153"/>
      <c r="F49" s="153"/>
      <c r="G49" s="230"/>
      <c r="H49" s="153"/>
      <c r="I49" s="34"/>
      <c r="J49" s="34"/>
      <c r="K49" s="153"/>
      <c r="L49" s="153"/>
      <c r="M49" s="230"/>
      <c r="N49" s="153"/>
      <c r="O49" s="111"/>
      <c r="P49" s="111"/>
      <c r="Q49" s="111"/>
    </row>
    <row r="50" spans="2:17">
      <c r="B50" s="153"/>
      <c r="C50" s="34"/>
      <c r="D50" s="34"/>
      <c r="E50" s="153"/>
      <c r="F50" s="153"/>
      <c r="G50" s="230"/>
      <c r="H50" s="153"/>
      <c r="I50" s="34"/>
      <c r="J50" s="34"/>
      <c r="K50" s="153"/>
      <c r="L50" s="153"/>
      <c r="M50" s="230"/>
      <c r="N50" s="153"/>
      <c r="O50" s="111"/>
      <c r="P50" s="111"/>
      <c r="Q50" s="111"/>
    </row>
    <row r="51" spans="2:17">
      <c r="B51" s="153"/>
      <c r="C51" s="34"/>
      <c r="D51" s="34"/>
      <c r="E51" s="153"/>
      <c r="F51" s="153"/>
      <c r="G51" s="230"/>
      <c r="H51" s="153"/>
      <c r="I51" s="34"/>
      <c r="J51" s="34"/>
      <c r="K51" s="153"/>
      <c r="L51" s="153"/>
      <c r="M51" s="230"/>
      <c r="N51" s="153"/>
      <c r="O51" s="111"/>
      <c r="P51" s="111"/>
      <c r="Q51" s="111"/>
    </row>
    <row r="52" spans="2:17">
      <c r="B52" s="153"/>
      <c r="C52" s="34"/>
      <c r="D52" s="34"/>
      <c r="E52" s="153"/>
      <c r="F52" s="153"/>
      <c r="G52" s="230"/>
      <c r="H52" s="153"/>
      <c r="I52" s="34"/>
      <c r="J52" s="34"/>
      <c r="K52" s="153"/>
      <c r="L52" s="153"/>
      <c r="M52" s="230"/>
      <c r="N52" s="153"/>
      <c r="O52" s="111"/>
      <c r="P52" s="111"/>
      <c r="Q52" s="111"/>
    </row>
    <row r="53" spans="2:17">
      <c r="B53" s="153"/>
      <c r="C53" s="34"/>
      <c r="D53" s="34"/>
      <c r="E53" s="153"/>
      <c r="F53" s="153"/>
      <c r="G53" s="230"/>
      <c r="H53" s="153"/>
      <c r="I53" s="34"/>
      <c r="J53" s="34"/>
      <c r="K53" s="153"/>
      <c r="L53" s="153"/>
      <c r="M53" s="230"/>
      <c r="N53" s="153"/>
      <c r="O53" s="111"/>
      <c r="P53" s="111"/>
      <c r="Q53" s="111"/>
    </row>
    <row r="54" spans="2:17">
      <c r="B54" s="153"/>
      <c r="C54" s="34"/>
      <c r="D54" s="34"/>
      <c r="E54" s="153"/>
      <c r="F54" s="153"/>
      <c r="G54" s="230"/>
      <c r="H54" s="153"/>
      <c r="I54" s="34"/>
      <c r="J54" s="34"/>
      <c r="K54" s="153"/>
      <c r="L54" s="153"/>
      <c r="M54" s="230"/>
      <c r="N54" s="153"/>
      <c r="O54" s="111"/>
      <c r="P54" s="111"/>
      <c r="Q54" s="111"/>
    </row>
    <row r="55" spans="2:17">
      <c r="B55" s="153"/>
      <c r="C55" s="34"/>
      <c r="D55" s="34"/>
      <c r="E55" s="153"/>
      <c r="F55" s="153"/>
      <c r="G55" s="230"/>
      <c r="H55" s="153"/>
      <c r="I55" s="34"/>
      <c r="J55" s="34"/>
      <c r="K55" s="153"/>
      <c r="L55" s="153"/>
      <c r="M55" s="230"/>
      <c r="N55" s="153"/>
      <c r="O55" s="111"/>
      <c r="P55" s="111"/>
      <c r="Q55" s="111"/>
    </row>
    <row r="56" spans="2:17">
      <c r="B56" s="153"/>
      <c r="C56" s="34"/>
      <c r="D56" s="34"/>
      <c r="E56" s="153"/>
      <c r="F56" s="153"/>
      <c r="G56" s="230"/>
      <c r="H56" s="153"/>
      <c r="I56" s="34"/>
      <c r="J56" s="34"/>
      <c r="K56" s="153"/>
      <c r="L56" s="153"/>
      <c r="M56" s="230"/>
      <c r="N56" s="153"/>
      <c r="O56" s="111"/>
      <c r="P56" s="111"/>
      <c r="Q56" s="111"/>
    </row>
    <row r="57" spans="2:17">
      <c r="B57" s="153"/>
      <c r="C57" s="34"/>
      <c r="D57" s="34"/>
      <c r="E57" s="153"/>
      <c r="F57" s="153"/>
      <c r="G57" s="230"/>
      <c r="H57" s="153"/>
      <c r="I57" s="34"/>
      <c r="J57" s="34"/>
      <c r="K57" s="153"/>
      <c r="L57" s="153"/>
      <c r="M57" s="230"/>
      <c r="N57" s="153"/>
      <c r="O57" s="111"/>
      <c r="P57" s="111"/>
      <c r="Q57" s="111"/>
    </row>
    <row r="58" spans="2:17">
      <c r="B58" s="153"/>
      <c r="C58" s="34"/>
      <c r="D58" s="34"/>
      <c r="E58" s="153"/>
      <c r="F58" s="153"/>
      <c r="G58" s="230"/>
      <c r="H58" s="153"/>
      <c r="I58" s="34"/>
      <c r="J58" s="34"/>
      <c r="K58" s="153"/>
      <c r="L58" s="153"/>
      <c r="M58" s="230"/>
      <c r="N58" s="153"/>
      <c r="O58" s="111"/>
      <c r="P58" s="111"/>
      <c r="Q58" s="111"/>
    </row>
    <row r="59" spans="2:17">
      <c r="B59" s="153"/>
      <c r="C59" s="34"/>
      <c r="D59" s="34"/>
      <c r="E59" s="153"/>
      <c r="F59" s="153"/>
      <c r="G59" s="230"/>
      <c r="H59" s="153"/>
      <c r="I59" s="34"/>
      <c r="J59" s="34"/>
      <c r="K59" s="153"/>
      <c r="L59" s="153"/>
      <c r="M59" s="230"/>
      <c r="N59" s="153"/>
      <c r="O59" s="111"/>
      <c r="P59" s="111"/>
      <c r="Q59" s="111"/>
    </row>
    <row r="60" spans="2:17">
      <c r="B60" s="153"/>
      <c r="C60" s="34"/>
      <c r="D60" s="34"/>
      <c r="E60" s="153"/>
      <c r="F60" s="153"/>
      <c r="G60" s="230"/>
      <c r="H60" s="153"/>
      <c r="I60" s="34"/>
      <c r="J60" s="34"/>
      <c r="K60" s="153"/>
      <c r="L60" s="153"/>
      <c r="M60" s="230"/>
      <c r="N60" s="153"/>
      <c r="O60" s="111"/>
      <c r="P60" s="111"/>
      <c r="Q60" s="111"/>
    </row>
    <row r="61" spans="2:17">
      <c r="B61" s="153"/>
      <c r="C61" s="34"/>
      <c r="D61" s="34"/>
      <c r="E61" s="153"/>
      <c r="F61" s="153"/>
      <c r="G61" s="230"/>
      <c r="H61" s="153"/>
      <c r="I61" s="34"/>
      <c r="J61" s="34"/>
      <c r="K61" s="153"/>
      <c r="L61" s="153"/>
      <c r="M61" s="230"/>
      <c r="N61" s="153"/>
      <c r="O61" s="111"/>
      <c r="P61" s="111"/>
      <c r="Q61" s="111"/>
    </row>
    <row r="62" spans="2:17">
      <c r="B62" s="153"/>
      <c r="C62" s="34"/>
      <c r="D62" s="34"/>
      <c r="E62" s="153"/>
      <c r="F62" s="153"/>
      <c r="G62" s="230"/>
      <c r="H62" s="153"/>
      <c r="I62" s="34"/>
      <c r="J62" s="34"/>
      <c r="K62" s="153"/>
      <c r="L62" s="153"/>
      <c r="M62" s="230"/>
      <c r="N62" s="153"/>
      <c r="O62" s="111"/>
      <c r="P62" s="111"/>
      <c r="Q62" s="111"/>
    </row>
    <row r="63" spans="2:17">
      <c r="B63" s="153"/>
      <c r="C63" s="34"/>
      <c r="D63" s="34"/>
      <c r="E63" s="153"/>
      <c r="F63" s="153"/>
      <c r="G63" s="230"/>
      <c r="H63" s="153"/>
      <c r="I63" s="34"/>
      <c r="J63" s="34"/>
      <c r="K63" s="153"/>
      <c r="L63" s="153"/>
      <c r="M63" s="230"/>
      <c r="N63" s="153"/>
      <c r="O63" s="111"/>
      <c r="P63" s="111"/>
      <c r="Q63" s="111"/>
    </row>
    <row r="64" spans="2:17">
      <c r="B64" s="153"/>
      <c r="C64" s="34"/>
      <c r="D64" s="34"/>
      <c r="E64" s="153"/>
      <c r="F64" s="153"/>
      <c r="G64" s="230"/>
      <c r="H64" s="153"/>
      <c r="I64" s="34"/>
      <c r="J64" s="34"/>
      <c r="K64" s="153"/>
      <c r="L64" s="153"/>
      <c r="M64" s="230"/>
      <c r="N64" s="153"/>
      <c r="O64" s="111"/>
      <c r="P64" s="111"/>
      <c r="Q64" s="111"/>
    </row>
    <row r="65" spans="2:17">
      <c r="B65" s="153"/>
      <c r="C65" s="34"/>
      <c r="D65" s="34"/>
      <c r="E65" s="153"/>
      <c r="F65" s="153"/>
      <c r="G65" s="230"/>
      <c r="H65" s="153"/>
      <c r="I65" s="34"/>
      <c r="J65" s="34"/>
      <c r="K65" s="153"/>
      <c r="L65" s="153"/>
      <c r="M65" s="230"/>
      <c r="N65" s="153"/>
      <c r="O65" s="111"/>
      <c r="P65" s="111"/>
      <c r="Q65" s="111"/>
    </row>
    <row r="66" spans="2:17">
      <c r="B66" s="153"/>
      <c r="C66" s="34"/>
      <c r="D66" s="34"/>
      <c r="E66" s="153"/>
      <c r="F66" s="153"/>
      <c r="G66" s="230"/>
      <c r="H66" s="153"/>
      <c r="I66" s="34"/>
      <c r="J66" s="34"/>
      <c r="K66" s="153"/>
      <c r="L66" s="153"/>
      <c r="M66" s="230"/>
      <c r="N66" s="153"/>
      <c r="O66" s="111"/>
      <c r="P66" s="111"/>
      <c r="Q66" s="111"/>
    </row>
    <row r="67" spans="2:17">
      <c r="B67" s="153"/>
      <c r="C67" s="34"/>
      <c r="D67" s="34"/>
      <c r="E67" s="153"/>
      <c r="F67" s="153"/>
      <c r="G67" s="230"/>
      <c r="H67" s="153"/>
      <c r="I67" s="34"/>
      <c r="J67" s="34"/>
      <c r="K67" s="153"/>
      <c r="L67" s="153"/>
      <c r="M67" s="230"/>
      <c r="N67" s="153"/>
      <c r="O67" s="111"/>
      <c r="P67" s="111"/>
      <c r="Q67" s="111"/>
    </row>
    <row r="68" spans="2:17">
      <c r="B68" s="153"/>
      <c r="C68" s="34"/>
      <c r="D68" s="34"/>
      <c r="E68" s="153"/>
      <c r="F68" s="153"/>
      <c r="G68" s="230"/>
      <c r="H68" s="153"/>
      <c r="I68" s="34"/>
      <c r="J68" s="34"/>
      <c r="K68" s="153"/>
      <c r="L68" s="153"/>
      <c r="M68" s="230"/>
      <c r="N68" s="153"/>
      <c r="O68" s="111"/>
      <c r="P68" s="111"/>
      <c r="Q68" s="111"/>
    </row>
    <row r="69" spans="2:17">
      <c r="B69" s="153"/>
      <c r="C69" s="34"/>
      <c r="D69" s="34"/>
      <c r="E69" s="153"/>
      <c r="F69" s="153"/>
      <c r="G69" s="230"/>
      <c r="H69" s="153"/>
      <c r="I69" s="34"/>
      <c r="J69" s="34"/>
      <c r="K69" s="153"/>
      <c r="L69" s="153"/>
      <c r="M69" s="230"/>
      <c r="N69" s="153"/>
      <c r="O69" s="111"/>
      <c r="P69" s="111"/>
      <c r="Q69" s="111"/>
    </row>
    <row r="70" spans="2:17">
      <c r="B70" s="153"/>
      <c r="C70" s="34"/>
      <c r="D70" s="34"/>
      <c r="E70" s="153"/>
      <c r="F70" s="153"/>
      <c r="G70" s="230"/>
      <c r="H70" s="153"/>
      <c r="I70" s="34"/>
      <c r="J70" s="34"/>
      <c r="K70" s="153"/>
      <c r="L70" s="153"/>
      <c r="M70" s="230"/>
      <c r="N70" s="153"/>
      <c r="O70" s="111"/>
      <c r="P70" s="111"/>
      <c r="Q70" s="111"/>
    </row>
    <row r="71" spans="2:17">
      <c r="B71" s="153"/>
      <c r="C71" s="34"/>
      <c r="D71" s="34"/>
      <c r="E71" s="153"/>
      <c r="F71" s="153"/>
      <c r="G71" s="230"/>
      <c r="H71" s="153"/>
      <c r="I71" s="34"/>
      <c r="J71" s="34"/>
      <c r="K71" s="153"/>
      <c r="L71" s="153"/>
      <c r="M71" s="230"/>
      <c r="N71" s="153"/>
      <c r="O71" s="111"/>
      <c r="P71" s="111"/>
      <c r="Q71" s="111"/>
    </row>
    <row r="72" spans="2:17">
      <c r="B72" s="153"/>
      <c r="C72" s="34"/>
      <c r="D72" s="34"/>
      <c r="E72" s="153"/>
      <c r="F72" s="153"/>
      <c r="G72" s="230"/>
      <c r="H72" s="153"/>
      <c r="I72" s="34"/>
      <c r="J72" s="34"/>
      <c r="K72" s="153"/>
      <c r="L72" s="153"/>
      <c r="M72" s="230"/>
      <c r="N72" s="153"/>
      <c r="O72" s="111"/>
      <c r="P72" s="111"/>
      <c r="Q72" s="111"/>
    </row>
    <row r="73" spans="2:17">
      <c r="B73" s="153"/>
      <c r="C73" s="34"/>
      <c r="D73" s="34"/>
      <c r="E73" s="153"/>
      <c r="F73" s="153"/>
      <c r="G73" s="230"/>
      <c r="H73" s="153"/>
      <c r="I73" s="34"/>
      <c r="J73" s="34"/>
      <c r="K73" s="153"/>
      <c r="L73" s="153"/>
      <c r="M73" s="230"/>
      <c r="N73" s="153"/>
      <c r="O73" s="111"/>
      <c r="P73" s="111"/>
      <c r="Q73" s="111"/>
    </row>
    <row r="74" spans="2:17">
      <c r="B74" s="153"/>
      <c r="C74" s="34"/>
      <c r="D74" s="34"/>
      <c r="E74" s="153"/>
      <c r="F74" s="153"/>
      <c r="G74" s="230"/>
      <c r="H74" s="153"/>
      <c r="I74" s="34"/>
      <c r="J74" s="34"/>
      <c r="K74" s="153"/>
      <c r="L74" s="153"/>
      <c r="M74" s="230"/>
      <c r="N74" s="153"/>
      <c r="O74" s="111"/>
      <c r="P74" s="111"/>
      <c r="Q74" s="111"/>
    </row>
    <row r="75" spans="2:17">
      <c r="B75" s="153"/>
      <c r="C75" s="34"/>
      <c r="D75" s="34"/>
      <c r="E75" s="153"/>
      <c r="F75" s="153"/>
      <c r="G75" s="230"/>
      <c r="H75" s="153"/>
      <c r="I75" s="34"/>
      <c r="J75" s="34"/>
      <c r="K75" s="153"/>
      <c r="L75" s="153"/>
      <c r="M75" s="230"/>
      <c r="N75" s="153"/>
      <c r="O75" s="111"/>
      <c r="P75" s="111"/>
      <c r="Q75" s="111"/>
    </row>
    <row r="76" spans="2:17">
      <c r="B76" s="153"/>
      <c r="C76" s="34"/>
      <c r="D76" s="34"/>
      <c r="E76" s="153"/>
      <c r="F76" s="153"/>
      <c r="G76" s="230"/>
      <c r="H76" s="153"/>
      <c r="I76" s="34"/>
      <c r="J76" s="34"/>
      <c r="K76" s="153"/>
      <c r="L76" s="153"/>
      <c r="M76" s="230"/>
      <c r="N76" s="153"/>
      <c r="O76" s="111"/>
      <c r="P76" s="111"/>
      <c r="Q76" s="111"/>
    </row>
    <row r="77" spans="2:17">
      <c r="B77" s="153"/>
      <c r="C77" s="34"/>
      <c r="D77" s="34"/>
      <c r="E77" s="153"/>
      <c r="F77" s="153"/>
      <c r="G77" s="230"/>
      <c r="H77" s="153"/>
      <c r="I77" s="34"/>
      <c r="J77" s="34"/>
      <c r="K77" s="153"/>
      <c r="L77" s="153"/>
      <c r="M77" s="230"/>
      <c r="N77" s="153"/>
      <c r="O77" s="111"/>
      <c r="P77" s="111"/>
      <c r="Q77" s="111"/>
    </row>
    <row r="78" spans="2:17">
      <c r="B78" s="153"/>
      <c r="C78" s="34"/>
      <c r="D78" s="34"/>
      <c r="E78" s="153"/>
      <c r="F78" s="153"/>
      <c r="G78" s="230"/>
      <c r="H78" s="153"/>
      <c r="I78" s="34"/>
      <c r="J78" s="34"/>
      <c r="K78" s="153"/>
      <c r="L78" s="153"/>
      <c r="M78" s="230"/>
      <c r="N78" s="153"/>
      <c r="O78" s="111"/>
      <c r="P78" s="111"/>
      <c r="Q78" s="111"/>
    </row>
    <row r="79" spans="2:17">
      <c r="B79" s="153"/>
      <c r="C79" s="34"/>
      <c r="D79" s="34"/>
      <c r="E79" s="153"/>
      <c r="F79" s="153"/>
      <c r="G79" s="230"/>
      <c r="H79" s="153"/>
      <c r="I79" s="34"/>
      <c r="J79" s="34"/>
      <c r="K79" s="153"/>
      <c r="L79" s="153"/>
      <c r="M79" s="230"/>
      <c r="N79" s="153"/>
      <c r="O79" s="111"/>
      <c r="P79" s="111"/>
      <c r="Q79" s="111"/>
    </row>
    <row r="80" spans="2:17">
      <c r="B80" s="153"/>
      <c r="C80" s="34"/>
      <c r="D80" s="34"/>
      <c r="E80" s="153"/>
      <c r="F80" s="153"/>
      <c r="G80" s="230"/>
      <c r="H80" s="153"/>
      <c r="I80" s="34"/>
      <c r="J80" s="34"/>
      <c r="K80" s="153"/>
      <c r="L80" s="153"/>
      <c r="M80" s="230"/>
      <c r="N80" s="153"/>
      <c r="O80" s="111"/>
      <c r="P80" s="111"/>
      <c r="Q80" s="111"/>
    </row>
    <row r="81" spans="2:17">
      <c r="B81" s="153"/>
      <c r="C81" s="34"/>
      <c r="D81" s="34"/>
      <c r="E81" s="153"/>
      <c r="F81" s="153"/>
      <c r="G81" s="230"/>
      <c r="H81" s="153"/>
      <c r="I81" s="34"/>
      <c r="J81" s="34"/>
      <c r="K81" s="153"/>
      <c r="L81" s="153"/>
      <c r="M81" s="230"/>
      <c r="N81" s="153"/>
      <c r="O81" s="111"/>
      <c r="P81" s="111"/>
      <c r="Q81" s="111"/>
    </row>
    <row r="82" spans="2:17">
      <c r="B82" s="153"/>
      <c r="C82" s="34"/>
      <c r="D82" s="34"/>
      <c r="E82" s="153"/>
      <c r="F82" s="153"/>
      <c r="G82" s="230"/>
      <c r="H82" s="153"/>
      <c r="I82" s="34"/>
      <c r="J82" s="34"/>
      <c r="K82" s="153"/>
      <c r="L82" s="153"/>
      <c r="M82" s="230"/>
      <c r="N82" s="153"/>
      <c r="O82" s="111"/>
      <c r="P82" s="111"/>
      <c r="Q82" s="111"/>
    </row>
    <row r="83" spans="2:17">
      <c r="B83" s="153"/>
      <c r="C83" s="34"/>
      <c r="D83" s="34"/>
      <c r="E83" s="153"/>
      <c r="F83" s="153"/>
      <c r="G83" s="230"/>
      <c r="H83" s="153"/>
      <c r="I83" s="34"/>
      <c r="J83" s="34"/>
      <c r="K83" s="153"/>
      <c r="L83" s="153"/>
      <c r="M83" s="230"/>
      <c r="N83" s="153"/>
      <c r="O83" s="111"/>
      <c r="P83" s="111"/>
      <c r="Q83" s="111"/>
    </row>
    <row r="84" spans="2:17">
      <c r="B84" s="153"/>
      <c r="C84" s="34"/>
      <c r="D84" s="34"/>
      <c r="E84" s="153"/>
      <c r="F84" s="153"/>
      <c r="G84" s="230"/>
      <c r="H84" s="153"/>
      <c r="I84" s="34"/>
      <c r="J84" s="34"/>
      <c r="K84" s="153"/>
      <c r="L84" s="153"/>
      <c r="M84" s="230"/>
      <c r="N84" s="153"/>
      <c r="O84" s="111"/>
      <c r="P84" s="111"/>
      <c r="Q84" s="111"/>
    </row>
    <row r="85" spans="2:17">
      <c r="B85" s="153"/>
      <c r="C85" s="34"/>
      <c r="D85" s="34"/>
      <c r="E85" s="153"/>
      <c r="F85" s="153"/>
      <c r="G85" s="230"/>
      <c r="H85" s="153"/>
      <c r="I85" s="34"/>
      <c r="J85" s="34"/>
      <c r="K85" s="153"/>
      <c r="L85" s="153"/>
      <c r="M85" s="230"/>
      <c r="N85" s="153"/>
      <c r="O85" s="111"/>
      <c r="P85" s="111"/>
      <c r="Q85" s="111"/>
    </row>
    <row r="86" spans="2:17">
      <c r="B86" s="153"/>
      <c r="C86" s="34"/>
      <c r="D86" s="34"/>
      <c r="E86" s="153"/>
      <c r="F86" s="153"/>
      <c r="G86" s="230"/>
      <c r="H86" s="153"/>
      <c r="I86" s="34"/>
      <c r="J86" s="34"/>
      <c r="K86" s="153"/>
      <c r="L86" s="153"/>
      <c r="M86" s="230"/>
      <c r="N86" s="153"/>
      <c r="O86" s="111"/>
      <c r="P86" s="111"/>
      <c r="Q86" s="111"/>
    </row>
    <row r="87" spans="2:17">
      <c r="B87" s="153"/>
      <c r="C87" s="34"/>
      <c r="D87" s="34"/>
      <c r="E87" s="153"/>
      <c r="F87" s="153"/>
      <c r="G87" s="230"/>
      <c r="H87" s="153"/>
      <c r="I87" s="34"/>
      <c r="J87" s="34"/>
      <c r="K87" s="153"/>
      <c r="L87" s="153"/>
      <c r="M87" s="230"/>
      <c r="N87" s="153"/>
      <c r="O87" s="111"/>
      <c r="P87" s="111"/>
      <c r="Q87" s="111"/>
    </row>
    <row r="88" spans="2:17">
      <c r="B88" s="153"/>
      <c r="C88" s="34"/>
      <c r="D88" s="34"/>
      <c r="E88" s="153"/>
      <c r="F88" s="153"/>
      <c r="G88" s="230"/>
      <c r="H88" s="153"/>
      <c r="I88" s="34"/>
      <c r="J88" s="34"/>
      <c r="K88" s="153"/>
      <c r="L88" s="153"/>
      <c r="M88" s="230"/>
      <c r="N88" s="153"/>
      <c r="O88" s="111"/>
      <c r="P88" s="111"/>
      <c r="Q88" s="111"/>
    </row>
    <row r="89" spans="2:17">
      <c r="B89" s="153"/>
      <c r="C89" s="34"/>
      <c r="D89" s="34"/>
      <c r="E89" s="153"/>
      <c r="F89" s="153"/>
      <c r="G89" s="230"/>
      <c r="H89" s="153"/>
      <c r="I89" s="34"/>
      <c r="J89" s="34"/>
      <c r="K89" s="153"/>
      <c r="L89" s="153"/>
      <c r="M89" s="230"/>
      <c r="N89" s="153"/>
      <c r="O89" s="111"/>
      <c r="P89" s="111"/>
      <c r="Q89" s="111"/>
    </row>
    <row r="90" spans="2:17">
      <c r="B90" s="153"/>
      <c r="C90" s="34"/>
      <c r="D90" s="34"/>
      <c r="E90" s="153"/>
      <c r="F90" s="153"/>
      <c r="G90" s="230"/>
      <c r="H90" s="153"/>
      <c r="I90" s="34"/>
      <c r="J90" s="34"/>
      <c r="K90" s="153"/>
      <c r="L90" s="153"/>
      <c r="M90" s="230"/>
      <c r="N90" s="153"/>
      <c r="O90" s="111"/>
      <c r="P90" s="111"/>
      <c r="Q90" s="111"/>
    </row>
    <row r="91" spans="2:17">
      <c r="B91" s="153"/>
      <c r="C91" s="34"/>
      <c r="D91" s="34"/>
      <c r="E91" s="153"/>
      <c r="F91" s="153"/>
      <c r="G91" s="230"/>
      <c r="H91" s="153"/>
      <c r="I91" s="34"/>
      <c r="J91" s="34"/>
      <c r="K91" s="153"/>
      <c r="L91" s="153"/>
      <c r="M91" s="230"/>
      <c r="N91" s="153"/>
      <c r="O91" s="111"/>
      <c r="P91" s="111"/>
      <c r="Q91" s="111"/>
    </row>
    <row r="92" spans="2:17">
      <c r="B92" s="153"/>
      <c r="C92" s="34"/>
      <c r="D92" s="34"/>
      <c r="E92" s="153"/>
      <c r="F92" s="153"/>
      <c r="G92" s="230"/>
      <c r="H92" s="153"/>
      <c r="I92" s="34"/>
      <c r="J92" s="34"/>
      <c r="K92" s="153"/>
      <c r="L92" s="153"/>
      <c r="M92" s="230"/>
      <c r="N92" s="153"/>
      <c r="O92" s="111"/>
      <c r="P92" s="111"/>
      <c r="Q92" s="111"/>
    </row>
    <row r="93" spans="2:17">
      <c r="B93" s="153"/>
      <c r="C93" s="34"/>
      <c r="D93" s="34"/>
      <c r="E93" s="153"/>
      <c r="F93" s="153"/>
      <c r="G93" s="230"/>
      <c r="H93" s="153"/>
      <c r="I93" s="34"/>
      <c r="J93" s="34"/>
      <c r="K93" s="153"/>
      <c r="L93" s="153"/>
      <c r="M93" s="230"/>
      <c r="N93" s="153"/>
      <c r="O93" s="111"/>
      <c r="P93" s="111"/>
      <c r="Q93" s="111"/>
    </row>
    <row r="94" spans="2:17">
      <c r="B94" s="153"/>
      <c r="C94" s="34"/>
      <c r="D94" s="34"/>
      <c r="E94" s="153"/>
      <c r="F94" s="153"/>
      <c r="G94" s="230"/>
      <c r="H94" s="153"/>
      <c r="I94" s="34"/>
      <c r="J94" s="34"/>
      <c r="K94" s="153"/>
      <c r="L94" s="153"/>
      <c r="M94" s="230"/>
      <c r="N94" s="153"/>
      <c r="O94" s="111"/>
      <c r="P94" s="111"/>
      <c r="Q94" s="111"/>
    </row>
    <row r="95" spans="2:17">
      <c r="B95" s="153"/>
      <c r="C95" s="34"/>
      <c r="D95" s="34"/>
      <c r="E95" s="153"/>
      <c r="F95" s="153"/>
      <c r="G95" s="230"/>
      <c r="H95" s="153"/>
      <c r="I95" s="34"/>
      <c r="J95" s="34"/>
      <c r="K95" s="153"/>
      <c r="L95" s="153"/>
      <c r="M95" s="230"/>
      <c r="N95" s="153"/>
      <c r="O95" s="111"/>
      <c r="P95" s="111"/>
      <c r="Q95" s="111"/>
    </row>
    <row r="96" spans="2:17">
      <c r="B96" s="153"/>
      <c r="C96" s="34"/>
      <c r="D96" s="34"/>
      <c r="E96" s="153"/>
      <c r="F96" s="153"/>
      <c r="G96" s="230"/>
      <c r="H96" s="153"/>
      <c r="I96" s="34"/>
      <c r="J96" s="34"/>
      <c r="K96" s="153"/>
      <c r="L96" s="153"/>
      <c r="M96" s="230"/>
      <c r="N96" s="153"/>
      <c r="O96" s="111"/>
      <c r="P96" s="111"/>
      <c r="Q96" s="111"/>
    </row>
    <row r="97" spans="2:17">
      <c r="B97" s="153"/>
      <c r="C97" s="34"/>
      <c r="D97" s="34"/>
      <c r="E97" s="153"/>
      <c r="F97" s="153"/>
      <c r="G97" s="230"/>
      <c r="H97" s="153"/>
      <c r="I97" s="34"/>
      <c r="J97" s="34"/>
      <c r="K97" s="153"/>
      <c r="L97" s="153"/>
      <c r="M97" s="230"/>
      <c r="N97" s="153"/>
      <c r="O97" s="111"/>
      <c r="P97" s="111"/>
      <c r="Q97" s="111"/>
    </row>
    <row r="98" spans="2:17">
      <c r="B98" s="153"/>
      <c r="C98" s="34"/>
      <c r="D98" s="34"/>
      <c r="E98" s="153"/>
      <c r="F98" s="153"/>
      <c r="G98" s="230"/>
      <c r="H98" s="153"/>
      <c r="I98" s="34"/>
      <c r="J98" s="34"/>
      <c r="K98" s="153"/>
      <c r="L98" s="153"/>
      <c r="M98" s="230"/>
      <c r="N98" s="153"/>
      <c r="O98" s="111"/>
      <c r="P98" s="111"/>
      <c r="Q98" s="111"/>
    </row>
    <row r="99" spans="2:17">
      <c r="B99" s="153"/>
      <c r="C99" s="34"/>
      <c r="D99" s="34"/>
      <c r="E99" s="153"/>
      <c r="F99" s="153"/>
      <c r="G99" s="230"/>
      <c r="H99" s="153"/>
      <c r="I99" s="34"/>
      <c r="J99" s="34"/>
      <c r="K99" s="153"/>
      <c r="L99" s="153"/>
      <c r="M99" s="230"/>
      <c r="N99" s="153"/>
      <c r="O99" s="111"/>
      <c r="P99" s="111"/>
      <c r="Q99" s="111"/>
    </row>
    <row r="100" spans="2:17">
      <c r="B100" s="153"/>
      <c r="C100" s="34"/>
      <c r="D100" s="34"/>
      <c r="E100" s="153"/>
      <c r="F100" s="153"/>
      <c r="G100" s="230"/>
      <c r="H100" s="153"/>
      <c r="I100" s="34"/>
      <c r="J100" s="34"/>
      <c r="K100" s="153"/>
      <c r="L100" s="153"/>
      <c r="M100" s="230"/>
      <c r="N100" s="153"/>
      <c r="O100" s="111"/>
      <c r="P100" s="111"/>
      <c r="Q100" s="111"/>
    </row>
    <row r="101" spans="2:17">
      <c r="B101" s="153"/>
      <c r="C101" s="34"/>
      <c r="D101" s="34"/>
      <c r="E101" s="153"/>
      <c r="F101" s="153"/>
      <c r="G101" s="230"/>
      <c r="H101" s="153"/>
      <c r="I101" s="34"/>
      <c r="J101" s="34"/>
      <c r="K101" s="153"/>
      <c r="L101" s="153"/>
      <c r="M101" s="230"/>
      <c r="N101" s="153"/>
      <c r="O101" s="111"/>
      <c r="P101" s="111"/>
      <c r="Q101" s="111"/>
    </row>
    <row r="102" spans="2:17">
      <c r="B102" s="153"/>
      <c r="C102" s="34"/>
      <c r="D102" s="34"/>
      <c r="E102" s="153"/>
      <c r="F102" s="153"/>
      <c r="G102" s="230"/>
      <c r="H102" s="153"/>
      <c r="I102" s="34"/>
      <c r="J102" s="34"/>
      <c r="K102" s="153"/>
      <c r="L102" s="153"/>
      <c r="M102" s="230"/>
      <c r="N102" s="153"/>
      <c r="O102" s="111"/>
      <c r="P102" s="111"/>
      <c r="Q102" s="111"/>
    </row>
    <row r="103" spans="2:17">
      <c r="B103" s="153"/>
      <c r="C103" s="34"/>
      <c r="D103" s="34"/>
      <c r="E103" s="153"/>
      <c r="F103" s="153"/>
      <c r="G103" s="230"/>
      <c r="H103" s="153"/>
      <c r="I103" s="34"/>
      <c r="J103" s="34"/>
      <c r="K103" s="153"/>
      <c r="L103" s="153"/>
      <c r="M103" s="230"/>
      <c r="N103" s="153"/>
      <c r="O103" s="111"/>
      <c r="P103" s="111"/>
      <c r="Q103" s="111"/>
    </row>
    <row r="104" spans="2:17">
      <c r="B104" s="153"/>
      <c r="C104" s="34"/>
      <c r="D104" s="34"/>
      <c r="E104" s="153"/>
      <c r="F104" s="153"/>
      <c r="G104" s="230"/>
      <c r="H104" s="153"/>
      <c r="I104" s="34"/>
      <c r="J104" s="34"/>
      <c r="K104" s="153"/>
      <c r="L104" s="153"/>
      <c r="M104" s="230"/>
      <c r="N104" s="153"/>
      <c r="O104" s="111"/>
      <c r="P104" s="111"/>
      <c r="Q104" s="111"/>
    </row>
    <row r="105" spans="2:17">
      <c r="B105" s="153"/>
      <c r="C105" s="34"/>
      <c r="D105" s="34"/>
      <c r="E105" s="153"/>
      <c r="F105" s="153"/>
      <c r="G105" s="230"/>
      <c r="H105" s="153"/>
      <c r="I105" s="34"/>
      <c r="J105" s="34"/>
      <c r="K105" s="153"/>
      <c r="L105" s="153"/>
      <c r="M105" s="230"/>
      <c r="N105" s="153"/>
      <c r="O105" s="111"/>
      <c r="P105" s="111"/>
      <c r="Q105" s="111"/>
    </row>
    <row r="106" spans="2:17">
      <c r="B106" s="153"/>
      <c r="C106" s="34"/>
      <c r="D106" s="34"/>
      <c r="E106" s="153"/>
      <c r="F106" s="153"/>
      <c r="G106" s="230"/>
      <c r="H106" s="153"/>
      <c r="I106" s="34"/>
      <c r="J106" s="34"/>
      <c r="K106" s="153"/>
      <c r="L106" s="153"/>
      <c r="M106" s="230"/>
      <c r="N106" s="153"/>
      <c r="O106" s="111"/>
      <c r="P106" s="111"/>
      <c r="Q106" s="111"/>
    </row>
    <row r="107" spans="2:17">
      <c r="B107" s="153"/>
      <c r="C107" s="34"/>
      <c r="D107" s="34"/>
      <c r="E107" s="153"/>
      <c r="F107" s="153"/>
      <c r="G107" s="230"/>
      <c r="H107" s="153"/>
      <c r="I107" s="34"/>
      <c r="J107" s="34"/>
      <c r="K107" s="153"/>
      <c r="L107" s="153"/>
      <c r="M107" s="230"/>
      <c r="N107" s="153"/>
      <c r="O107" s="111"/>
      <c r="P107" s="111"/>
      <c r="Q107" s="111"/>
    </row>
    <row r="108" spans="2:17">
      <c r="B108" s="153"/>
      <c r="C108" s="34"/>
      <c r="D108" s="34"/>
      <c r="E108" s="153"/>
      <c r="F108" s="153"/>
      <c r="G108" s="230"/>
      <c r="H108" s="153"/>
      <c r="I108" s="34"/>
      <c r="J108" s="34"/>
      <c r="K108" s="153"/>
      <c r="L108" s="153"/>
      <c r="M108" s="230"/>
      <c r="N108" s="153"/>
      <c r="O108" s="111"/>
      <c r="P108" s="111"/>
      <c r="Q108" s="111"/>
    </row>
    <row r="109" spans="2:17">
      <c r="B109" s="153"/>
      <c r="C109" s="34"/>
      <c r="D109" s="34"/>
      <c r="E109" s="153"/>
      <c r="F109" s="153"/>
      <c r="G109" s="230"/>
      <c r="H109" s="153"/>
      <c r="I109" s="34"/>
      <c r="J109" s="34"/>
      <c r="K109" s="153"/>
      <c r="L109" s="153"/>
      <c r="M109" s="230"/>
      <c r="N109" s="153"/>
      <c r="O109" s="111"/>
      <c r="P109" s="111"/>
      <c r="Q109" s="111"/>
    </row>
    <row r="110" spans="2:17">
      <c r="B110" s="153"/>
      <c r="C110" s="34"/>
      <c r="D110" s="34"/>
      <c r="E110" s="153"/>
      <c r="F110" s="153"/>
      <c r="G110" s="230"/>
      <c r="H110" s="153"/>
      <c r="I110" s="34"/>
      <c r="J110" s="34"/>
      <c r="K110" s="153"/>
      <c r="L110" s="153"/>
      <c r="M110" s="230"/>
      <c r="N110" s="153"/>
      <c r="O110" s="111"/>
      <c r="P110" s="111"/>
      <c r="Q110" s="111"/>
    </row>
    <row r="111" spans="2:17">
      <c r="B111" s="153"/>
      <c r="C111" s="34"/>
      <c r="D111" s="34"/>
      <c r="E111" s="153"/>
      <c r="F111" s="153"/>
      <c r="G111" s="230"/>
      <c r="H111" s="153"/>
      <c r="I111" s="34"/>
      <c r="J111" s="34"/>
      <c r="K111" s="153"/>
      <c r="L111" s="153"/>
      <c r="M111" s="230"/>
      <c r="N111" s="153"/>
      <c r="O111" s="111"/>
      <c r="P111" s="111"/>
      <c r="Q111" s="111"/>
    </row>
    <row r="112" spans="2:17">
      <c r="B112" s="153"/>
      <c r="C112" s="34"/>
      <c r="D112" s="34"/>
      <c r="E112" s="153"/>
      <c r="F112" s="153"/>
      <c r="G112" s="230"/>
      <c r="H112" s="153"/>
      <c r="I112" s="34"/>
      <c r="J112" s="34"/>
      <c r="K112" s="153"/>
      <c r="L112" s="153"/>
      <c r="M112" s="230"/>
      <c r="N112" s="153"/>
      <c r="O112" s="111"/>
      <c r="P112" s="111"/>
      <c r="Q112" s="111"/>
    </row>
    <row r="113" spans="2:17">
      <c r="B113" s="153"/>
      <c r="C113" s="34"/>
      <c r="D113" s="34"/>
      <c r="E113" s="153"/>
      <c r="F113" s="153"/>
      <c r="G113" s="230"/>
      <c r="H113" s="153"/>
      <c r="I113" s="34"/>
      <c r="J113" s="34"/>
      <c r="K113" s="153"/>
      <c r="L113" s="153"/>
      <c r="M113" s="230"/>
      <c r="N113" s="153"/>
      <c r="O113" s="111"/>
      <c r="P113" s="111"/>
      <c r="Q113" s="111"/>
    </row>
    <row r="114" spans="2:17">
      <c r="B114" s="153"/>
      <c r="C114" s="34"/>
      <c r="D114" s="34"/>
      <c r="E114" s="153"/>
      <c r="F114" s="153"/>
      <c r="G114" s="230"/>
      <c r="H114" s="153"/>
      <c r="I114" s="34"/>
      <c r="J114" s="34"/>
      <c r="K114" s="153"/>
      <c r="L114" s="153"/>
      <c r="M114" s="230"/>
      <c r="N114" s="153"/>
      <c r="O114" s="111"/>
      <c r="P114" s="111"/>
      <c r="Q114" s="111"/>
    </row>
    <row r="115" spans="2:17">
      <c r="B115" s="153"/>
      <c r="C115" s="34"/>
      <c r="D115" s="34"/>
      <c r="E115" s="153"/>
      <c r="F115" s="153"/>
      <c r="G115" s="230"/>
      <c r="H115" s="153"/>
      <c r="I115" s="34"/>
      <c r="J115" s="34"/>
      <c r="K115" s="153"/>
      <c r="L115" s="153"/>
      <c r="M115" s="230"/>
      <c r="N115" s="153"/>
      <c r="O115" s="111"/>
      <c r="P115" s="111"/>
      <c r="Q115" s="111"/>
    </row>
    <row r="116" spans="2:17">
      <c r="B116" s="153"/>
      <c r="C116" s="34"/>
      <c r="D116" s="34"/>
      <c r="E116" s="153"/>
      <c r="F116" s="153"/>
      <c r="G116" s="230"/>
      <c r="H116" s="153"/>
      <c r="I116" s="34"/>
      <c r="J116" s="34"/>
      <c r="K116" s="153"/>
      <c r="L116" s="153"/>
      <c r="M116" s="230"/>
      <c r="N116" s="153"/>
      <c r="O116" s="111"/>
      <c r="P116" s="111"/>
      <c r="Q116" s="111"/>
    </row>
    <row r="117" spans="2:17">
      <c r="B117" s="153"/>
      <c r="C117" s="34"/>
      <c r="D117" s="34"/>
      <c r="E117" s="153"/>
      <c r="F117" s="153"/>
      <c r="G117" s="230"/>
      <c r="H117" s="153"/>
      <c r="I117" s="34"/>
      <c r="J117" s="34"/>
      <c r="K117" s="153"/>
      <c r="L117" s="153"/>
      <c r="M117" s="230"/>
      <c r="N117" s="153"/>
      <c r="O117" s="111"/>
      <c r="P117" s="111"/>
      <c r="Q117" s="111"/>
    </row>
    <row r="118" spans="2:17">
      <c r="B118" s="153"/>
      <c r="C118" s="34"/>
      <c r="D118" s="34"/>
      <c r="E118" s="153"/>
      <c r="F118" s="153"/>
      <c r="G118" s="230"/>
      <c r="H118" s="153"/>
      <c r="I118" s="34"/>
      <c r="J118" s="34"/>
      <c r="K118" s="153"/>
      <c r="L118" s="153"/>
      <c r="M118" s="230"/>
      <c r="N118" s="153"/>
      <c r="O118" s="111"/>
      <c r="P118" s="111"/>
      <c r="Q118" s="111"/>
    </row>
    <row r="119" spans="2:17">
      <c r="B119" s="153"/>
      <c r="C119" s="34"/>
      <c r="D119" s="34"/>
      <c r="E119" s="153"/>
      <c r="F119" s="153"/>
      <c r="G119" s="230"/>
      <c r="H119" s="153"/>
      <c r="I119" s="34"/>
      <c r="J119" s="34"/>
      <c r="K119" s="153"/>
      <c r="L119" s="153"/>
      <c r="M119" s="230"/>
      <c r="N119" s="153"/>
      <c r="O119" s="111"/>
      <c r="P119" s="111"/>
      <c r="Q119" s="111"/>
    </row>
    <row r="120" spans="2:17">
      <c r="B120" s="153"/>
      <c r="C120" s="34"/>
      <c r="D120" s="34"/>
      <c r="E120" s="153"/>
      <c r="F120" s="153"/>
      <c r="G120" s="230"/>
      <c r="H120" s="153"/>
      <c r="I120" s="34"/>
      <c r="J120" s="34"/>
      <c r="K120" s="153"/>
      <c r="L120" s="153"/>
      <c r="M120" s="230"/>
      <c r="N120" s="153"/>
      <c r="O120" s="111"/>
      <c r="P120" s="111"/>
      <c r="Q120" s="111"/>
    </row>
    <row r="121" spans="2:17">
      <c r="B121" s="153"/>
      <c r="C121" s="34"/>
      <c r="D121" s="34"/>
      <c r="E121" s="153"/>
      <c r="F121" s="153"/>
      <c r="G121" s="230"/>
      <c r="H121" s="153"/>
      <c r="I121" s="34"/>
      <c r="J121" s="34"/>
      <c r="K121" s="153"/>
      <c r="L121" s="153"/>
      <c r="M121" s="230"/>
      <c r="N121" s="153"/>
      <c r="O121" s="111"/>
      <c r="P121" s="111"/>
      <c r="Q121" s="111"/>
    </row>
    <row r="122" spans="2:17">
      <c r="B122" s="153"/>
      <c r="C122" s="34"/>
      <c r="D122" s="34"/>
      <c r="E122" s="153"/>
      <c r="F122" s="153"/>
      <c r="G122" s="230"/>
      <c r="H122" s="153"/>
      <c r="I122" s="34"/>
      <c r="J122" s="34"/>
      <c r="K122" s="153"/>
      <c r="L122" s="153"/>
      <c r="M122" s="230"/>
      <c r="N122" s="153"/>
      <c r="O122" s="111"/>
      <c r="P122" s="111"/>
      <c r="Q122" s="111"/>
    </row>
    <row r="123" spans="2:17">
      <c r="B123" s="153"/>
      <c r="C123" s="34"/>
      <c r="D123" s="34"/>
      <c r="E123" s="153"/>
      <c r="F123" s="153"/>
      <c r="G123" s="230"/>
      <c r="H123" s="153"/>
      <c r="I123" s="34"/>
      <c r="J123" s="34"/>
      <c r="K123" s="153"/>
      <c r="L123" s="153"/>
      <c r="M123" s="230"/>
      <c r="N123" s="153"/>
      <c r="O123" s="111"/>
      <c r="P123" s="111"/>
      <c r="Q123" s="111"/>
    </row>
    <row r="124" spans="2:17">
      <c r="B124" s="153"/>
      <c r="C124" s="34"/>
      <c r="D124" s="34"/>
      <c r="E124" s="153"/>
      <c r="F124" s="153"/>
      <c r="G124" s="230"/>
      <c r="H124" s="153"/>
      <c r="I124" s="34"/>
      <c r="J124" s="34"/>
      <c r="K124" s="153"/>
      <c r="L124" s="153"/>
      <c r="M124" s="230"/>
      <c r="N124" s="153"/>
      <c r="O124" s="111"/>
      <c r="P124" s="111"/>
      <c r="Q124" s="111"/>
    </row>
    <row r="125" spans="2:17">
      <c r="B125" s="153"/>
      <c r="C125" s="34"/>
      <c r="D125" s="34"/>
      <c r="E125" s="153"/>
      <c r="F125" s="153"/>
      <c r="G125" s="230"/>
      <c r="H125" s="153"/>
      <c r="I125" s="34"/>
      <c r="J125" s="34"/>
      <c r="K125" s="153"/>
      <c r="L125" s="153"/>
      <c r="M125" s="230"/>
      <c r="N125" s="153"/>
      <c r="O125" s="111"/>
      <c r="P125" s="111"/>
      <c r="Q125" s="111"/>
    </row>
    <row r="126" spans="2:17">
      <c r="B126" s="153"/>
      <c r="C126" s="34"/>
      <c r="D126" s="34"/>
      <c r="E126" s="153"/>
      <c r="F126" s="153"/>
      <c r="G126" s="230"/>
      <c r="H126" s="153"/>
      <c r="I126" s="34"/>
      <c r="J126" s="34"/>
      <c r="K126" s="153"/>
      <c r="L126" s="153"/>
      <c r="M126" s="230"/>
      <c r="N126" s="153"/>
      <c r="O126" s="111"/>
      <c r="P126" s="111"/>
      <c r="Q126" s="111"/>
    </row>
    <row r="127" spans="2:17">
      <c r="B127" s="153"/>
      <c r="C127" s="34"/>
      <c r="D127" s="34"/>
      <c r="E127" s="153"/>
      <c r="F127" s="153"/>
      <c r="G127" s="230"/>
      <c r="H127" s="153"/>
      <c r="I127" s="34"/>
      <c r="J127" s="34"/>
      <c r="K127" s="153"/>
      <c r="L127" s="153"/>
      <c r="M127" s="230"/>
      <c r="N127" s="153"/>
      <c r="O127" s="111"/>
      <c r="P127" s="111"/>
      <c r="Q127" s="111"/>
    </row>
    <row r="128" spans="2:17">
      <c r="B128" s="153"/>
      <c r="C128" s="34"/>
      <c r="D128" s="34"/>
      <c r="E128" s="153"/>
      <c r="F128" s="153"/>
      <c r="G128" s="230"/>
      <c r="H128" s="153"/>
      <c r="I128" s="34"/>
      <c r="J128" s="34"/>
      <c r="K128" s="153"/>
      <c r="L128" s="153"/>
      <c r="M128" s="230"/>
      <c r="N128" s="153"/>
      <c r="O128" s="111"/>
      <c r="P128" s="111"/>
      <c r="Q128" s="111"/>
    </row>
    <row r="129" spans="2:17">
      <c r="B129" s="153"/>
      <c r="C129" s="34"/>
      <c r="D129" s="34"/>
      <c r="E129" s="153"/>
      <c r="F129" s="153"/>
      <c r="G129" s="230"/>
      <c r="H129" s="153"/>
      <c r="I129" s="34"/>
      <c r="J129" s="34"/>
      <c r="K129" s="153"/>
      <c r="L129" s="153"/>
      <c r="M129" s="230"/>
      <c r="N129" s="153"/>
      <c r="O129" s="111"/>
      <c r="P129" s="111"/>
      <c r="Q129" s="111"/>
    </row>
    <row r="130" spans="2:17">
      <c r="B130" s="153"/>
      <c r="C130" s="34"/>
      <c r="D130" s="34"/>
      <c r="E130" s="153"/>
      <c r="F130" s="153"/>
      <c r="G130" s="230"/>
      <c r="H130" s="153"/>
      <c r="I130" s="34"/>
      <c r="J130" s="34"/>
      <c r="K130" s="153"/>
      <c r="L130" s="153"/>
      <c r="M130" s="230"/>
      <c r="N130" s="153"/>
      <c r="O130" s="111"/>
      <c r="P130" s="111"/>
      <c r="Q130" s="111"/>
    </row>
    <row r="131" spans="2:17">
      <c r="B131" s="153"/>
      <c r="C131" s="34"/>
      <c r="D131" s="34"/>
      <c r="E131" s="153"/>
      <c r="F131" s="153"/>
      <c r="G131" s="230"/>
      <c r="H131" s="153"/>
      <c r="I131" s="34"/>
      <c r="J131" s="34"/>
      <c r="K131" s="153"/>
      <c r="L131" s="153"/>
      <c r="M131" s="230"/>
      <c r="N131" s="153"/>
      <c r="O131" s="111"/>
      <c r="P131" s="111"/>
      <c r="Q131" s="111"/>
    </row>
    <row r="132" spans="2:17">
      <c r="B132" s="153"/>
      <c r="C132" s="34"/>
      <c r="D132" s="34"/>
      <c r="E132" s="153"/>
      <c r="F132" s="153"/>
      <c r="G132" s="230"/>
      <c r="H132" s="153"/>
      <c r="I132" s="34"/>
      <c r="J132" s="34"/>
      <c r="K132" s="153"/>
      <c r="L132" s="153"/>
      <c r="M132" s="230"/>
      <c r="N132" s="153"/>
      <c r="O132" s="111"/>
      <c r="P132" s="111"/>
      <c r="Q132" s="111"/>
    </row>
    <row r="133" spans="2:17">
      <c r="B133" s="153"/>
      <c r="C133" s="34"/>
      <c r="D133" s="34"/>
      <c r="E133" s="153"/>
      <c r="F133" s="153"/>
      <c r="G133" s="230"/>
      <c r="H133" s="153"/>
      <c r="I133" s="34"/>
      <c r="J133" s="34"/>
      <c r="K133" s="153"/>
      <c r="L133" s="153"/>
      <c r="M133" s="230"/>
      <c r="N133" s="153"/>
      <c r="O133" s="111"/>
      <c r="P133" s="111"/>
      <c r="Q133" s="111"/>
    </row>
    <row r="134" spans="2:17">
      <c r="B134" s="153"/>
      <c r="C134" s="34"/>
      <c r="D134" s="34"/>
      <c r="E134" s="153"/>
      <c r="F134" s="153"/>
      <c r="G134" s="230"/>
      <c r="H134" s="153"/>
      <c r="I134" s="34"/>
      <c r="J134" s="34"/>
      <c r="K134" s="153"/>
      <c r="L134" s="153"/>
      <c r="M134" s="230"/>
      <c r="N134" s="153"/>
      <c r="O134" s="111"/>
      <c r="P134" s="111"/>
      <c r="Q134" s="111"/>
    </row>
    <row r="135" spans="2:17">
      <c r="B135" s="153"/>
      <c r="C135" s="34"/>
      <c r="D135" s="34"/>
      <c r="E135" s="153"/>
      <c r="F135" s="153"/>
      <c r="G135" s="230"/>
      <c r="H135" s="153"/>
      <c r="I135" s="34"/>
      <c r="J135" s="34"/>
      <c r="K135" s="153"/>
      <c r="L135" s="153"/>
      <c r="M135" s="230"/>
      <c r="N135" s="153"/>
      <c r="O135" s="111"/>
      <c r="P135" s="111"/>
      <c r="Q135" s="111"/>
    </row>
    <row r="136" spans="2:17">
      <c r="B136" s="153"/>
      <c r="C136" s="34"/>
      <c r="D136" s="34"/>
      <c r="E136" s="153"/>
      <c r="F136" s="153"/>
      <c r="G136" s="230"/>
      <c r="H136" s="153"/>
      <c r="I136" s="34"/>
      <c r="J136" s="34"/>
      <c r="K136" s="153"/>
      <c r="L136" s="153"/>
      <c r="M136" s="230"/>
      <c r="N136" s="153"/>
      <c r="O136" s="111"/>
      <c r="P136" s="111"/>
      <c r="Q136" s="111"/>
    </row>
    <row r="137" spans="2:17">
      <c r="B137" s="153"/>
      <c r="C137" s="34"/>
      <c r="D137" s="34"/>
      <c r="E137" s="153"/>
      <c r="F137" s="153"/>
      <c r="G137" s="230"/>
      <c r="H137" s="153"/>
      <c r="I137" s="34"/>
      <c r="J137" s="34"/>
      <c r="K137" s="153"/>
      <c r="L137" s="153"/>
      <c r="M137" s="230"/>
      <c r="N137" s="153"/>
      <c r="O137" s="111"/>
      <c r="P137" s="111"/>
      <c r="Q137" s="111"/>
    </row>
    <row r="138" spans="2:17">
      <c r="B138" s="153"/>
      <c r="C138" s="34"/>
      <c r="D138" s="34"/>
      <c r="E138" s="153"/>
      <c r="F138" s="153"/>
      <c r="G138" s="230"/>
      <c r="H138" s="153"/>
      <c r="I138" s="34"/>
      <c r="J138" s="34"/>
      <c r="K138" s="153"/>
      <c r="L138" s="153"/>
      <c r="M138" s="230"/>
      <c r="N138" s="153"/>
      <c r="O138" s="111"/>
      <c r="P138" s="111"/>
      <c r="Q138" s="111"/>
    </row>
    <row r="139" spans="2:17">
      <c r="B139" s="153"/>
      <c r="C139" s="34"/>
      <c r="D139" s="34"/>
      <c r="E139" s="153"/>
      <c r="F139" s="153"/>
      <c r="G139" s="230"/>
      <c r="H139" s="153"/>
      <c r="I139" s="34"/>
      <c r="J139" s="34"/>
      <c r="K139" s="153"/>
      <c r="L139" s="153"/>
      <c r="M139" s="230"/>
      <c r="N139" s="153"/>
      <c r="O139" s="111"/>
      <c r="P139" s="111"/>
      <c r="Q139" s="111"/>
    </row>
    <row r="140" spans="2:17">
      <c r="B140" s="153"/>
      <c r="C140" s="34"/>
      <c r="D140" s="34"/>
      <c r="E140" s="153"/>
      <c r="F140" s="153"/>
      <c r="G140" s="230"/>
      <c r="H140" s="153"/>
      <c r="I140" s="34"/>
      <c r="J140" s="34"/>
      <c r="K140" s="153"/>
      <c r="L140" s="153"/>
      <c r="M140" s="230"/>
      <c r="N140" s="153"/>
      <c r="O140" s="111"/>
      <c r="P140" s="111"/>
      <c r="Q140" s="111"/>
    </row>
    <row r="141" spans="2:17">
      <c r="B141" s="153"/>
      <c r="C141" s="34"/>
      <c r="D141" s="34"/>
      <c r="E141" s="153"/>
      <c r="F141" s="153"/>
      <c r="G141" s="230"/>
      <c r="H141" s="153"/>
      <c r="I141" s="34"/>
      <c r="J141" s="34"/>
      <c r="K141" s="153"/>
      <c r="L141" s="153"/>
      <c r="M141" s="230"/>
      <c r="N141" s="153"/>
      <c r="O141" s="111"/>
      <c r="P141" s="111"/>
      <c r="Q141" s="111"/>
    </row>
    <row r="142" spans="2:17">
      <c r="B142" s="153"/>
      <c r="C142" s="34"/>
      <c r="D142" s="34"/>
      <c r="E142" s="153"/>
      <c r="F142" s="153"/>
      <c r="G142" s="230"/>
      <c r="H142" s="153"/>
      <c r="I142" s="34"/>
      <c r="J142" s="34"/>
      <c r="K142" s="153"/>
      <c r="L142" s="153"/>
      <c r="M142" s="230"/>
      <c r="N142" s="153"/>
      <c r="O142" s="111"/>
      <c r="P142" s="111"/>
      <c r="Q142" s="111"/>
    </row>
    <row r="143" spans="2:17">
      <c r="B143" s="153"/>
      <c r="C143" s="34"/>
      <c r="D143" s="34"/>
      <c r="E143" s="153"/>
      <c r="F143" s="153"/>
      <c r="G143" s="230"/>
      <c r="H143" s="153"/>
      <c r="I143" s="34"/>
      <c r="J143" s="34"/>
      <c r="K143" s="153"/>
      <c r="L143" s="153"/>
      <c r="M143" s="230"/>
      <c r="N143" s="153"/>
      <c r="O143" s="111"/>
      <c r="P143" s="111"/>
      <c r="Q143" s="111"/>
    </row>
    <row r="144" spans="2:17">
      <c r="B144" s="153"/>
      <c r="C144" s="34"/>
      <c r="D144" s="34"/>
      <c r="E144" s="153"/>
      <c r="F144" s="153"/>
      <c r="G144" s="230"/>
      <c r="H144" s="153"/>
      <c r="I144" s="34"/>
      <c r="J144" s="34"/>
      <c r="K144" s="153"/>
      <c r="L144" s="153"/>
      <c r="M144" s="230"/>
      <c r="N144" s="153"/>
      <c r="O144" s="111"/>
      <c r="P144" s="111"/>
      <c r="Q144" s="111"/>
    </row>
    <row r="145" spans="2:17">
      <c r="B145" s="153"/>
      <c r="C145" s="34"/>
      <c r="D145" s="34"/>
      <c r="E145" s="153"/>
      <c r="F145" s="153"/>
      <c r="G145" s="230"/>
      <c r="H145" s="153"/>
      <c r="I145" s="34"/>
      <c r="J145" s="34"/>
      <c r="K145" s="153"/>
      <c r="L145" s="153"/>
      <c r="M145" s="230"/>
      <c r="N145" s="153"/>
      <c r="O145" s="111"/>
      <c r="P145" s="111"/>
      <c r="Q145" s="111"/>
    </row>
    <row r="146" spans="2:17">
      <c r="B146" s="153"/>
      <c r="C146" s="34"/>
      <c r="D146" s="34"/>
      <c r="E146" s="153"/>
      <c r="F146" s="153"/>
      <c r="G146" s="230"/>
      <c r="H146" s="153"/>
      <c r="I146" s="34"/>
      <c r="J146" s="34"/>
      <c r="K146" s="153"/>
      <c r="L146" s="153"/>
      <c r="M146" s="230"/>
      <c r="N146" s="153"/>
      <c r="O146" s="111"/>
      <c r="P146" s="111"/>
      <c r="Q146" s="111"/>
    </row>
    <row r="147" spans="2:17">
      <c r="B147" s="153"/>
      <c r="C147" s="34"/>
      <c r="D147" s="34"/>
      <c r="E147" s="153"/>
      <c r="F147" s="153"/>
      <c r="G147" s="230"/>
      <c r="H147" s="153"/>
      <c r="I147" s="34"/>
      <c r="J147" s="34"/>
      <c r="K147" s="153"/>
      <c r="L147" s="153"/>
      <c r="M147" s="230"/>
      <c r="N147" s="153"/>
      <c r="O147" s="111"/>
      <c r="P147" s="111"/>
      <c r="Q147" s="111"/>
    </row>
    <row r="148" spans="2:17">
      <c r="B148" s="153"/>
      <c r="C148" s="34"/>
      <c r="D148" s="34"/>
      <c r="E148" s="153"/>
      <c r="F148" s="153"/>
      <c r="G148" s="230"/>
      <c r="H148" s="153"/>
      <c r="I148" s="34"/>
      <c r="J148" s="34"/>
      <c r="K148" s="153"/>
      <c r="L148" s="153"/>
      <c r="M148" s="230"/>
      <c r="N148" s="153"/>
      <c r="O148" s="111"/>
      <c r="P148" s="111"/>
      <c r="Q148" s="111"/>
    </row>
    <row r="149" spans="2:17">
      <c r="B149" s="153"/>
      <c r="C149" s="34"/>
      <c r="D149" s="34"/>
      <c r="E149" s="153"/>
      <c r="F149" s="153"/>
      <c r="G149" s="230"/>
      <c r="H149" s="153"/>
      <c r="I149" s="34"/>
      <c r="J149" s="34"/>
      <c r="K149" s="153"/>
      <c r="L149" s="153"/>
      <c r="M149" s="230"/>
      <c r="N149" s="153"/>
      <c r="O149" s="111"/>
      <c r="P149" s="111"/>
      <c r="Q149" s="111"/>
    </row>
    <row r="150" spans="2:17">
      <c r="B150" s="153"/>
      <c r="C150" s="34"/>
      <c r="D150" s="34"/>
      <c r="E150" s="153"/>
      <c r="F150" s="153"/>
      <c r="G150" s="230"/>
      <c r="H150" s="153"/>
      <c r="I150" s="34"/>
      <c r="J150" s="34"/>
      <c r="K150" s="153"/>
      <c r="L150" s="153"/>
      <c r="M150" s="230"/>
      <c r="N150" s="153"/>
      <c r="O150" s="111"/>
      <c r="P150" s="111"/>
      <c r="Q150" s="111"/>
    </row>
    <row r="151" spans="2:17">
      <c r="B151" s="153"/>
      <c r="C151" s="34"/>
      <c r="D151" s="34"/>
      <c r="E151" s="153"/>
      <c r="F151" s="153"/>
      <c r="G151" s="230"/>
      <c r="H151" s="153"/>
      <c r="I151" s="34"/>
      <c r="J151" s="34"/>
      <c r="K151" s="153"/>
      <c r="L151" s="153"/>
      <c r="M151" s="230"/>
      <c r="N151" s="153"/>
      <c r="O151" s="111"/>
      <c r="P151" s="111"/>
      <c r="Q151" s="111"/>
    </row>
    <row r="152" spans="2:17">
      <c r="B152" s="153"/>
      <c r="C152" s="34"/>
      <c r="D152" s="34"/>
      <c r="E152" s="153"/>
      <c r="F152" s="153"/>
      <c r="G152" s="230"/>
      <c r="H152" s="153"/>
      <c r="I152" s="34"/>
      <c r="J152" s="34"/>
      <c r="K152" s="153"/>
      <c r="L152" s="153"/>
      <c r="M152" s="230"/>
      <c r="N152" s="153"/>
      <c r="O152" s="111"/>
      <c r="P152" s="111"/>
      <c r="Q152" s="111"/>
    </row>
    <row r="153" spans="2:17">
      <c r="B153" s="153"/>
      <c r="C153" s="34"/>
      <c r="D153" s="34"/>
      <c r="E153" s="153"/>
      <c r="F153" s="153"/>
      <c r="G153" s="230"/>
      <c r="H153" s="153"/>
      <c r="I153" s="34"/>
      <c r="J153" s="34"/>
      <c r="K153" s="153"/>
      <c r="L153" s="153"/>
      <c r="M153" s="230"/>
      <c r="N153" s="153"/>
      <c r="O153" s="111"/>
      <c r="P153" s="111"/>
      <c r="Q153" s="111"/>
    </row>
    <row r="154" spans="2:17">
      <c r="B154" s="153"/>
      <c r="C154" s="34"/>
      <c r="D154" s="34"/>
      <c r="E154" s="153"/>
      <c r="F154" s="153"/>
      <c r="G154" s="230"/>
      <c r="H154" s="153"/>
      <c r="I154" s="34"/>
      <c r="J154" s="34"/>
      <c r="K154" s="153"/>
      <c r="L154" s="153"/>
      <c r="M154" s="230"/>
      <c r="N154" s="153"/>
      <c r="O154" s="111"/>
      <c r="P154" s="111"/>
      <c r="Q154" s="111"/>
    </row>
    <row r="155" spans="2:17">
      <c r="B155" s="153"/>
      <c r="C155" s="34"/>
      <c r="D155" s="34"/>
      <c r="E155" s="153"/>
      <c r="F155" s="153"/>
      <c r="G155" s="230"/>
      <c r="H155" s="153"/>
      <c r="I155" s="34"/>
      <c r="J155" s="34"/>
      <c r="K155" s="153"/>
      <c r="L155" s="153"/>
      <c r="M155" s="230"/>
      <c r="N155" s="153"/>
      <c r="O155" s="111"/>
      <c r="P155" s="111"/>
      <c r="Q155" s="111"/>
    </row>
    <row r="156" spans="2:17">
      <c r="B156" s="153"/>
      <c r="C156" s="34"/>
      <c r="D156" s="34"/>
      <c r="E156" s="153"/>
      <c r="F156" s="153"/>
      <c r="G156" s="230"/>
      <c r="H156" s="153"/>
      <c r="I156" s="34"/>
      <c r="J156" s="34"/>
      <c r="K156" s="153"/>
      <c r="L156" s="153"/>
      <c r="M156" s="230"/>
      <c r="N156" s="153"/>
      <c r="O156" s="111"/>
      <c r="P156" s="111"/>
      <c r="Q156" s="111"/>
    </row>
    <row r="157" spans="2:17">
      <c r="B157" s="153"/>
      <c r="C157" s="34"/>
      <c r="D157" s="34"/>
      <c r="E157" s="153"/>
      <c r="F157" s="153"/>
      <c r="G157" s="230"/>
      <c r="H157" s="153"/>
      <c r="I157" s="34"/>
      <c r="J157" s="34"/>
      <c r="K157" s="153"/>
      <c r="L157" s="153"/>
      <c r="M157" s="230"/>
      <c r="N157" s="153"/>
      <c r="O157" s="111"/>
      <c r="P157" s="111"/>
      <c r="Q157" s="111"/>
    </row>
    <row r="158" spans="2:17">
      <c r="B158" s="153"/>
      <c r="C158" s="34"/>
      <c r="D158" s="34"/>
      <c r="E158" s="153"/>
      <c r="F158" s="153"/>
      <c r="G158" s="230"/>
      <c r="H158" s="153"/>
      <c r="I158" s="34"/>
      <c r="J158" s="34"/>
      <c r="K158" s="153"/>
      <c r="L158" s="153"/>
      <c r="M158" s="230"/>
      <c r="N158" s="153"/>
      <c r="O158" s="111"/>
      <c r="P158" s="111"/>
      <c r="Q158" s="111"/>
    </row>
    <row r="159" spans="2:17">
      <c r="B159" s="153"/>
      <c r="C159" s="34"/>
      <c r="D159" s="34"/>
      <c r="E159" s="153"/>
      <c r="F159" s="153"/>
      <c r="G159" s="230"/>
      <c r="H159" s="153"/>
      <c r="I159" s="34"/>
      <c r="J159" s="34"/>
      <c r="K159" s="153"/>
      <c r="L159" s="153"/>
      <c r="M159" s="230"/>
      <c r="N159" s="153"/>
      <c r="O159" s="111"/>
      <c r="P159" s="111"/>
      <c r="Q159" s="111"/>
    </row>
    <row r="160" spans="2:17">
      <c r="B160" s="153"/>
      <c r="C160" s="34"/>
      <c r="D160" s="34"/>
      <c r="E160" s="153"/>
      <c r="F160" s="153"/>
      <c r="G160" s="230"/>
      <c r="H160" s="153"/>
      <c r="I160" s="34"/>
      <c r="J160" s="34"/>
      <c r="K160" s="153"/>
      <c r="L160" s="153"/>
      <c r="M160" s="230"/>
      <c r="N160" s="153"/>
      <c r="O160" s="111"/>
      <c r="P160" s="111"/>
      <c r="Q160" s="111"/>
    </row>
    <row r="161" spans="2:17">
      <c r="B161" s="153"/>
      <c r="C161" s="34"/>
      <c r="D161" s="34"/>
      <c r="E161" s="153"/>
      <c r="F161" s="153"/>
      <c r="G161" s="230"/>
      <c r="H161" s="153"/>
      <c r="I161" s="34"/>
      <c r="J161" s="34"/>
      <c r="K161" s="153"/>
      <c r="L161" s="153"/>
      <c r="M161" s="230"/>
      <c r="N161" s="153"/>
      <c r="O161" s="111"/>
      <c r="P161" s="111"/>
      <c r="Q161" s="111"/>
    </row>
    <row r="162" spans="2:17">
      <c r="B162" s="153"/>
      <c r="C162" s="34"/>
      <c r="D162" s="34"/>
      <c r="E162" s="153"/>
      <c r="F162" s="153"/>
      <c r="G162" s="230"/>
      <c r="H162" s="153"/>
      <c r="I162" s="34"/>
      <c r="J162" s="34"/>
      <c r="K162" s="153"/>
      <c r="L162" s="153"/>
      <c r="M162" s="230"/>
      <c r="N162" s="153"/>
      <c r="O162" s="111"/>
      <c r="P162" s="111"/>
      <c r="Q162" s="111"/>
    </row>
    <row r="163" spans="2:17">
      <c r="B163" s="153"/>
      <c r="C163" s="34"/>
      <c r="D163" s="34"/>
      <c r="E163" s="153"/>
      <c r="F163" s="153"/>
      <c r="G163" s="230"/>
      <c r="H163" s="153"/>
      <c r="I163" s="34"/>
      <c r="J163" s="34"/>
      <c r="K163" s="153"/>
      <c r="L163" s="153"/>
      <c r="M163" s="230"/>
      <c r="N163" s="153"/>
      <c r="O163" s="111"/>
      <c r="P163" s="111"/>
      <c r="Q163" s="111"/>
    </row>
    <row r="164" spans="2:17">
      <c r="B164" s="153"/>
      <c r="C164" s="34"/>
      <c r="D164" s="34"/>
      <c r="E164" s="153"/>
      <c r="F164" s="153"/>
      <c r="G164" s="230"/>
      <c r="H164" s="153"/>
      <c r="I164" s="34"/>
      <c r="J164" s="34"/>
      <c r="K164" s="153"/>
      <c r="L164" s="153"/>
      <c r="M164" s="230"/>
      <c r="N164" s="153"/>
      <c r="O164" s="111"/>
      <c r="P164" s="111"/>
      <c r="Q164" s="111"/>
    </row>
    <row r="165" spans="2:17">
      <c r="B165" s="153"/>
      <c r="C165" s="34"/>
      <c r="D165" s="34"/>
      <c r="E165" s="153"/>
      <c r="F165" s="153"/>
      <c r="G165" s="230"/>
      <c r="H165" s="153"/>
      <c r="I165" s="34"/>
      <c r="J165" s="34"/>
      <c r="K165" s="153"/>
      <c r="L165" s="153"/>
      <c r="M165" s="230"/>
      <c r="N165" s="153"/>
      <c r="O165" s="111"/>
      <c r="P165" s="111"/>
      <c r="Q165" s="111"/>
    </row>
    <row r="166" spans="2:17">
      <c r="B166" s="153"/>
      <c r="C166" s="34"/>
      <c r="D166" s="34"/>
      <c r="E166" s="153"/>
      <c r="F166" s="153"/>
      <c r="G166" s="230"/>
      <c r="H166" s="153"/>
      <c r="I166" s="34"/>
      <c r="J166" s="34"/>
      <c r="K166" s="153"/>
      <c r="L166" s="153"/>
      <c r="M166" s="230"/>
      <c r="N166" s="153"/>
      <c r="O166" s="111"/>
      <c r="P166" s="111"/>
      <c r="Q166" s="111"/>
    </row>
    <row r="167" spans="2:17">
      <c r="B167" s="153"/>
      <c r="C167" s="34"/>
      <c r="D167" s="34"/>
      <c r="E167" s="153"/>
      <c r="F167" s="153"/>
      <c r="G167" s="230"/>
      <c r="H167" s="153"/>
      <c r="I167" s="34"/>
      <c r="J167" s="34"/>
      <c r="K167" s="153"/>
      <c r="L167" s="153"/>
      <c r="M167" s="230"/>
      <c r="N167" s="153"/>
      <c r="O167" s="111"/>
      <c r="P167" s="111"/>
      <c r="Q167" s="111"/>
    </row>
    <row r="168" spans="2:17">
      <c r="B168" s="153"/>
      <c r="C168" s="34"/>
      <c r="D168" s="34"/>
      <c r="E168" s="153"/>
      <c r="F168" s="153"/>
      <c r="G168" s="230"/>
      <c r="H168" s="153"/>
      <c r="I168" s="34"/>
      <c r="J168" s="34"/>
      <c r="K168" s="153"/>
      <c r="L168" s="153"/>
      <c r="M168" s="230"/>
      <c r="N168" s="153"/>
      <c r="O168" s="111"/>
      <c r="P168" s="111"/>
      <c r="Q168" s="111"/>
    </row>
    <row r="169" spans="2:17">
      <c r="B169" s="153"/>
      <c r="C169" s="34"/>
      <c r="D169" s="34"/>
      <c r="E169" s="153"/>
      <c r="F169" s="153"/>
      <c r="G169" s="230"/>
      <c r="H169" s="153"/>
      <c r="I169" s="34"/>
      <c r="J169" s="34"/>
      <c r="K169" s="153"/>
      <c r="L169" s="153"/>
      <c r="M169" s="230"/>
      <c r="N169" s="153"/>
      <c r="O169" s="111"/>
      <c r="P169" s="111"/>
      <c r="Q169" s="111"/>
    </row>
    <row r="170" spans="2:17">
      <c r="B170" s="153"/>
      <c r="C170" s="34"/>
      <c r="D170" s="34"/>
      <c r="E170" s="153"/>
      <c r="F170" s="153"/>
      <c r="G170" s="230"/>
      <c r="H170" s="153"/>
      <c r="I170" s="34"/>
      <c r="J170" s="34"/>
      <c r="K170" s="153"/>
      <c r="L170" s="153"/>
      <c r="M170" s="230"/>
      <c r="N170" s="153"/>
      <c r="O170" s="111"/>
      <c r="P170" s="111"/>
      <c r="Q170" s="111"/>
    </row>
    <row r="171" spans="2:17">
      <c r="B171" s="153"/>
      <c r="C171" s="34"/>
      <c r="D171" s="34"/>
      <c r="E171" s="153"/>
      <c r="F171" s="153"/>
      <c r="G171" s="230"/>
      <c r="H171" s="153"/>
      <c r="I171" s="34"/>
      <c r="J171" s="34"/>
      <c r="K171" s="153"/>
      <c r="L171" s="153"/>
      <c r="M171" s="230"/>
      <c r="N171" s="153"/>
      <c r="O171" s="111"/>
      <c r="P171" s="111"/>
      <c r="Q171" s="111"/>
    </row>
    <row r="172" spans="2:17">
      <c r="B172" s="153"/>
      <c r="C172" s="34"/>
      <c r="D172" s="34"/>
      <c r="E172" s="153"/>
      <c r="F172" s="153"/>
      <c r="G172" s="230"/>
      <c r="H172" s="153"/>
      <c r="I172" s="34"/>
      <c r="J172" s="34"/>
      <c r="K172" s="153"/>
      <c r="L172" s="153"/>
      <c r="M172" s="230"/>
      <c r="N172" s="153"/>
      <c r="O172" s="111"/>
      <c r="P172" s="111"/>
      <c r="Q172" s="111"/>
    </row>
    <row r="173" spans="2:17">
      <c r="B173" s="153"/>
      <c r="C173" s="34"/>
      <c r="D173" s="34"/>
      <c r="E173" s="153"/>
      <c r="F173" s="153"/>
      <c r="G173" s="230"/>
      <c r="H173" s="153"/>
      <c r="I173" s="34"/>
      <c r="J173" s="34"/>
      <c r="K173" s="153"/>
      <c r="L173" s="153"/>
      <c r="M173" s="230"/>
      <c r="N173" s="153"/>
      <c r="O173" s="111"/>
      <c r="P173" s="111"/>
      <c r="Q173" s="111"/>
    </row>
    <row r="174" spans="2:17">
      <c r="B174" s="153"/>
      <c r="C174" s="34"/>
      <c r="D174" s="34"/>
      <c r="E174" s="153"/>
      <c r="F174" s="153"/>
      <c r="G174" s="230"/>
      <c r="H174" s="153"/>
      <c r="I174" s="34"/>
      <c r="J174" s="34"/>
      <c r="K174" s="153"/>
      <c r="L174" s="153"/>
      <c r="M174" s="230"/>
      <c r="N174" s="153"/>
      <c r="O174" s="111"/>
      <c r="P174" s="111"/>
      <c r="Q174" s="111"/>
    </row>
    <row r="175" spans="2:17">
      <c r="B175" s="153"/>
      <c r="C175" s="34"/>
      <c r="D175" s="34"/>
      <c r="E175" s="153"/>
      <c r="F175" s="153"/>
      <c r="G175" s="230"/>
      <c r="H175" s="153"/>
      <c r="I175" s="34"/>
      <c r="J175" s="34"/>
      <c r="K175" s="153"/>
      <c r="L175" s="153"/>
      <c r="M175" s="230"/>
      <c r="N175" s="153"/>
      <c r="O175" s="111"/>
      <c r="P175" s="111"/>
      <c r="Q175" s="111"/>
    </row>
    <row r="176" spans="2:17">
      <c r="B176" s="153"/>
      <c r="C176" s="34"/>
      <c r="D176" s="34"/>
      <c r="E176" s="153"/>
      <c r="F176" s="153"/>
      <c r="G176" s="230"/>
      <c r="H176" s="153"/>
      <c r="I176" s="34"/>
      <c r="J176" s="34"/>
      <c r="K176" s="153"/>
      <c r="L176" s="153"/>
      <c r="M176" s="230"/>
      <c r="N176" s="153"/>
      <c r="O176" s="111"/>
      <c r="P176" s="111"/>
      <c r="Q176" s="111"/>
    </row>
    <row r="177" spans="2:17">
      <c r="B177" s="153"/>
      <c r="C177" s="34"/>
      <c r="D177" s="34"/>
      <c r="E177" s="153"/>
      <c r="F177" s="153"/>
      <c r="G177" s="230"/>
      <c r="H177" s="153"/>
      <c r="I177" s="34"/>
      <c r="J177" s="34"/>
      <c r="K177" s="153"/>
      <c r="L177" s="153"/>
      <c r="M177" s="230"/>
      <c r="N177" s="153"/>
      <c r="O177" s="111"/>
      <c r="P177" s="111"/>
      <c r="Q177" s="111"/>
    </row>
    <row r="178" spans="2:17">
      <c r="B178" s="153"/>
      <c r="C178" s="34"/>
      <c r="D178" s="34"/>
      <c r="E178" s="153"/>
      <c r="F178" s="153"/>
      <c r="G178" s="230"/>
      <c r="H178" s="153"/>
      <c r="I178" s="34"/>
      <c r="J178" s="34"/>
      <c r="K178" s="153"/>
      <c r="L178" s="153"/>
      <c r="M178" s="230"/>
      <c r="N178" s="153"/>
      <c r="O178" s="111"/>
      <c r="P178" s="111"/>
      <c r="Q178" s="111"/>
    </row>
    <row r="179" spans="2:17">
      <c r="B179" s="153"/>
      <c r="C179" s="34"/>
      <c r="D179" s="34"/>
      <c r="E179" s="153"/>
      <c r="F179" s="153"/>
      <c r="G179" s="230"/>
      <c r="H179" s="153"/>
      <c r="I179" s="34"/>
      <c r="J179" s="34"/>
      <c r="K179" s="153"/>
      <c r="L179" s="153"/>
      <c r="M179" s="230"/>
      <c r="N179" s="153"/>
      <c r="O179" s="111"/>
      <c r="P179" s="111"/>
      <c r="Q179" s="111"/>
    </row>
    <row r="180" spans="2:17">
      <c r="B180" s="153"/>
      <c r="C180" s="34"/>
      <c r="D180" s="34"/>
      <c r="E180" s="153"/>
      <c r="F180" s="153"/>
      <c r="G180" s="230"/>
      <c r="H180" s="153"/>
      <c r="I180" s="34"/>
      <c r="J180" s="34"/>
      <c r="K180" s="153"/>
      <c r="L180" s="153"/>
      <c r="M180" s="230"/>
      <c r="N180" s="153"/>
      <c r="O180" s="111"/>
      <c r="P180" s="111"/>
      <c r="Q180" s="111"/>
    </row>
    <row r="181" spans="2:17">
      <c r="B181" s="153"/>
      <c r="C181" s="34"/>
      <c r="D181" s="34"/>
      <c r="E181" s="153"/>
      <c r="F181" s="153"/>
      <c r="G181" s="230"/>
      <c r="H181" s="153"/>
      <c r="I181" s="34"/>
      <c r="J181" s="34"/>
      <c r="K181" s="153"/>
      <c r="L181" s="153"/>
      <c r="M181" s="230"/>
      <c r="N181" s="153"/>
      <c r="O181" s="111"/>
      <c r="P181" s="111"/>
      <c r="Q181" s="111"/>
    </row>
    <row r="182" spans="2:17">
      <c r="B182" s="153"/>
      <c r="C182" s="34"/>
      <c r="D182" s="34"/>
      <c r="E182" s="153"/>
      <c r="F182" s="153"/>
      <c r="G182" s="230"/>
      <c r="H182" s="153"/>
      <c r="I182" s="34"/>
      <c r="J182" s="34"/>
      <c r="K182" s="153"/>
      <c r="L182" s="153"/>
      <c r="M182" s="230"/>
      <c r="N182" s="153"/>
      <c r="O182" s="111"/>
      <c r="P182" s="111"/>
      <c r="Q182" s="111"/>
    </row>
    <row r="183" spans="2:17">
      <c r="B183" s="153"/>
      <c r="C183" s="34"/>
      <c r="D183" s="34"/>
      <c r="E183" s="153"/>
      <c r="F183" s="153"/>
      <c r="G183" s="230"/>
      <c r="H183" s="153"/>
      <c r="I183" s="34"/>
      <c r="J183" s="34"/>
      <c r="K183" s="153"/>
      <c r="L183" s="153"/>
      <c r="M183" s="230"/>
      <c r="N183" s="153"/>
      <c r="O183" s="111"/>
      <c r="P183" s="111"/>
      <c r="Q183" s="111"/>
    </row>
    <row r="184" spans="2:17">
      <c r="B184" s="153"/>
      <c r="C184" s="34"/>
      <c r="D184" s="34"/>
      <c r="E184" s="153"/>
      <c r="F184" s="153"/>
      <c r="G184" s="230"/>
      <c r="H184" s="153"/>
      <c r="I184" s="34"/>
      <c r="J184" s="34"/>
      <c r="K184" s="153"/>
      <c r="L184" s="153"/>
      <c r="M184" s="230"/>
      <c r="N184" s="153"/>
      <c r="O184" s="111"/>
      <c r="P184" s="111"/>
      <c r="Q184" s="111"/>
    </row>
    <row r="185" spans="2:17">
      <c r="B185" s="153"/>
      <c r="C185" s="34"/>
      <c r="D185" s="34"/>
      <c r="E185" s="153"/>
      <c r="F185" s="153"/>
      <c r="G185" s="230"/>
      <c r="H185" s="153"/>
      <c r="I185" s="34"/>
      <c r="J185" s="34"/>
      <c r="K185" s="153"/>
      <c r="L185" s="153"/>
      <c r="M185" s="230"/>
      <c r="N185" s="153"/>
      <c r="O185" s="111"/>
      <c r="P185" s="111"/>
      <c r="Q185" s="111"/>
    </row>
    <row r="186" spans="2:17">
      <c r="B186" s="153"/>
      <c r="C186" s="34"/>
      <c r="D186" s="34"/>
      <c r="E186" s="153"/>
      <c r="F186" s="153"/>
      <c r="G186" s="230"/>
      <c r="H186" s="153"/>
      <c r="I186" s="34"/>
      <c r="J186" s="34"/>
      <c r="K186" s="153"/>
      <c r="L186" s="153"/>
      <c r="M186" s="230"/>
      <c r="N186" s="153"/>
      <c r="O186" s="111"/>
      <c r="P186" s="111"/>
      <c r="Q186" s="111"/>
    </row>
    <row r="187" spans="2:17">
      <c r="B187" s="153"/>
      <c r="C187" s="34"/>
      <c r="D187" s="34"/>
      <c r="E187" s="153"/>
      <c r="F187" s="153"/>
      <c r="G187" s="230"/>
      <c r="H187" s="153"/>
      <c r="I187" s="34"/>
      <c r="J187" s="34"/>
      <c r="K187" s="153"/>
      <c r="L187" s="153"/>
      <c r="M187" s="230"/>
      <c r="N187" s="153"/>
      <c r="O187" s="111"/>
      <c r="P187" s="111"/>
      <c r="Q187" s="111"/>
    </row>
    <row r="188" spans="2:17">
      <c r="B188" s="153"/>
      <c r="C188" s="34"/>
      <c r="D188" s="34"/>
      <c r="E188" s="153"/>
      <c r="F188" s="153"/>
      <c r="G188" s="230"/>
      <c r="H188" s="153"/>
      <c r="I188" s="34"/>
      <c r="J188" s="34"/>
      <c r="K188" s="153"/>
      <c r="L188" s="153"/>
      <c r="M188" s="230"/>
      <c r="N188" s="153"/>
      <c r="O188" s="111"/>
      <c r="P188" s="111"/>
      <c r="Q188" s="111"/>
    </row>
    <row r="189" spans="2:17">
      <c r="B189" s="153"/>
      <c r="C189" s="34"/>
      <c r="D189" s="34"/>
      <c r="E189" s="153"/>
      <c r="F189" s="153"/>
      <c r="G189" s="230"/>
      <c r="H189" s="153"/>
      <c r="I189" s="34"/>
      <c r="J189" s="34"/>
      <c r="K189" s="153"/>
      <c r="L189" s="153"/>
      <c r="M189" s="230"/>
      <c r="N189" s="153"/>
      <c r="O189" s="111"/>
      <c r="P189" s="111"/>
      <c r="Q189" s="111"/>
    </row>
    <row r="190" spans="2:17">
      <c r="B190" s="153"/>
      <c r="C190" s="34"/>
      <c r="D190" s="34"/>
      <c r="E190" s="153"/>
      <c r="F190" s="153"/>
      <c r="G190" s="230"/>
      <c r="H190" s="153"/>
      <c r="I190" s="34"/>
      <c r="J190" s="34"/>
      <c r="K190" s="153"/>
      <c r="L190" s="153"/>
      <c r="M190" s="230"/>
      <c r="N190" s="153"/>
      <c r="O190" s="111"/>
      <c r="P190" s="111"/>
      <c r="Q190" s="111"/>
    </row>
    <row r="191" spans="2:17">
      <c r="B191" s="153"/>
      <c r="C191" s="34"/>
      <c r="D191" s="34"/>
      <c r="E191" s="153"/>
      <c r="F191" s="153"/>
      <c r="G191" s="230"/>
      <c r="H191" s="153"/>
      <c r="I191" s="34"/>
      <c r="J191" s="34"/>
      <c r="K191" s="153"/>
      <c r="L191" s="153"/>
      <c r="M191" s="230"/>
      <c r="N191" s="153"/>
      <c r="O191" s="111"/>
      <c r="P191" s="111"/>
      <c r="Q191" s="111"/>
    </row>
    <row r="192" spans="2:17">
      <c r="B192" s="153"/>
      <c r="C192" s="34"/>
      <c r="D192" s="34"/>
      <c r="E192" s="153"/>
      <c r="F192" s="153"/>
      <c r="G192" s="230"/>
      <c r="H192" s="153"/>
      <c r="I192" s="34"/>
      <c r="J192" s="34"/>
      <c r="K192" s="153"/>
      <c r="L192" s="153"/>
      <c r="M192" s="230"/>
      <c r="N192" s="153"/>
      <c r="O192" s="111"/>
      <c r="P192" s="111"/>
      <c r="Q192" s="111"/>
    </row>
    <row r="193" spans="2:17">
      <c r="B193" s="153"/>
      <c r="C193" s="34"/>
      <c r="D193" s="34"/>
      <c r="E193" s="153"/>
      <c r="F193" s="153"/>
      <c r="G193" s="230"/>
      <c r="H193" s="153"/>
      <c r="I193" s="34"/>
      <c r="J193" s="34"/>
      <c r="K193" s="153"/>
      <c r="L193" s="153"/>
      <c r="M193" s="230"/>
      <c r="N193" s="153"/>
      <c r="O193" s="111"/>
      <c r="P193" s="111"/>
      <c r="Q193" s="111"/>
    </row>
    <row r="194" spans="2:17">
      <c r="B194" s="153"/>
      <c r="C194" s="34"/>
      <c r="D194" s="34"/>
      <c r="E194" s="153"/>
      <c r="F194" s="153"/>
      <c r="G194" s="230"/>
      <c r="H194" s="153"/>
      <c r="I194" s="34"/>
      <c r="J194" s="34"/>
      <c r="K194" s="153"/>
      <c r="L194" s="153"/>
      <c r="M194" s="230"/>
      <c r="N194" s="153"/>
      <c r="O194" s="111"/>
      <c r="P194" s="111"/>
      <c r="Q194" s="111"/>
    </row>
    <row r="195" spans="2:17">
      <c r="B195" s="153"/>
      <c r="C195" s="34"/>
      <c r="D195" s="34"/>
      <c r="E195" s="153"/>
      <c r="F195" s="153"/>
      <c r="G195" s="230"/>
      <c r="H195" s="153"/>
      <c r="I195" s="34"/>
      <c r="J195" s="34"/>
      <c r="K195" s="153"/>
      <c r="L195" s="153"/>
      <c r="M195" s="230"/>
      <c r="N195" s="153"/>
      <c r="O195" s="111"/>
      <c r="P195" s="111"/>
      <c r="Q195" s="111"/>
    </row>
    <row r="196" spans="2:17">
      <c r="B196" s="153"/>
      <c r="C196" s="34"/>
      <c r="D196" s="34"/>
      <c r="E196" s="153"/>
      <c r="F196" s="153"/>
      <c r="G196" s="230"/>
      <c r="H196" s="153"/>
      <c r="I196" s="34"/>
      <c r="J196" s="34"/>
      <c r="K196" s="153"/>
      <c r="L196" s="153"/>
      <c r="M196" s="230"/>
      <c r="N196" s="153"/>
      <c r="O196" s="111"/>
      <c r="P196" s="111"/>
      <c r="Q196" s="111"/>
    </row>
    <row r="197" spans="2:17">
      <c r="B197" s="153"/>
      <c r="C197" s="34"/>
      <c r="D197" s="34"/>
      <c r="E197" s="153"/>
      <c r="F197" s="153"/>
      <c r="G197" s="230"/>
      <c r="H197" s="153"/>
      <c r="I197" s="34"/>
      <c r="J197" s="34"/>
      <c r="K197" s="153"/>
      <c r="L197" s="153"/>
      <c r="M197" s="230"/>
      <c r="N197" s="153"/>
      <c r="O197" s="111"/>
      <c r="P197" s="111"/>
      <c r="Q197" s="111"/>
    </row>
    <row r="198" spans="2:17">
      <c r="B198" s="153"/>
      <c r="C198" s="34"/>
      <c r="D198" s="34"/>
      <c r="E198" s="153"/>
      <c r="F198" s="153"/>
      <c r="G198" s="230"/>
      <c r="H198" s="153"/>
      <c r="I198" s="34"/>
      <c r="J198" s="34"/>
      <c r="K198" s="153"/>
      <c r="L198" s="153"/>
      <c r="M198" s="230"/>
      <c r="N198" s="153"/>
      <c r="O198" s="111"/>
      <c r="P198" s="111"/>
      <c r="Q198" s="111"/>
    </row>
    <row r="199" spans="2:17">
      <c r="B199" s="153"/>
      <c r="C199" s="34"/>
      <c r="D199" s="34"/>
      <c r="E199" s="153"/>
      <c r="F199" s="153"/>
      <c r="G199" s="230"/>
      <c r="H199" s="153"/>
      <c r="I199" s="34"/>
      <c r="J199" s="34"/>
      <c r="K199" s="153"/>
      <c r="L199" s="153"/>
      <c r="M199" s="230"/>
      <c r="N199" s="153"/>
      <c r="O199" s="111"/>
      <c r="P199" s="111"/>
      <c r="Q199" s="111"/>
    </row>
    <row r="200" spans="2:17">
      <c r="B200" s="153"/>
      <c r="C200" s="34"/>
      <c r="D200" s="34"/>
      <c r="E200" s="153"/>
      <c r="F200" s="153"/>
      <c r="G200" s="230"/>
      <c r="H200" s="153"/>
      <c r="I200" s="34"/>
      <c r="J200" s="34"/>
      <c r="K200" s="153"/>
      <c r="L200" s="153"/>
      <c r="M200" s="230"/>
      <c r="N200" s="153"/>
      <c r="O200" s="111"/>
      <c r="P200" s="111"/>
      <c r="Q200" s="111"/>
    </row>
    <row r="201" spans="2:17">
      <c r="B201" s="153"/>
      <c r="C201" s="34"/>
      <c r="D201" s="34"/>
      <c r="E201" s="153"/>
      <c r="F201" s="153"/>
      <c r="G201" s="230"/>
      <c r="H201" s="153"/>
      <c r="I201" s="34"/>
      <c r="J201" s="34"/>
      <c r="K201" s="153"/>
      <c r="L201" s="153"/>
      <c r="M201" s="230"/>
      <c r="N201" s="153"/>
      <c r="O201" s="111"/>
      <c r="P201" s="111"/>
      <c r="Q201" s="111"/>
    </row>
    <row r="202" spans="2:17">
      <c r="B202" s="153"/>
      <c r="C202" s="34"/>
      <c r="D202" s="34"/>
      <c r="E202" s="153"/>
      <c r="F202" s="153"/>
      <c r="G202" s="230"/>
      <c r="H202" s="153"/>
      <c r="I202" s="34"/>
      <c r="J202" s="34"/>
      <c r="K202" s="153"/>
      <c r="L202" s="153"/>
      <c r="M202" s="230"/>
      <c r="N202" s="153"/>
      <c r="O202" s="111"/>
      <c r="P202" s="111"/>
      <c r="Q202" s="111"/>
    </row>
    <row r="203" spans="2:17">
      <c r="B203" s="153"/>
      <c r="C203" s="34"/>
      <c r="D203" s="34"/>
      <c r="E203" s="153"/>
      <c r="F203" s="153"/>
      <c r="G203" s="230"/>
      <c r="H203" s="153"/>
      <c r="I203" s="34"/>
      <c r="J203" s="34"/>
      <c r="K203" s="153"/>
      <c r="L203" s="153"/>
      <c r="M203" s="230"/>
      <c r="N203" s="153"/>
      <c r="O203" s="111"/>
      <c r="P203" s="111"/>
      <c r="Q203" s="111"/>
    </row>
    <row r="204" spans="2:17">
      <c r="B204" s="153"/>
      <c r="C204" s="34"/>
      <c r="D204" s="34"/>
      <c r="E204" s="153"/>
      <c r="F204" s="153"/>
      <c r="G204" s="230"/>
      <c r="H204" s="153"/>
      <c r="I204" s="34"/>
      <c r="J204" s="34"/>
      <c r="K204" s="153"/>
      <c r="L204" s="153"/>
      <c r="M204" s="230"/>
      <c r="N204" s="153"/>
      <c r="O204" s="111"/>
      <c r="P204" s="111"/>
      <c r="Q204" s="111"/>
    </row>
    <row r="205" spans="2:17">
      <c r="B205" s="153"/>
      <c r="C205" s="34"/>
      <c r="D205" s="34"/>
      <c r="E205" s="153"/>
      <c r="F205" s="153"/>
      <c r="G205" s="230"/>
      <c r="H205" s="153"/>
      <c r="I205" s="34"/>
      <c r="J205" s="34"/>
      <c r="K205" s="153"/>
      <c r="L205" s="153"/>
      <c r="M205" s="230"/>
      <c r="N205" s="153"/>
      <c r="O205" s="111"/>
      <c r="P205" s="111"/>
      <c r="Q205" s="111"/>
    </row>
    <row r="206" spans="2:17">
      <c r="B206" s="153"/>
      <c r="C206" s="34"/>
      <c r="D206" s="34"/>
      <c r="E206" s="153"/>
      <c r="F206" s="153"/>
      <c r="G206" s="230"/>
      <c r="H206" s="153"/>
      <c r="I206" s="34"/>
      <c r="J206" s="34"/>
      <c r="K206" s="153"/>
      <c r="L206" s="153"/>
      <c r="M206" s="230"/>
      <c r="N206" s="153"/>
      <c r="O206" s="111"/>
      <c r="P206" s="111"/>
      <c r="Q206" s="111"/>
    </row>
    <row r="207" spans="2:17">
      <c r="B207" s="153"/>
      <c r="C207" s="34"/>
      <c r="D207" s="34"/>
      <c r="E207" s="153"/>
      <c r="F207" s="153"/>
      <c r="G207" s="230"/>
      <c r="H207" s="153"/>
      <c r="I207" s="34"/>
      <c r="J207" s="34"/>
      <c r="K207" s="153"/>
      <c r="L207" s="153"/>
      <c r="M207" s="230"/>
      <c r="N207" s="153"/>
      <c r="O207" s="111"/>
      <c r="P207" s="111"/>
      <c r="Q207" s="111"/>
    </row>
    <row r="208" spans="2:17">
      <c r="B208" s="153"/>
      <c r="C208" s="34"/>
      <c r="D208" s="34"/>
      <c r="E208" s="153"/>
      <c r="F208" s="153"/>
      <c r="G208" s="230"/>
      <c r="H208" s="153"/>
      <c r="I208" s="34"/>
      <c r="J208" s="34"/>
      <c r="K208" s="153"/>
      <c r="L208" s="153"/>
      <c r="M208" s="230"/>
      <c r="N208" s="153"/>
      <c r="O208" s="111"/>
      <c r="P208" s="111"/>
      <c r="Q208" s="111"/>
    </row>
    <row r="209" spans="2:17">
      <c r="B209" s="153"/>
      <c r="C209" s="34"/>
      <c r="D209" s="34"/>
      <c r="E209" s="153"/>
      <c r="F209" s="153"/>
      <c r="G209" s="230"/>
      <c r="H209" s="153"/>
      <c r="I209" s="34"/>
      <c r="J209" s="34"/>
      <c r="K209" s="153"/>
      <c r="L209" s="153"/>
      <c r="M209" s="230"/>
      <c r="N209" s="153"/>
      <c r="O209" s="111"/>
      <c r="P209" s="111"/>
      <c r="Q209" s="111"/>
    </row>
    <row r="210" spans="2:17">
      <c r="B210" s="153"/>
      <c r="C210" s="34"/>
      <c r="D210" s="34"/>
      <c r="E210" s="153"/>
      <c r="F210" s="153"/>
      <c r="G210" s="230"/>
      <c r="H210" s="153"/>
      <c r="I210" s="34"/>
      <c r="J210" s="34"/>
      <c r="K210" s="153"/>
      <c r="L210" s="153"/>
      <c r="M210" s="230"/>
      <c r="N210" s="153"/>
      <c r="O210" s="111"/>
      <c r="P210" s="111"/>
      <c r="Q210" s="111"/>
    </row>
    <row r="211" spans="2:17">
      <c r="B211" s="153"/>
      <c r="C211" s="34"/>
      <c r="D211" s="34"/>
      <c r="E211" s="153"/>
      <c r="F211" s="153"/>
      <c r="G211" s="230"/>
      <c r="H211" s="153"/>
      <c r="I211" s="34"/>
      <c r="J211" s="34"/>
      <c r="K211" s="153"/>
      <c r="L211" s="153"/>
      <c r="M211" s="230"/>
      <c r="N211" s="153"/>
      <c r="O211" s="111"/>
      <c r="P211" s="111"/>
      <c r="Q211" s="111"/>
    </row>
    <row r="212" spans="2:17">
      <c r="B212" s="153"/>
      <c r="C212" s="34"/>
      <c r="D212" s="34"/>
      <c r="E212" s="153"/>
      <c r="F212" s="153"/>
      <c r="G212" s="230"/>
      <c r="H212" s="153"/>
      <c r="I212" s="34"/>
      <c r="J212" s="34"/>
      <c r="K212" s="153"/>
      <c r="L212" s="153"/>
      <c r="M212" s="230"/>
      <c r="N212" s="153"/>
      <c r="O212" s="111"/>
      <c r="P212" s="111"/>
      <c r="Q212" s="111"/>
    </row>
    <row r="213" spans="2:17">
      <c r="B213" s="153"/>
      <c r="C213" s="34"/>
      <c r="D213" s="34"/>
      <c r="E213" s="153"/>
      <c r="F213" s="153"/>
      <c r="G213" s="230"/>
      <c r="H213" s="153"/>
      <c r="I213" s="34"/>
      <c r="J213" s="34"/>
      <c r="K213" s="153"/>
      <c r="L213" s="153"/>
      <c r="M213" s="230"/>
      <c r="N213" s="153"/>
      <c r="O213" s="111"/>
      <c r="P213" s="111"/>
      <c r="Q213" s="111"/>
    </row>
    <row r="214" spans="2:17">
      <c r="B214" s="153"/>
      <c r="C214" s="34"/>
      <c r="D214" s="34"/>
      <c r="E214" s="153"/>
      <c r="F214" s="153"/>
      <c r="G214" s="230"/>
      <c r="H214" s="153"/>
      <c r="I214" s="34"/>
      <c r="J214" s="34"/>
      <c r="K214" s="153"/>
      <c r="L214" s="153"/>
      <c r="M214" s="230"/>
      <c r="N214" s="153"/>
      <c r="O214" s="111"/>
      <c r="P214" s="111"/>
      <c r="Q214" s="111"/>
    </row>
    <row r="215" spans="2:17">
      <c r="B215" s="153"/>
      <c r="C215" s="34"/>
      <c r="D215" s="34"/>
      <c r="E215" s="153"/>
      <c r="F215" s="153"/>
      <c r="G215" s="230"/>
      <c r="H215" s="153"/>
      <c r="I215" s="34"/>
      <c r="J215" s="34"/>
      <c r="K215" s="153"/>
      <c r="L215" s="153"/>
      <c r="M215" s="230"/>
      <c r="N215" s="153"/>
      <c r="O215" s="111"/>
      <c r="P215" s="111"/>
      <c r="Q215" s="111"/>
    </row>
    <row r="216" spans="2:17">
      <c r="B216" s="153"/>
      <c r="C216" s="34"/>
      <c r="D216" s="34"/>
      <c r="E216" s="153"/>
      <c r="F216" s="153"/>
      <c r="G216" s="230"/>
      <c r="H216" s="153"/>
      <c r="I216" s="34"/>
      <c r="J216" s="34"/>
      <c r="K216" s="153"/>
      <c r="L216" s="153"/>
      <c r="M216" s="230"/>
      <c r="N216" s="153"/>
      <c r="O216" s="111"/>
      <c r="P216" s="111"/>
      <c r="Q216" s="111"/>
    </row>
    <row r="217" spans="2:17">
      <c r="B217" s="153"/>
      <c r="C217" s="34"/>
      <c r="D217" s="34"/>
      <c r="E217" s="153"/>
      <c r="F217" s="153"/>
      <c r="G217" s="230"/>
      <c r="H217" s="153"/>
      <c r="I217" s="34"/>
      <c r="J217" s="34"/>
      <c r="K217" s="153"/>
      <c r="L217" s="153"/>
      <c r="M217" s="230"/>
      <c r="N217" s="153"/>
      <c r="O217" s="111"/>
      <c r="P217" s="111"/>
      <c r="Q217" s="111"/>
    </row>
    <row r="218" spans="2:17">
      <c r="B218" s="153"/>
      <c r="C218" s="34"/>
      <c r="D218" s="34"/>
      <c r="E218" s="153"/>
      <c r="F218" s="153"/>
      <c r="G218" s="230"/>
      <c r="H218" s="153"/>
      <c r="I218" s="34"/>
      <c r="J218" s="34"/>
      <c r="K218" s="153"/>
      <c r="L218" s="153"/>
      <c r="M218" s="230"/>
      <c r="N218" s="153"/>
      <c r="O218" s="111"/>
      <c r="P218" s="111"/>
      <c r="Q218" s="111"/>
    </row>
    <row r="219" spans="2:17">
      <c r="B219" s="153"/>
      <c r="C219" s="34"/>
      <c r="D219" s="34"/>
      <c r="E219" s="153"/>
      <c r="F219" s="153"/>
      <c r="G219" s="230"/>
      <c r="H219" s="153"/>
      <c r="I219" s="34"/>
      <c r="J219" s="34"/>
      <c r="K219" s="153"/>
      <c r="L219" s="153"/>
      <c r="M219" s="230"/>
      <c r="N219" s="153"/>
      <c r="O219" s="111"/>
      <c r="P219" s="111"/>
      <c r="Q219" s="111"/>
    </row>
    <row r="220" spans="2:17">
      <c r="B220" s="153"/>
      <c r="C220" s="34"/>
      <c r="D220" s="34"/>
      <c r="E220" s="153"/>
      <c r="F220" s="153"/>
      <c r="G220" s="230"/>
      <c r="H220" s="153"/>
      <c r="I220" s="34"/>
      <c r="J220" s="34"/>
      <c r="K220" s="153"/>
      <c r="L220" s="153"/>
      <c r="M220" s="230"/>
      <c r="N220" s="153"/>
      <c r="O220" s="111"/>
      <c r="P220" s="111"/>
      <c r="Q220" s="111"/>
    </row>
    <row r="221" spans="2:17">
      <c r="B221" s="153"/>
      <c r="C221" s="34"/>
      <c r="D221" s="34"/>
      <c r="E221" s="153"/>
      <c r="F221" s="153"/>
      <c r="G221" s="230"/>
      <c r="H221" s="153"/>
      <c r="I221" s="34"/>
      <c r="J221" s="34"/>
      <c r="K221" s="153"/>
      <c r="L221" s="153"/>
      <c r="M221" s="230"/>
      <c r="N221" s="153"/>
      <c r="O221" s="111"/>
      <c r="P221" s="111"/>
      <c r="Q221" s="111"/>
    </row>
    <row r="222" spans="2:17">
      <c r="B222" s="153"/>
      <c r="C222" s="34"/>
      <c r="D222" s="34"/>
      <c r="E222" s="153"/>
      <c r="F222" s="153"/>
      <c r="G222" s="230"/>
      <c r="H222" s="153"/>
      <c r="I222" s="34"/>
      <c r="J222" s="34"/>
      <c r="K222" s="153"/>
      <c r="L222" s="153"/>
      <c r="M222" s="230"/>
      <c r="N222" s="153"/>
      <c r="O222" s="111"/>
      <c r="P222" s="111"/>
      <c r="Q222" s="111"/>
    </row>
    <row r="223" spans="2:17">
      <c r="B223" s="153"/>
      <c r="C223" s="34"/>
      <c r="D223" s="34"/>
      <c r="E223" s="153"/>
      <c r="F223" s="153"/>
      <c r="G223" s="230"/>
      <c r="H223" s="153"/>
      <c r="I223" s="34"/>
      <c r="J223" s="34"/>
      <c r="K223" s="153"/>
      <c r="L223" s="153"/>
      <c r="M223" s="230"/>
      <c r="N223" s="153"/>
      <c r="O223" s="111"/>
      <c r="P223" s="111"/>
      <c r="Q223" s="111"/>
    </row>
    <row r="224" spans="2:17">
      <c r="B224" s="153"/>
      <c r="C224" s="34"/>
      <c r="D224" s="34"/>
      <c r="E224" s="153"/>
      <c r="F224" s="153"/>
      <c r="G224" s="230"/>
      <c r="H224" s="153"/>
      <c r="I224" s="34"/>
      <c r="J224" s="34"/>
      <c r="K224" s="153"/>
      <c r="L224" s="153"/>
      <c r="M224" s="230"/>
      <c r="N224" s="153"/>
      <c r="O224" s="111"/>
      <c r="P224" s="111"/>
      <c r="Q224" s="111"/>
    </row>
    <row r="225" spans="2:17">
      <c r="B225" s="153"/>
      <c r="C225" s="34"/>
      <c r="D225" s="34"/>
      <c r="E225" s="153"/>
      <c r="F225" s="153"/>
      <c r="G225" s="230"/>
      <c r="H225" s="153"/>
      <c r="I225" s="34"/>
      <c r="J225" s="34"/>
      <c r="K225" s="153"/>
      <c r="L225" s="153"/>
      <c r="M225" s="230"/>
      <c r="N225" s="153"/>
      <c r="O225" s="111"/>
      <c r="P225" s="111"/>
      <c r="Q225" s="111"/>
    </row>
    <row r="226" spans="2:17">
      <c r="B226" s="153"/>
      <c r="C226" s="34"/>
      <c r="D226" s="34"/>
      <c r="E226" s="153"/>
      <c r="F226" s="153"/>
      <c r="G226" s="230"/>
      <c r="H226" s="153"/>
      <c r="I226" s="34"/>
      <c r="J226" s="34"/>
      <c r="K226" s="153"/>
      <c r="L226" s="153"/>
      <c r="M226" s="230"/>
      <c r="N226" s="153"/>
      <c r="O226" s="111"/>
      <c r="P226" s="111"/>
      <c r="Q226" s="111"/>
    </row>
    <row r="227" spans="2:17">
      <c r="B227" s="153"/>
      <c r="C227" s="34"/>
      <c r="D227" s="34"/>
      <c r="E227" s="153"/>
      <c r="F227" s="153"/>
      <c r="G227" s="230"/>
      <c r="H227" s="153"/>
      <c r="I227" s="34"/>
      <c r="J227" s="34"/>
      <c r="K227" s="153"/>
      <c r="L227" s="153"/>
      <c r="M227" s="230"/>
      <c r="N227" s="153"/>
      <c r="O227" s="111"/>
      <c r="P227" s="111"/>
      <c r="Q227" s="111"/>
    </row>
    <row r="228" spans="2:17">
      <c r="B228" s="153"/>
      <c r="C228" s="34"/>
      <c r="D228" s="34"/>
      <c r="E228" s="153"/>
      <c r="F228" s="153"/>
      <c r="G228" s="230"/>
      <c r="H228" s="153"/>
      <c r="I228" s="34"/>
      <c r="J228" s="34"/>
      <c r="K228" s="153"/>
      <c r="L228" s="153"/>
      <c r="M228" s="230"/>
      <c r="N228" s="153"/>
      <c r="O228" s="111"/>
      <c r="P228" s="111"/>
      <c r="Q228" s="111"/>
    </row>
    <row r="229" spans="2:17">
      <c r="B229" s="153"/>
      <c r="C229" s="34"/>
      <c r="D229" s="34"/>
      <c r="E229" s="153"/>
      <c r="F229" s="153"/>
      <c r="G229" s="230"/>
      <c r="H229" s="153"/>
      <c r="I229" s="34"/>
      <c r="J229" s="34"/>
      <c r="K229" s="153"/>
      <c r="L229" s="153"/>
      <c r="M229" s="230"/>
      <c r="N229" s="153"/>
      <c r="O229" s="111"/>
      <c r="P229" s="111"/>
      <c r="Q229" s="111"/>
    </row>
    <row r="230" spans="2:17">
      <c r="B230" s="153"/>
      <c r="C230" s="34"/>
      <c r="D230" s="34"/>
      <c r="E230" s="153"/>
      <c r="F230" s="153"/>
      <c r="G230" s="230"/>
      <c r="H230" s="153"/>
      <c r="I230" s="34"/>
      <c r="J230" s="34"/>
      <c r="K230" s="153"/>
      <c r="L230" s="153"/>
      <c r="M230" s="230"/>
      <c r="N230" s="153"/>
      <c r="O230" s="111"/>
      <c r="P230" s="111"/>
      <c r="Q230" s="111"/>
    </row>
    <row r="231" spans="2:17">
      <c r="B231" s="153"/>
      <c r="C231" s="34"/>
      <c r="D231" s="34"/>
      <c r="E231" s="153"/>
      <c r="F231" s="153"/>
      <c r="G231" s="230"/>
      <c r="H231" s="153"/>
      <c r="I231" s="34"/>
      <c r="J231" s="34"/>
      <c r="K231" s="153"/>
      <c r="L231" s="153"/>
      <c r="M231" s="230"/>
      <c r="N231" s="153"/>
      <c r="O231" s="111"/>
      <c r="P231" s="111"/>
      <c r="Q231" s="111"/>
    </row>
    <row r="232" spans="2:17">
      <c r="B232" s="153"/>
      <c r="C232" s="34"/>
      <c r="D232" s="34"/>
      <c r="E232" s="153"/>
      <c r="F232" s="153"/>
      <c r="G232" s="230"/>
      <c r="H232" s="153"/>
      <c r="I232" s="34"/>
      <c r="J232" s="34"/>
      <c r="K232" s="153"/>
      <c r="L232" s="153"/>
      <c r="M232" s="230"/>
      <c r="N232" s="153"/>
      <c r="O232" s="111"/>
      <c r="P232" s="111"/>
      <c r="Q232" s="111"/>
    </row>
    <row r="233" spans="2:17">
      <c r="B233" s="153"/>
      <c r="C233" s="34"/>
      <c r="D233" s="34"/>
      <c r="E233" s="153"/>
      <c r="F233" s="153"/>
      <c r="G233" s="230"/>
      <c r="H233" s="153"/>
      <c r="I233" s="34"/>
      <c r="J233" s="34"/>
      <c r="K233" s="153"/>
      <c r="L233" s="153"/>
      <c r="M233" s="230"/>
      <c r="N233" s="153"/>
      <c r="O233" s="111"/>
      <c r="P233" s="111"/>
      <c r="Q233" s="111"/>
    </row>
    <row r="234" spans="2:17">
      <c r="B234" s="153"/>
      <c r="C234" s="34"/>
      <c r="D234" s="34"/>
      <c r="E234" s="153"/>
      <c r="F234" s="153"/>
      <c r="G234" s="230"/>
      <c r="H234" s="153"/>
      <c r="I234" s="34"/>
      <c r="J234" s="34"/>
      <c r="K234" s="153"/>
      <c r="L234" s="153"/>
      <c r="M234" s="230"/>
      <c r="N234" s="153"/>
      <c r="O234" s="111"/>
      <c r="P234" s="111"/>
      <c r="Q234" s="111"/>
    </row>
    <row r="235" spans="2:17">
      <c r="B235" s="153"/>
      <c r="C235" s="34"/>
      <c r="D235" s="34"/>
      <c r="E235" s="153"/>
      <c r="F235" s="153"/>
      <c r="G235" s="230"/>
      <c r="H235" s="153"/>
      <c r="I235" s="34"/>
      <c r="J235" s="34"/>
      <c r="K235" s="153"/>
      <c r="L235" s="153"/>
      <c r="M235" s="230"/>
      <c r="N235" s="153"/>
      <c r="O235" s="111"/>
      <c r="P235" s="111"/>
      <c r="Q235" s="111"/>
    </row>
    <row r="236" spans="2:17">
      <c r="B236" s="153"/>
      <c r="C236" s="34"/>
      <c r="D236" s="34"/>
      <c r="E236" s="153"/>
      <c r="F236" s="153"/>
      <c r="G236" s="230"/>
      <c r="H236" s="153"/>
      <c r="I236" s="34"/>
      <c r="J236" s="34"/>
      <c r="K236" s="153"/>
      <c r="L236" s="153"/>
      <c r="M236" s="230"/>
      <c r="N236" s="153"/>
      <c r="O236" s="111"/>
      <c r="P236" s="111"/>
      <c r="Q236" s="111"/>
    </row>
    <row r="237" spans="2:17">
      <c r="B237" s="153"/>
      <c r="C237" s="34"/>
      <c r="D237" s="34"/>
      <c r="E237" s="153"/>
      <c r="F237" s="153"/>
      <c r="G237" s="230"/>
      <c r="H237" s="153"/>
      <c r="I237" s="34"/>
      <c r="J237" s="34"/>
      <c r="K237" s="153"/>
      <c r="L237" s="153"/>
      <c r="M237" s="230"/>
      <c r="N237" s="153"/>
      <c r="O237" s="111"/>
      <c r="P237" s="111"/>
      <c r="Q237" s="111"/>
    </row>
    <row r="238" spans="2:17">
      <c r="B238" s="153"/>
      <c r="C238" s="34"/>
      <c r="D238" s="34"/>
      <c r="E238" s="153"/>
      <c r="F238" s="153"/>
      <c r="G238" s="230"/>
      <c r="H238" s="153"/>
      <c r="I238" s="34"/>
      <c r="J238" s="34"/>
      <c r="K238" s="153"/>
      <c r="L238" s="153"/>
      <c r="M238" s="230"/>
      <c r="N238" s="153"/>
      <c r="O238" s="111"/>
      <c r="P238" s="111"/>
      <c r="Q238" s="111"/>
    </row>
    <row r="239" spans="2:17">
      <c r="B239" s="153"/>
      <c r="C239" s="34"/>
      <c r="D239" s="34"/>
      <c r="E239" s="153"/>
      <c r="F239" s="153"/>
      <c r="G239" s="230"/>
      <c r="H239" s="153"/>
      <c r="I239" s="34"/>
      <c r="J239" s="34"/>
      <c r="K239" s="153"/>
      <c r="L239" s="153"/>
      <c r="M239" s="230"/>
      <c r="N239" s="153"/>
      <c r="O239" s="111"/>
      <c r="P239" s="111"/>
      <c r="Q239" s="111"/>
    </row>
    <row r="240" spans="2:17">
      <c r="B240" s="153"/>
      <c r="C240" s="34"/>
      <c r="D240" s="34"/>
      <c r="E240" s="153"/>
      <c r="F240" s="153"/>
      <c r="G240" s="230"/>
      <c r="H240" s="153"/>
      <c r="I240" s="34"/>
      <c r="J240" s="34"/>
      <c r="K240" s="153"/>
      <c r="L240" s="153"/>
      <c r="M240" s="230"/>
      <c r="N240" s="153"/>
      <c r="O240" s="111"/>
      <c r="P240" s="111"/>
      <c r="Q240" s="111"/>
    </row>
    <row r="241" spans="2:17">
      <c r="B241" s="153"/>
      <c r="C241" s="34"/>
      <c r="D241" s="34"/>
      <c r="E241" s="153"/>
      <c r="F241" s="153"/>
      <c r="G241" s="230"/>
      <c r="H241" s="153"/>
      <c r="I241" s="34"/>
      <c r="J241" s="34"/>
      <c r="K241" s="153"/>
      <c r="L241" s="153"/>
      <c r="M241" s="230"/>
      <c r="N241" s="153"/>
      <c r="O241" s="111"/>
      <c r="P241" s="111"/>
      <c r="Q241" s="111"/>
    </row>
    <row r="242" spans="2:17">
      <c r="B242" s="153"/>
      <c r="C242" s="34"/>
      <c r="D242" s="34"/>
      <c r="E242" s="153"/>
      <c r="F242" s="153"/>
      <c r="G242" s="230"/>
      <c r="H242" s="153"/>
      <c r="I242" s="34"/>
      <c r="J242" s="34"/>
      <c r="K242" s="153"/>
      <c r="L242" s="153"/>
      <c r="M242" s="230"/>
      <c r="N242" s="153"/>
      <c r="O242" s="111"/>
      <c r="P242" s="111"/>
      <c r="Q242" s="111"/>
    </row>
    <row r="243" spans="2:17">
      <c r="B243" s="153"/>
      <c r="C243" s="34"/>
      <c r="D243" s="34"/>
      <c r="E243" s="153"/>
      <c r="F243" s="153"/>
      <c r="G243" s="230"/>
      <c r="H243" s="153"/>
      <c r="I243" s="34"/>
      <c r="J243" s="34"/>
      <c r="K243" s="153"/>
      <c r="L243" s="153"/>
      <c r="M243" s="230"/>
      <c r="N243" s="153"/>
      <c r="O243" s="111"/>
      <c r="P243" s="111"/>
      <c r="Q243" s="111"/>
    </row>
    <row r="244" spans="2:17">
      <c r="B244" s="153"/>
      <c r="C244" s="34"/>
      <c r="D244" s="34"/>
      <c r="E244" s="153"/>
      <c r="F244" s="153"/>
      <c r="G244" s="230"/>
      <c r="H244" s="153"/>
      <c r="I244" s="34"/>
      <c r="J244" s="34"/>
      <c r="K244" s="153"/>
      <c r="L244" s="153"/>
      <c r="M244" s="230"/>
      <c r="N244" s="153"/>
      <c r="O244" s="111"/>
      <c r="P244" s="111"/>
      <c r="Q244" s="111"/>
    </row>
    <row r="245" spans="2:17">
      <c r="B245" s="153"/>
      <c r="C245" s="34"/>
      <c r="D245" s="34"/>
      <c r="E245" s="153"/>
      <c r="F245" s="153"/>
      <c r="G245" s="230"/>
      <c r="H245" s="153"/>
      <c r="I245" s="34"/>
      <c r="J245" s="34"/>
      <c r="K245" s="153"/>
      <c r="L245" s="153"/>
      <c r="M245" s="230"/>
      <c r="N245" s="153"/>
      <c r="O245" s="111"/>
      <c r="P245" s="111"/>
      <c r="Q245" s="111"/>
    </row>
    <row r="246" spans="2:17">
      <c r="B246" s="153"/>
      <c r="C246" s="34"/>
      <c r="D246" s="34"/>
      <c r="E246" s="153"/>
      <c r="F246" s="153"/>
      <c r="G246" s="230"/>
      <c r="H246" s="153"/>
      <c r="I246" s="34"/>
      <c r="J246" s="34"/>
      <c r="K246" s="153"/>
      <c r="L246" s="153"/>
      <c r="M246" s="230"/>
      <c r="N246" s="153"/>
      <c r="O246" s="111"/>
      <c r="P246" s="111"/>
      <c r="Q246" s="111"/>
    </row>
    <row r="247" spans="2:17">
      <c r="B247" s="153"/>
      <c r="C247" s="34"/>
      <c r="D247" s="34"/>
      <c r="E247" s="153"/>
      <c r="F247" s="153"/>
      <c r="G247" s="230"/>
      <c r="H247" s="153"/>
      <c r="I247" s="34"/>
      <c r="J247" s="34"/>
      <c r="K247" s="153"/>
      <c r="L247" s="153"/>
      <c r="M247" s="230"/>
      <c r="N247" s="153"/>
      <c r="O247" s="111"/>
      <c r="P247" s="111"/>
      <c r="Q247" s="111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Лист14">
    <tabColor indexed="12"/>
    <outlinePr applyStyles="1" summaryBelow="0"/>
    <pageSetUpPr fitToPage="1"/>
  </sheetPr>
  <dimension ref="A2:T232"/>
  <sheetViews>
    <sheetView workbookViewId="0">
      <selection activeCell="A2" sqref="A2:D2"/>
    </sheetView>
  </sheetViews>
  <sheetFormatPr baseColWidth="10" defaultColWidth="9.1640625" defaultRowHeight="14" outlineLevelRow="2"/>
  <cols>
    <col min="1" max="1" width="81.5" style="226" customWidth="1"/>
    <col min="2" max="2" width="14.33203125" style="166" customWidth="1"/>
    <col min="3" max="3" width="15.5" style="166" customWidth="1"/>
    <col min="4" max="4" width="10.33203125" style="244" customWidth="1"/>
    <col min="5" max="5" width="8.83203125" style="119" hidden="1" customWidth="1"/>
    <col min="6" max="16384" width="9.1640625" style="119"/>
  </cols>
  <sheetData>
    <row r="2" spans="1:20" ht="19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30.09.2020</v>
      </c>
      <c r="B2" s="3"/>
      <c r="C2" s="3"/>
      <c r="D2" s="3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1:20" ht="19">
      <c r="A3" s="1" t="s">
        <v>155</v>
      </c>
      <c r="B3" s="1"/>
      <c r="C3" s="1"/>
      <c r="D3" s="1"/>
    </row>
    <row r="4" spans="1:20">
      <c r="B4" s="153"/>
      <c r="C4" s="153"/>
      <c r="D4" s="230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</row>
    <row r="5" spans="1:20" s="150" customFormat="1">
      <c r="B5" s="199"/>
      <c r="C5" s="199"/>
      <c r="D5" s="150" t="str">
        <f>VALVAL</f>
        <v>млрд. одиниць</v>
      </c>
    </row>
    <row r="6" spans="1:20" s="207" customFormat="1">
      <c r="A6" s="209"/>
      <c r="B6" s="7" t="s">
        <v>156</v>
      </c>
      <c r="C6" s="7" t="s">
        <v>159</v>
      </c>
      <c r="D6" s="74" t="s">
        <v>178</v>
      </c>
      <c r="E6" s="93" t="s">
        <v>51</v>
      </c>
    </row>
    <row r="7" spans="1:20" s="258" customFormat="1" ht="16">
      <c r="A7" s="161" t="s">
        <v>141</v>
      </c>
      <c r="B7" s="51">
        <f t="shared" ref="B7:C7" si="0">B$8+B$18</f>
        <v>82.886899914439994</v>
      </c>
      <c r="C7" s="51">
        <f t="shared" si="0"/>
        <v>2345.6080919829997</v>
      </c>
      <c r="D7" s="185">
        <v>0.99999899999999997</v>
      </c>
      <c r="E7" s="231" t="s">
        <v>83</v>
      </c>
    </row>
    <row r="8" spans="1:20" s="10" customFormat="1" ht="15">
      <c r="A8" s="123" t="s">
        <v>61</v>
      </c>
      <c r="B8" s="43">
        <f t="shared" ref="B8:D8" si="1">B$9+B$12</f>
        <v>72.988204610929998</v>
      </c>
      <c r="C8" s="43">
        <f t="shared" si="1"/>
        <v>2065.4859034587798</v>
      </c>
      <c r="D8" s="49">
        <f t="shared" si="1"/>
        <v>0.88057600000000003</v>
      </c>
      <c r="E8" s="15" t="s">
        <v>83</v>
      </c>
    </row>
    <row r="9" spans="1:20" s="221" customFormat="1" ht="15" outlineLevel="1">
      <c r="A9" s="136" t="s">
        <v>45</v>
      </c>
      <c r="B9" s="96">
        <f t="shared" ref="B9:C9" si="2">SUM(B$10:B$11)</f>
        <v>31.03484627996</v>
      </c>
      <c r="C9" s="96">
        <f t="shared" si="2"/>
        <v>878.25201138561999</v>
      </c>
      <c r="D9" s="128">
        <v>0.37442399999999998</v>
      </c>
      <c r="E9" s="77" t="s">
        <v>153</v>
      </c>
    </row>
    <row r="10" spans="1:20" s="117" customFormat="1" ht="15" outlineLevel="2">
      <c r="A10" s="249" t="s">
        <v>181</v>
      </c>
      <c r="B10" s="242">
        <v>30.963576691099998</v>
      </c>
      <c r="C10" s="242">
        <v>876.23516041729999</v>
      </c>
      <c r="D10" s="41">
        <v>0.37356400000000001</v>
      </c>
      <c r="E10" s="24" t="s">
        <v>10</v>
      </c>
    </row>
    <row r="11" spans="1:20" ht="15" outlineLevel="2">
      <c r="A11" s="148" t="s">
        <v>106</v>
      </c>
      <c r="B11" s="139">
        <v>7.1269588859999997E-2</v>
      </c>
      <c r="C11" s="139">
        <v>2.01685096832</v>
      </c>
      <c r="D11" s="41">
        <v>8.5999999999999998E-4</v>
      </c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</row>
    <row r="12" spans="1:20" ht="16" outlineLevel="1">
      <c r="A12" s="147" t="s">
        <v>56</v>
      </c>
      <c r="B12" s="29">
        <f t="shared" ref="B12:C12" si="3">SUM(B$13:B$17)</f>
        <v>41.953358330969998</v>
      </c>
      <c r="C12" s="29">
        <f t="shared" si="3"/>
        <v>1187.23389207316</v>
      </c>
      <c r="D12" s="87">
        <v>0.50615200000000005</v>
      </c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</row>
    <row r="13" spans="1:20" ht="16" outlineLevel="2">
      <c r="A13" s="33" t="s">
        <v>164</v>
      </c>
      <c r="B13" s="168">
        <v>14.393546977550001</v>
      </c>
      <c r="C13" s="168">
        <v>407.3215465632</v>
      </c>
      <c r="D13" s="245">
        <v>0.173653</v>
      </c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</row>
    <row r="14" spans="1:20" ht="16" outlineLevel="2">
      <c r="A14" s="33" t="s">
        <v>40</v>
      </c>
      <c r="B14" s="168">
        <v>1.5111319542999999</v>
      </c>
      <c r="C14" s="168">
        <v>42.763372061170003</v>
      </c>
      <c r="D14" s="245">
        <v>1.8231000000000001E-2</v>
      </c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</row>
    <row r="15" spans="1:20" ht="32" outlineLevel="2">
      <c r="A15" s="33" t="s">
        <v>203</v>
      </c>
      <c r="B15" s="168">
        <v>1.7002174564200001</v>
      </c>
      <c r="C15" s="168">
        <v>48.114283778390003</v>
      </c>
      <c r="D15" s="245">
        <v>2.0511999999999999E-2</v>
      </c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</row>
    <row r="16" spans="1:20" ht="16" outlineLevel="2">
      <c r="A16" s="33" t="s">
        <v>49</v>
      </c>
      <c r="B16" s="168">
        <v>22.61996054427</v>
      </c>
      <c r="C16" s="168">
        <v>640.12000144640001</v>
      </c>
      <c r="D16" s="245">
        <v>0.27290199999999998</v>
      </c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</row>
    <row r="17" spans="1:18" ht="16" outlineLevel="2">
      <c r="A17" s="33" t="s">
        <v>167</v>
      </c>
      <c r="B17" s="168">
        <v>1.7285013984299999</v>
      </c>
      <c r="C17" s="168">
        <v>48.914688224000002</v>
      </c>
      <c r="D17" s="245">
        <v>2.0854000000000001E-2</v>
      </c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</row>
    <row r="18" spans="1:18" ht="16">
      <c r="A18" s="113" t="s">
        <v>12</v>
      </c>
      <c r="B18" s="193">
        <f t="shared" ref="B18:D18" si="4">B$19+B$23</f>
        <v>9.8986953035100012</v>
      </c>
      <c r="C18" s="193">
        <f t="shared" si="4"/>
        <v>280.12218852421995</v>
      </c>
      <c r="D18" s="11">
        <f t="shared" si="4"/>
        <v>0.119423</v>
      </c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</row>
    <row r="19" spans="1:18" ht="16" outlineLevel="1">
      <c r="A19" s="147" t="s">
        <v>45</v>
      </c>
      <c r="B19" s="29">
        <f t="shared" ref="B19:C19" si="5">SUM(B$20:B$22)</f>
        <v>0.85651113444999993</v>
      </c>
      <c r="C19" s="29">
        <f t="shared" si="5"/>
        <v>24.238322942659998</v>
      </c>
      <c r="D19" s="87">
        <v>1.0333E-2</v>
      </c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18" ht="16" outlineLevel="2">
      <c r="A20" s="33" t="s">
        <v>181</v>
      </c>
      <c r="B20" s="168">
        <v>0.67883969340999994</v>
      </c>
      <c r="C20" s="168">
        <v>19.210416599999999</v>
      </c>
      <c r="D20" s="245">
        <v>8.1899999999999994E-3</v>
      </c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</row>
    <row r="21" spans="1:18" ht="16" outlineLevel="2">
      <c r="A21" s="33" t="s">
        <v>106</v>
      </c>
      <c r="B21" s="168">
        <v>0.17763770650999999</v>
      </c>
      <c r="C21" s="168">
        <v>5.02695169266</v>
      </c>
      <c r="D21" s="245">
        <v>2.1429999999999999E-3</v>
      </c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</row>
    <row r="22" spans="1:18" ht="16" outlineLevel="2">
      <c r="A22" s="33" t="s">
        <v>126</v>
      </c>
      <c r="B22" s="168">
        <v>3.3734530000000002E-5</v>
      </c>
      <c r="C22" s="168">
        <v>9.5465000000000003E-4</v>
      </c>
      <c r="D22" s="245">
        <v>0</v>
      </c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</row>
    <row r="23" spans="1:18" ht="16" outlineLevel="1">
      <c r="A23" s="147" t="s">
        <v>56</v>
      </c>
      <c r="B23" s="29">
        <f t="shared" ref="B23:C23" si="6">SUM(B$24:B$26)</f>
        <v>9.0421841690600004</v>
      </c>
      <c r="C23" s="29">
        <f t="shared" si="6"/>
        <v>255.88386558155997</v>
      </c>
      <c r="D23" s="87">
        <v>0.10909000000000001</v>
      </c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</row>
    <row r="24" spans="1:18" ht="16" outlineLevel="2">
      <c r="A24" s="33" t="s">
        <v>164</v>
      </c>
      <c r="B24" s="168">
        <v>7.6536411686000001</v>
      </c>
      <c r="C24" s="168">
        <v>216.58962606578999</v>
      </c>
      <c r="D24" s="245">
        <v>9.2338000000000003E-2</v>
      </c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</row>
    <row r="25" spans="1:18" ht="32" outlineLevel="2">
      <c r="A25" s="33" t="s">
        <v>203</v>
      </c>
      <c r="B25" s="168">
        <v>1.2739053433800001</v>
      </c>
      <c r="C25" s="168">
        <v>36.050119921869999</v>
      </c>
      <c r="D25" s="245">
        <v>1.5369000000000001E-2</v>
      </c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</row>
    <row r="26" spans="1:18" ht="16" outlineLevel="2">
      <c r="A26" s="33" t="s">
        <v>167</v>
      </c>
      <c r="B26" s="168">
        <v>0.11463765708</v>
      </c>
      <c r="C26" s="168">
        <v>3.2441195938999998</v>
      </c>
      <c r="D26" s="245">
        <v>1.3829999999999999E-3</v>
      </c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</row>
    <row r="27" spans="1:18">
      <c r="B27" s="153"/>
      <c r="C27" s="153"/>
      <c r="D27" s="230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</row>
    <row r="28" spans="1:18">
      <c r="B28" s="153"/>
      <c r="C28" s="153"/>
      <c r="D28" s="230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</row>
    <row r="29" spans="1:18">
      <c r="B29" s="153"/>
      <c r="C29" s="153"/>
      <c r="D29" s="230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</row>
    <row r="30" spans="1:18">
      <c r="B30" s="153"/>
      <c r="C30" s="153"/>
      <c r="D30" s="230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18">
      <c r="B31" s="153"/>
      <c r="C31" s="153"/>
      <c r="D31" s="230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</row>
    <row r="32" spans="1:18">
      <c r="B32" s="153"/>
      <c r="C32" s="153"/>
      <c r="D32" s="230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</row>
    <row r="33" spans="2:18">
      <c r="B33" s="153"/>
      <c r="C33" s="153"/>
      <c r="D33" s="230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</row>
    <row r="34" spans="2:18">
      <c r="B34" s="153"/>
      <c r="C34" s="153"/>
      <c r="D34" s="230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</row>
    <row r="35" spans="2:18">
      <c r="B35" s="153"/>
      <c r="C35" s="153"/>
      <c r="D35" s="230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</row>
    <row r="36" spans="2:18">
      <c r="B36" s="153"/>
      <c r="C36" s="153"/>
      <c r="D36" s="230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</row>
    <row r="37" spans="2:18">
      <c r="B37" s="153"/>
      <c r="C37" s="153"/>
      <c r="D37" s="230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</row>
    <row r="38" spans="2:18">
      <c r="B38" s="153"/>
      <c r="C38" s="153"/>
      <c r="D38" s="230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</row>
    <row r="39" spans="2:18">
      <c r="B39" s="153"/>
      <c r="C39" s="153"/>
      <c r="D39" s="230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</row>
    <row r="40" spans="2:18">
      <c r="B40" s="153"/>
      <c r="C40" s="153"/>
      <c r="D40" s="230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2:18">
      <c r="B41" s="153"/>
      <c r="C41" s="153"/>
      <c r="D41" s="230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</row>
    <row r="42" spans="2:18">
      <c r="B42" s="153"/>
      <c r="C42" s="153"/>
      <c r="D42" s="230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</row>
    <row r="43" spans="2:18">
      <c r="B43" s="153"/>
      <c r="C43" s="153"/>
      <c r="D43" s="230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</row>
    <row r="44" spans="2:18">
      <c r="B44" s="153"/>
      <c r="C44" s="153"/>
      <c r="D44" s="230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</row>
    <row r="45" spans="2:18">
      <c r="B45" s="153"/>
      <c r="C45" s="153"/>
      <c r="D45" s="230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</row>
    <row r="46" spans="2:18">
      <c r="B46" s="153"/>
      <c r="C46" s="153"/>
      <c r="D46" s="230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</row>
    <row r="47" spans="2:18">
      <c r="B47" s="153"/>
      <c r="C47" s="153"/>
      <c r="D47" s="230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</row>
    <row r="48" spans="2:18">
      <c r="B48" s="153"/>
      <c r="C48" s="153"/>
      <c r="D48" s="230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</row>
    <row r="49" spans="2:18">
      <c r="B49" s="153"/>
      <c r="C49" s="153"/>
      <c r="D49" s="230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</row>
    <row r="50" spans="2:18">
      <c r="B50" s="153"/>
      <c r="C50" s="153"/>
      <c r="D50" s="230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</row>
    <row r="51" spans="2:18">
      <c r="B51" s="153"/>
      <c r="C51" s="153"/>
      <c r="D51" s="230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</row>
    <row r="52" spans="2:18">
      <c r="B52" s="153"/>
      <c r="C52" s="153"/>
      <c r="D52" s="230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</row>
    <row r="53" spans="2:18">
      <c r="B53" s="153"/>
      <c r="C53" s="153"/>
      <c r="D53" s="230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</row>
    <row r="54" spans="2:18">
      <c r="B54" s="153"/>
      <c r="C54" s="153"/>
      <c r="D54" s="230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</row>
    <row r="55" spans="2:18">
      <c r="B55" s="153"/>
      <c r="C55" s="153"/>
      <c r="D55" s="230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</row>
    <row r="56" spans="2:18">
      <c r="B56" s="153"/>
      <c r="C56" s="153"/>
      <c r="D56" s="230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</row>
    <row r="57" spans="2:18">
      <c r="B57" s="153"/>
      <c r="C57" s="153"/>
      <c r="D57" s="230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</row>
    <row r="58" spans="2:18">
      <c r="B58" s="153"/>
      <c r="C58" s="153"/>
      <c r="D58" s="230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</row>
    <row r="59" spans="2:18">
      <c r="B59" s="153"/>
      <c r="C59" s="153"/>
      <c r="D59" s="230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</row>
    <row r="60" spans="2:18">
      <c r="B60" s="153"/>
      <c r="C60" s="153"/>
      <c r="D60" s="230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</row>
    <row r="61" spans="2:18">
      <c r="B61" s="153"/>
      <c r="C61" s="153"/>
      <c r="D61" s="230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</row>
    <row r="62" spans="2:18">
      <c r="B62" s="153"/>
      <c r="C62" s="153"/>
      <c r="D62" s="230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</row>
    <row r="63" spans="2:18">
      <c r="B63" s="153"/>
      <c r="C63" s="153"/>
      <c r="D63" s="230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</row>
    <row r="64" spans="2:18">
      <c r="B64" s="153"/>
      <c r="C64" s="153"/>
      <c r="D64" s="230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</row>
    <row r="65" spans="2:18">
      <c r="B65" s="153"/>
      <c r="C65" s="153"/>
      <c r="D65" s="230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</row>
    <row r="66" spans="2:18">
      <c r="B66" s="153"/>
      <c r="C66" s="153"/>
      <c r="D66" s="230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</row>
    <row r="67" spans="2:18">
      <c r="B67" s="153"/>
      <c r="C67" s="153"/>
      <c r="D67" s="230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</row>
    <row r="68" spans="2:18">
      <c r="B68" s="153"/>
      <c r="C68" s="153"/>
      <c r="D68" s="230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</row>
    <row r="69" spans="2:18">
      <c r="B69" s="153"/>
      <c r="C69" s="153"/>
      <c r="D69" s="230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</row>
    <row r="70" spans="2:18">
      <c r="B70" s="153"/>
      <c r="C70" s="153"/>
      <c r="D70" s="230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</row>
    <row r="71" spans="2:18">
      <c r="B71" s="153"/>
      <c r="C71" s="153"/>
      <c r="D71" s="230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</row>
    <row r="72" spans="2:18">
      <c r="B72" s="153"/>
      <c r="C72" s="153"/>
      <c r="D72" s="230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</row>
    <row r="73" spans="2:18">
      <c r="B73" s="153"/>
      <c r="C73" s="153"/>
      <c r="D73" s="230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</row>
    <row r="74" spans="2:18">
      <c r="B74" s="153"/>
      <c r="C74" s="153"/>
      <c r="D74" s="230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</row>
    <row r="75" spans="2:18">
      <c r="B75" s="153"/>
      <c r="C75" s="153"/>
      <c r="D75" s="230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</row>
    <row r="76" spans="2:18">
      <c r="B76" s="153"/>
      <c r="C76" s="153"/>
      <c r="D76" s="230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</row>
    <row r="77" spans="2:18">
      <c r="B77" s="153"/>
      <c r="C77" s="153"/>
      <c r="D77" s="230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</row>
    <row r="78" spans="2:18">
      <c r="B78" s="153"/>
      <c r="C78" s="153"/>
      <c r="D78" s="230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</row>
    <row r="79" spans="2:18">
      <c r="B79" s="153"/>
      <c r="C79" s="153"/>
      <c r="D79" s="230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</row>
    <row r="80" spans="2:18">
      <c r="B80" s="153"/>
      <c r="C80" s="153"/>
      <c r="D80" s="230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</row>
    <row r="81" spans="2:18">
      <c r="B81" s="153"/>
      <c r="C81" s="153"/>
      <c r="D81" s="230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</row>
    <row r="82" spans="2:18">
      <c r="B82" s="153"/>
      <c r="C82" s="153"/>
      <c r="D82" s="230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</row>
    <row r="83" spans="2:18">
      <c r="B83" s="153"/>
      <c r="C83" s="153"/>
      <c r="D83" s="230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</row>
    <row r="84" spans="2:18">
      <c r="B84" s="153"/>
      <c r="C84" s="153"/>
      <c r="D84" s="230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</row>
    <row r="85" spans="2:18">
      <c r="B85" s="153"/>
      <c r="C85" s="153"/>
      <c r="D85" s="230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</row>
    <row r="86" spans="2:18">
      <c r="B86" s="153"/>
      <c r="C86" s="153"/>
      <c r="D86" s="230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</row>
    <row r="87" spans="2:18">
      <c r="B87" s="153"/>
      <c r="C87" s="153"/>
      <c r="D87" s="230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</row>
    <row r="88" spans="2:18">
      <c r="B88" s="153"/>
      <c r="C88" s="153"/>
      <c r="D88" s="230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</row>
    <row r="89" spans="2:18">
      <c r="B89" s="153"/>
      <c r="C89" s="153"/>
      <c r="D89" s="230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</row>
    <row r="90" spans="2:18">
      <c r="B90" s="153"/>
      <c r="C90" s="153"/>
      <c r="D90" s="230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</row>
    <row r="91" spans="2:18">
      <c r="B91" s="153"/>
      <c r="C91" s="153"/>
      <c r="D91" s="230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</row>
    <row r="92" spans="2:18">
      <c r="B92" s="153"/>
      <c r="C92" s="153"/>
      <c r="D92" s="230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</row>
    <row r="93" spans="2:18">
      <c r="B93" s="153"/>
      <c r="C93" s="153"/>
      <c r="D93" s="230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</row>
    <row r="94" spans="2:18">
      <c r="B94" s="153"/>
      <c r="C94" s="153"/>
      <c r="D94" s="230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</row>
    <row r="95" spans="2:18">
      <c r="B95" s="153"/>
      <c r="C95" s="153"/>
      <c r="D95" s="230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</row>
    <row r="96" spans="2:18">
      <c r="B96" s="153"/>
      <c r="C96" s="153"/>
      <c r="D96" s="230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</row>
    <row r="97" spans="2:18">
      <c r="B97" s="153"/>
      <c r="C97" s="153"/>
      <c r="D97" s="230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</row>
    <row r="98" spans="2:18">
      <c r="B98" s="153"/>
      <c r="C98" s="153"/>
      <c r="D98" s="230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</row>
    <row r="99" spans="2:18">
      <c r="B99" s="153"/>
      <c r="C99" s="153"/>
      <c r="D99" s="230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</row>
    <row r="100" spans="2:18">
      <c r="B100" s="153"/>
      <c r="C100" s="153"/>
      <c r="D100" s="230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</row>
    <row r="101" spans="2:18">
      <c r="B101" s="153"/>
      <c r="C101" s="153"/>
      <c r="D101" s="230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</row>
    <row r="102" spans="2:18">
      <c r="B102" s="153"/>
      <c r="C102" s="153"/>
      <c r="D102" s="230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</row>
    <row r="103" spans="2:18">
      <c r="B103" s="153"/>
      <c r="C103" s="153"/>
      <c r="D103" s="230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</row>
    <row r="104" spans="2:18">
      <c r="B104" s="153"/>
      <c r="C104" s="153"/>
      <c r="D104" s="230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</row>
    <row r="105" spans="2:18">
      <c r="B105" s="153"/>
      <c r="C105" s="153"/>
      <c r="D105" s="230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</row>
    <row r="106" spans="2:18">
      <c r="B106" s="153"/>
      <c r="C106" s="153"/>
      <c r="D106" s="230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</row>
    <row r="107" spans="2:18">
      <c r="B107" s="153"/>
      <c r="C107" s="153"/>
      <c r="D107" s="230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</row>
    <row r="108" spans="2:18">
      <c r="B108" s="153"/>
      <c r="C108" s="153"/>
      <c r="D108" s="230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</row>
    <row r="109" spans="2:18">
      <c r="B109" s="153"/>
      <c r="C109" s="153"/>
      <c r="D109" s="230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</row>
    <row r="110" spans="2:18">
      <c r="B110" s="153"/>
      <c r="C110" s="153"/>
      <c r="D110" s="230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</row>
    <row r="111" spans="2:18">
      <c r="B111" s="153"/>
      <c r="C111" s="153"/>
      <c r="D111" s="230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</row>
    <row r="112" spans="2:18">
      <c r="B112" s="153"/>
      <c r="C112" s="153"/>
      <c r="D112" s="230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</row>
    <row r="113" spans="2:18">
      <c r="B113" s="153"/>
      <c r="C113" s="153"/>
      <c r="D113" s="230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</row>
    <row r="114" spans="2:18">
      <c r="B114" s="153"/>
      <c r="C114" s="153"/>
      <c r="D114" s="230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</row>
    <row r="115" spans="2:18">
      <c r="B115" s="153"/>
      <c r="C115" s="153"/>
      <c r="D115" s="230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</row>
    <row r="116" spans="2:18">
      <c r="B116" s="153"/>
      <c r="C116" s="153"/>
      <c r="D116" s="230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</row>
    <row r="117" spans="2:18">
      <c r="B117" s="153"/>
      <c r="C117" s="153"/>
      <c r="D117" s="230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</row>
    <row r="118" spans="2:18">
      <c r="B118" s="153"/>
      <c r="C118" s="153"/>
      <c r="D118" s="230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</row>
    <row r="119" spans="2:18">
      <c r="B119" s="153"/>
      <c r="C119" s="153"/>
      <c r="D119" s="230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</row>
    <row r="120" spans="2:18">
      <c r="B120" s="153"/>
      <c r="C120" s="153"/>
      <c r="D120" s="230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</row>
    <row r="121" spans="2:18">
      <c r="B121" s="153"/>
      <c r="C121" s="153"/>
      <c r="D121" s="230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</row>
    <row r="122" spans="2:18">
      <c r="B122" s="153"/>
      <c r="C122" s="153"/>
      <c r="D122" s="230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</row>
    <row r="123" spans="2:18">
      <c r="B123" s="153"/>
      <c r="C123" s="153"/>
      <c r="D123" s="230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</row>
    <row r="124" spans="2:18">
      <c r="B124" s="153"/>
      <c r="C124" s="153"/>
      <c r="D124" s="230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</row>
    <row r="125" spans="2:18">
      <c r="B125" s="153"/>
      <c r="C125" s="153"/>
      <c r="D125" s="230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</row>
    <row r="126" spans="2:18">
      <c r="B126" s="153"/>
      <c r="C126" s="153"/>
      <c r="D126" s="230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</row>
    <row r="127" spans="2:18">
      <c r="B127" s="153"/>
      <c r="C127" s="153"/>
      <c r="D127" s="230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</row>
    <row r="128" spans="2:18">
      <c r="B128" s="153"/>
      <c r="C128" s="153"/>
      <c r="D128" s="230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</row>
    <row r="129" spans="2:18">
      <c r="B129" s="153"/>
      <c r="C129" s="153"/>
      <c r="D129" s="230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</row>
    <row r="130" spans="2:18">
      <c r="B130" s="153"/>
      <c r="C130" s="153"/>
      <c r="D130" s="230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</row>
    <row r="131" spans="2:18">
      <c r="B131" s="153"/>
      <c r="C131" s="153"/>
      <c r="D131" s="230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</row>
    <row r="132" spans="2:18">
      <c r="B132" s="153"/>
      <c r="C132" s="153"/>
      <c r="D132" s="230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</row>
    <row r="133" spans="2:18">
      <c r="B133" s="153"/>
      <c r="C133" s="153"/>
      <c r="D133" s="230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</row>
    <row r="134" spans="2:18">
      <c r="B134" s="153"/>
      <c r="C134" s="153"/>
      <c r="D134" s="230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</row>
    <row r="135" spans="2:18">
      <c r="B135" s="153"/>
      <c r="C135" s="153"/>
      <c r="D135" s="230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</row>
    <row r="136" spans="2:18">
      <c r="B136" s="153"/>
      <c r="C136" s="153"/>
      <c r="D136" s="230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</row>
    <row r="137" spans="2:18">
      <c r="B137" s="153"/>
      <c r="C137" s="153"/>
      <c r="D137" s="230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</row>
    <row r="138" spans="2:18">
      <c r="B138" s="153"/>
      <c r="C138" s="153"/>
      <c r="D138" s="230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  <c r="R138" s="111"/>
    </row>
    <row r="139" spans="2:18">
      <c r="B139" s="153"/>
      <c r="C139" s="153"/>
      <c r="D139" s="230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</row>
    <row r="140" spans="2:18">
      <c r="B140" s="153"/>
      <c r="C140" s="153"/>
      <c r="D140" s="230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  <c r="R140" s="111"/>
    </row>
    <row r="141" spans="2:18">
      <c r="B141" s="153"/>
      <c r="C141" s="153"/>
      <c r="D141" s="230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</row>
    <row r="142" spans="2:18">
      <c r="B142" s="153"/>
      <c r="C142" s="153"/>
      <c r="D142" s="230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</row>
    <row r="143" spans="2:18">
      <c r="B143" s="153"/>
      <c r="C143" s="153"/>
      <c r="D143" s="230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</row>
    <row r="144" spans="2:18">
      <c r="B144" s="153"/>
      <c r="C144" s="153"/>
      <c r="D144" s="230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</row>
    <row r="145" spans="2:18">
      <c r="B145" s="153"/>
      <c r="C145" s="153"/>
      <c r="D145" s="230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</row>
    <row r="146" spans="2:18">
      <c r="B146" s="153"/>
      <c r="C146" s="153"/>
      <c r="D146" s="230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</row>
    <row r="147" spans="2:18">
      <c r="B147" s="153"/>
      <c r="C147" s="153"/>
      <c r="D147" s="230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</row>
    <row r="148" spans="2:18">
      <c r="B148" s="153"/>
      <c r="C148" s="153"/>
      <c r="D148" s="230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</row>
    <row r="149" spans="2:18">
      <c r="B149" s="153"/>
      <c r="C149" s="153"/>
      <c r="D149" s="230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</row>
    <row r="150" spans="2:18">
      <c r="B150" s="153"/>
      <c r="C150" s="153"/>
      <c r="D150" s="230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</row>
    <row r="151" spans="2:18">
      <c r="B151" s="153"/>
      <c r="C151" s="153"/>
      <c r="D151" s="230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</row>
    <row r="152" spans="2:18">
      <c r="B152" s="153"/>
      <c r="C152" s="153"/>
      <c r="D152" s="230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</row>
    <row r="153" spans="2:18">
      <c r="B153" s="153"/>
      <c r="C153" s="153"/>
      <c r="D153" s="230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</row>
    <row r="154" spans="2:18">
      <c r="B154" s="153"/>
      <c r="C154" s="153"/>
      <c r="D154" s="230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</row>
    <row r="155" spans="2:18">
      <c r="B155" s="153"/>
      <c r="C155" s="153"/>
      <c r="D155" s="230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</row>
    <row r="156" spans="2:18">
      <c r="B156" s="153"/>
      <c r="C156" s="153"/>
      <c r="D156" s="230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</row>
    <row r="157" spans="2:18">
      <c r="B157" s="153"/>
      <c r="C157" s="153"/>
      <c r="D157" s="230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11"/>
    </row>
    <row r="158" spans="2:18">
      <c r="B158" s="153"/>
      <c r="C158" s="153"/>
      <c r="D158" s="230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  <c r="R158" s="111"/>
    </row>
    <row r="159" spans="2:18">
      <c r="B159" s="153"/>
      <c r="C159" s="153"/>
      <c r="D159" s="230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  <c r="R159" s="111"/>
    </row>
    <row r="160" spans="2:18">
      <c r="B160" s="153"/>
      <c r="C160" s="153"/>
      <c r="D160" s="230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  <c r="R160" s="111"/>
    </row>
    <row r="161" spans="2:18">
      <c r="B161" s="153"/>
      <c r="C161" s="153"/>
      <c r="D161" s="230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</row>
    <row r="162" spans="2:18">
      <c r="B162" s="153"/>
      <c r="C162" s="153"/>
      <c r="D162" s="230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</row>
    <row r="163" spans="2:18">
      <c r="B163" s="153"/>
      <c r="C163" s="153"/>
      <c r="D163" s="230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</row>
    <row r="164" spans="2:18">
      <c r="B164" s="153"/>
      <c r="C164" s="153"/>
      <c r="D164" s="230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</row>
    <row r="165" spans="2:18">
      <c r="B165" s="153"/>
      <c r="C165" s="153"/>
      <c r="D165" s="230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</row>
    <row r="166" spans="2:18">
      <c r="B166" s="153"/>
      <c r="C166" s="153"/>
      <c r="D166" s="230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</row>
    <row r="167" spans="2:18">
      <c r="B167" s="153"/>
      <c r="C167" s="153"/>
      <c r="D167" s="230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11"/>
    </row>
    <row r="168" spans="2:18">
      <c r="B168" s="153"/>
      <c r="C168" s="153"/>
      <c r="D168" s="230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  <c r="R168" s="111"/>
    </row>
    <row r="169" spans="2:18">
      <c r="B169" s="153"/>
      <c r="C169" s="153"/>
      <c r="D169" s="230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</row>
    <row r="170" spans="2:18">
      <c r="B170" s="153"/>
      <c r="C170" s="153"/>
      <c r="D170" s="230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</row>
    <row r="171" spans="2:18">
      <c r="B171" s="153"/>
      <c r="C171" s="153"/>
      <c r="D171" s="230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</row>
    <row r="172" spans="2:18">
      <c r="B172" s="153"/>
      <c r="C172" s="153"/>
      <c r="D172" s="230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</row>
    <row r="173" spans="2:18">
      <c r="B173" s="153"/>
      <c r="C173" s="153"/>
      <c r="D173" s="230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</row>
    <row r="174" spans="2:18">
      <c r="B174" s="153"/>
      <c r="C174" s="153"/>
      <c r="D174" s="230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</row>
    <row r="175" spans="2:18">
      <c r="B175" s="153"/>
      <c r="C175" s="153"/>
      <c r="D175" s="230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</row>
    <row r="176" spans="2:18">
      <c r="B176" s="153"/>
      <c r="C176" s="153"/>
      <c r="D176" s="230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  <c r="R176" s="111"/>
    </row>
    <row r="177" spans="2:18">
      <c r="B177" s="153"/>
      <c r="C177" s="153"/>
      <c r="D177" s="230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  <c r="R177" s="111"/>
    </row>
    <row r="178" spans="2:18">
      <c r="B178" s="153"/>
      <c r="C178" s="153"/>
      <c r="D178" s="230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  <c r="R178" s="111"/>
    </row>
    <row r="179" spans="2:18">
      <c r="B179" s="153"/>
      <c r="C179" s="153"/>
      <c r="D179" s="230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  <c r="R179" s="111"/>
    </row>
    <row r="180" spans="2:18">
      <c r="B180" s="153"/>
      <c r="C180" s="153"/>
      <c r="D180" s="230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  <c r="R180" s="111"/>
    </row>
    <row r="181" spans="2:18">
      <c r="B181" s="153"/>
      <c r="C181" s="153"/>
      <c r="D181" s="230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</row>
    <row r="182" spans="2:18">
      <c r="B182" s="153"/>
      <c r="C182" s="153"/>
      <c r="D182" s="230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  <c r="R182" s="111"/>
    </row>
    <row r="183" spans="2:18">
      <c r="B183" s="153"/>
      <c r="C183" s="153"/>
      <c r="D183" s="230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</row>
    <row r="184" spans="2:18">
      <c r="B184" s="153"/>
      <c r="C184" s="153"/>
      <c r="D184" s="230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</row>
    <row r="185" spans="2:18">
      <c r="B185" s="153"/>
      <c r="C185" s="153"/>
      <c r="D185" s="230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  <c r="R185" s="111"/>
    </row>
    <row r="186" spans="2:18">
      <c r="B186" s="153"/>
      <c r="C186" s="153"/>
      <c r="D186" s="230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  <c r="R186" s="111"/>
    </row>
    <row r="187" spans="2:18">
      <c r="B187" s="153"/>
      <c r="C187" s="153"/>
      <c r="D187" s="230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  <c r="R187" s="111"/>
    </row>
    <row r="188" spans="2:18">
      <c r="B188" s="153"/>
      <c r="C188" s="153"/>
      <c r="D188" s="230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  <c r="R188" s="111"/>
    </row>
    <row r="189" spans="2:18">
      <c r="B189" s="153"/>
      <c r="C189" s="153"/>
      <c r="D189" s="230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  <c r="R189" s="111"/>
    </row>
    <row r="190" spans="2:18">
      <c r="B190" s="153"/>
      <c r="C190" s="153"/>
      <c r="D190" s="230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</row>
    <row r="191" spans="2:18">
      <c r="B191" s="153"/>
      <c r="C191" s="153"/>
      <c r="D191" s="230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</row>
    <row r="192" spans="2:18">
      <c r="B192" s="153"/>
      <c r="C192" s="153"/>
      <c r="D192" s="230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  <c r="R192" s="111"/>
    </row>
    <row r="193" spans="2:18">
      <c r="B193" s="153"/>
      <c r="C193" s="153"/>
      <c r="D193" s="230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  <c r="R193" s="111"/>
    </row>
    <row r="194" spans="2:18">
      <c r="B194" s="153"/>
      <c r="C194" s="153"/>
      <c r="D194" s="230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</row>
    <row r="195" spans="2:18">
      <c r="B195" s="153"/>
      <c r="C195" s="153"/>
      <c r="D195" s="230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R195" s="111"/>
    </row>
    <row r="196" spans="2:18">
      <c r="B196" s="153"/>
      <c r="C196" s="153"/>
      <c r="D196" s="230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  <c r="R196" s="111"/>
    </row>
    <row r="197" spans="2:18">
      <c r="B197" s="153"/>
      <c r="C197" s="153"/>
      <c r="D197" s="230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  <c r="R197" s="111"/>
    </row>
    <row r="198" spans="2:18">
      <c r="B198" s="153"/>
      <c r="C198" s="153"/>
      <c r="D198" s="230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  <c r="R198" s="111"/>
    </row>
    <row r="199" spans="2:18">
      <c r="B199" s="153"/>
      <c r="C199" s="153"/>
      <c r="D199" s="230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  <c r="R199" s="111"/>
    </row>
    <row r="200" spans="2:18">
      <c r="B200" s="153"/>
      <c r="C200" s="153"/>
      <c r="D200" s="230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</row>
    <row r="201" spans="2:18">
      <c r="B201" s="153"/>
      <c r="C201" s="153"/>
      <c r="D201" s="230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</row>
    <row r="202" spans="2:18">
      <c r="B202" s="153"/>
      <c r="C202" s="153"/>
      <c r="D202" s="230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  <c r="R202" s="111"/>
    </row>
    <row r="203" spans="2:18">
      <c r="B203" s="153"/>
      <c r="C203" s="153"/>
      <c r="D203" s="230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</row>
    <row r="204" spans="2:18">
      <c r="B204" s="153"/>
      <c r="C204" s="153"/>
      <c r="D204" s="230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  <c r="R204" s="111"/>
    </row>
    <row r="205" spans="2:18">
      <c r="B205" s="153"/>
      <c r="C205" s="153"/>
      <c r="D205" s="230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  <c r="R205" s="111"/>
    </row>
    <row r="206" spans="2:18">
      <c r="B206" s="153"/>
      <c r="C206" s="153"/>
      <c r="D206" s="230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  <c r="R206" s="111"/>
    </row>
    <row r="207" spans="2:18">
      <c r="B207" s="153"/>
      <c r="C207" s="153"/>
      <c r="D207" s="230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  <c r="R207" s="111"/>
    </row>
    <row r="208" spans="2:18">
      <c r="B208" s="153"/>
      <c r="C208" s="153"/>
      <c r="D208" s="230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  <c r="R208" s="111"/>
    </row>
    <row r="209" spans="2:18">
      <c r="B209" s="153"/>
      <c r="C209" s="153"/>
      <c r="D209" s="230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  <c r="Q209" s="111"/>
      <c r="R209" s="111"/>
    </row>
    <row r="210" spans="2:18">
      <c r="B210" s="153"/>
      <c r="C210" s="153"/>
      <c r="D210" s="230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  <c r="R210" s="111"/>
    </row>
    <row r="211" spans="2:18">
      <c r="B211" s="153"/>
      <c r="C211" s="153"/>
      <c r="D211" s="230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  <c r="R211" s="111"/>
    </row>
    <row r="212" spans="2:18">
      <c r="B212" s="153"/>
      <c r="C212" s="153"/>
      <c r="D212" s="230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</row>
    <row r="213" spans="2:18">
      <c r="B213" s="153"/>
      <c r="C213" s="153"/>
      <c r="D213" s="230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</row>
    <row r="214" spans="2:18">
      <c r="B214" s="153"/>
      <c r="C214" s="153"/>
      <c r="D214" s="230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</row>
    <row r="215" spans="2:18">
      <c r="B215" s="153"/>
      <c r="C215" s="153"/>
      <c r="D215" s="230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  <c r="R215" s="111"/>
    </row>
    <row r="216" spans="2:18">
      <c r="B216" s="153"/>
      <c r="C216" s="153"/>
      <c r="D216" s="230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  <c r="R216" s="111"/>
    </row>
    <row r="217" spans="2:18">
      <c r="B217" s="153"/>
      <c r="C217" s="153"/>
      <c r="D217" s="230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</row>
    <row r="218" spans="2:18">
      <c r="B218" s="153"/>
      <c r="C218" s="153"/>
      <c r="D218" s="230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  <c r="R218" s="111"/>
    </row>
    <row r="219" spans="2:18">
      <c r="B219" s="153"/>
      <c r="C219" s="153"/>
      <c r="D219" s="230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</row>
    <row r="220" spans="2:18">
      <c r="B220" s="153"/>
      <c r="C220" s="153"/>
      <c r="D220" s="230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</row>
    <row r="221" spans="2:18">
      <c r="B221" s="153"/>
      <c r="C221" s="153"/>
      <c r="D221" s="230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</row>
    <row r="222" spans="2:18">
      <c r="B222" s="153"/>
      <c r="C222" s="153"/>
      <c r="D222" s="230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</row>
    <row r="223" spans="2:18">
      <c r="B223" s="153"/>
      <c r="C223" s="153"/>
      <c r="D223" s="230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</row>
    <row r="224" spans="2:18">
      <c r="B224" s="153"/>
      <c r="C224" s="153"/>
      <c r="D224" s="230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  <c r="R224" s="111"/>
    </row>
    <row r="225" spans="2:18">
      <c r="B225" s="153"/>
      <c r="C225" s="153"/>
      <c r="D225" s="230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  <c r="R225" s="111"/>
    </row>
    <row r="226" spans="2:18">
      <c r="B226" s="153"/>
      <c r="C226" s="153"/>
      <c r="D226" s="230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</row>
    <row r="227" spans="2:18">
      <c r="B227" s="153"/>
      <c r="C227" s="153"/>
      <c r="D227" s="230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</row>
    <row r="228" spans="2:18">
      <c r="B228" s="153"/>
      <c r="C228" s="153"/>
      <c r="D228" s="230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</row>
    <row r="229" spans="2:18">
      <c r="B229" s="153"/>
      <c r="C229" s="153"/>
      <c r="D229" s="230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  <c r="R229" s="111"/>
    </row>
    <row r="230" spans="2:18">
      <c r="B230" s="153"/>
      <c r="C230" s="153"/>
      <c r="D230" s="230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  <c r="R230" s="111"/>
    </row>
    <row r="231" spans="2:18">
      <c r="B231" s="153"/>
      <c r="C231" s="153"/>
      <c r="D231" s="230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  <c r="R231" s="111"/>
    </row>
    <row r="232" spans="2:18">
      <c r="B232" s="153"/>
      <c r="C232" s="153"/>
      <c r="D232" s="230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  <c r="R232" s="11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Лист11">
    <tabColor indexed="12"/>
    <outlinePr applyStyles="1" summaryBelow="0"/>
    <pageSetUpPr fitToPage="1"/>
  </sheetPr>
  <dimension ref="A2:S183"/>
  <sheetViews>
    <sheetView workbookViewId="0">
      <selection activeCell="D6" sqref="D6"/>
    </sheetView>
  </sheetViews>
  <sheetFormatPr baseColWidth="10" defaultColWidth="9.1640625" defaultRowHeight="14" outlineLevelRow="3"/>
  <cols>
    <col min="1" max="1" width="81.5" style="119" customWidth="1"/>
    <col min="2" max="2" width="14.33203125" style="166" customWidth="1"/>
    <col min="3" max="3" width="15.5" style="166" customWidth="1"/>
    <col min="4" max="4" width="10.33203125" style="244" customWidth="1"/>
    <col min="5" max="16384" width="9.1640625" style="119"/>
  </cols>
  <sheetData>
    <row r="2" spans="1:19" ht="19">
      <c r="A2" s="4" t="s">
        <v>309</v>
      </c>
      <c r="B2" s="3"/>
      <c r="C2" s="3"/>
      <c r="D2" s="3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19">
      <c r="A3" s="1" t="s">
        <v>308</v>
      </c>
      <c r="B3" s="1"/>
      <c r="C3" s="1"/>
      <c r="D3" s="1"/>
    </row>
    <row r="4" spans="1:19">
      <c r="B4" s="153"/>
      <c r="C4" s="153"/>
      <c r="D4" s="230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</row>
    <row r="5" spans="1:19" s="150" customFormat="1">
      <c r="B5" s="199"/>
      <c r="C5" s="199"/>
      <c r="D5" s="150" t="s">
        <v>298</v>
      </c>
    </row>
    <row r="6" spans="1:19" s="207" customFormat="1">
      <c r="A6" s="217"/>
      <c r="B6" s="79" t="s">
        <v>50</v>
      </c>
      <c r="C6" s="79" t="s">
        <v>67</v>
      </c>
      <c r="D6" s="99" t="s">
        <v>178</v>
      </c>
    </row>
    <row r="7" spans="1:19" s="258" customFormat="1" ht="16">
      <c r="A7" s="122" t="s">
        <v>206</v>
      </c>
      <c r="B7" s="109">
        <f t="shared" ref="B7:C7" si="0">B$8+B$76</f>
        <v>82.886899914439994</v>
      </c>
      <c r="C7" s="109">
        <f t="shared" si="0"/>
        <v>2345.6080919830001</v>
      </c>
      <c r="D7" s="40">
        <v>1.000006</v>
      </c>
    </row>
    <row r="8" spans="1:19" s="10" customFormat="1" ht="15">
      <c r="A8" s="123" t="s">
        <v>310</v>
      </c>
      <c r="B8" s="43">
        <f t="shared" ref="B8:D8" si="1">B$9+B$46</f>
        <v>72.988204610929998</v>
      </c>
      <c r="C8" s="43">
        <f t="shared" si="1"/>
        <v>2065.4859034587803</v>
      </c>
      <c r="D8" s="49">
        <f t="shared" si="1"/>
        <v>0.88058199999999998</v>
      </c>
    </row>
    <row r="9" spans="1:19" s="221" customFormat="1" ht="15" outlineLevel="1">
      <c r="A9" s="136" t="s">
        <v>273</v>
      </c>
      <c r="B9" s="96">
        <f t="shared" ref="B9:D9" si="2">B$10+B$44</f>
        <v>31.034846279959989</v>
      </c>
      <c r="C9" s="96">
        <f t="shared" si="2"/>
        <v>878.25201138562011</v>
      </c>
      <c r="D9" s="128">
        <f t="shared" si="2"/>
        <v>0.37442900000000001</v>
      </c>
    </row>
    <row r="10" spans="1:19" s="138" customFormat="1" ht="15" outlineLevel="2">
      <c r="A10" s="35" t="s">
        <v>209</v>
      </c>
      <c r="B10" s="27">
        <f t="shared" ref="B10:C10" si="3">SUM(B$11:B$43)</f>
        <v>30.963576691099988</v>
      </c>
      <c r="C10" s="27">
        <f t="shared" si="3"/>
        <v>876.23516041730011</v>
      </c>
      <c r="D10" s="182">
        <v>0.37356899999999998</v>
      </c>
    </row>
    <row r="11" spans="1:19" outlineLevel="3">
      <c r="A11" s="132" t="s">
        <v>210</v>
      </c>
      <c r="B11" s="149">
        <v>2.5362086512099999</v>
      </c>
      <c r="C11" s="149">
        <v>71.771915000000007</v>
      </c>
      <c r="D11" s="32">
        <v>3.0598E-2</v>
      </c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</row>
    <row r="12" spans="1:19" outlineLevel="3">
      <c r="A12" s="130" t="s">
        <v>211</v>
      </c>
      <c r="B12" s="175">
        <v>0.67257031195999994</v>
      </c>
      <c r="C12" s="175">
        <v>19.033000000000001</v>
      </c>
      <c r="D12" s="252">
        <v>8.1139999999999997E-3</v>
      </c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</row>
    <row r="13" spans="1:19" outlineLevel="3">
      <c r="A13" s="130" t="s">
        <v>212</v>
      </c>
      <c r="B13" s="175">
        <v>0.85457019791</v>
      </c>
      <c r="C13" s="175">
        <v>24.1833965738</v>
      </c>
      <c r="D13" s="252">
        <v>1.031E-2</v>
      </c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</row>
    <row r="14" spans="1:19" outlineLevel="3">
      <c r="A14" s="130" t="s">
        <v>213</v>
      </c>
      <c r="B14" s="175">
        <v>1.2898027838899999</v>
      </c>
      <c r="C14" s="175">
        <v>36.5</v>
      </c>
      <c r="D14" s="252">
        <v>1.5561E-2</v>
      </c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</row>
    <row r="15" spans="1:19" outlineLevel="3">
      <c r="A15" s="130" t="s">
        <v>214</v>
      </c>
      <c r="B15" s="175">
        <v>1.0141737311600001</v>
      </c>
      <c r="C15" s="175">
        <v>28.700001</v>
      </c>
      <c r="D15" s="252">
        <v>1.2236E-2</v>
      </c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</row>
    <row r="16" spans="1:19" outlineLevel="3">
      <c r="A16" s="130" t="s">
        <v>215</v>
      </c>
      <c r="B16" s="175">
        <v>1.6573082346400001</v>
      </c>
      <c r="C16" s="175">
        <v>46.9</v>
      </c>
      <c r="D16" s="252">
        <v>1.9994999999999999E-2</v>
      </c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</row>
    <row r="17" spans="1:17" outlineLevel="3">
      <c r="A17" s="130" t="s">
        <v>216</v>
      </c>
      <c r="B17" s="175">
        <v>3.5435531770200002</v>
      </c>
      <c r="C17" s="175">
        <v>100.278657</v>
      </c>
      <c r="D17" s="252">
        <v>4.2751999999999998E-2</v>
      </c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</row>
    <row r="18" spans="1:17" outlineLevel="3">
      <c r="A18" s="130" t="s">
        <v>217</v>
      </c>
      <c r="B18" s="175">
        <v>0.42749873669999999</v>
      </c>
      <c r="C18" s="175">
        <v>12.097744</v>
      </c>
      <c r="D18" s="252">
        <v>5.1580000000000003E-3</v>
      </c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</row>
    <row r="19" spans="1:17" outlineLevel="3">
      <c r="A19" s="130" t="s">
        <v>218</v>
      </c>
      <c r="B19" s="175">
        <v>0.42749873669999999</v>
      </c>
      <c r="C19" s="175">
        <v>12.097744</v>
      </c>
      <c r="D19" s="252">
        <v>5.1580000000000003E-3</v>
      </c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</row>
    <row r="20" spans="1:17" outlineLevel="3">
      <c r="A20" s="130" t="s">
        <v>219</v>
      </c>
      <c r="B20" s="175">
        <v>0.74861599999999995</v>
      </c>
      <c r="C20" s="175">
        <v>21.185009322399999</v>
      </c>
      <c r="D20" s="252">
        <v>9.0320000000000001E-3</v>
      </c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</row>
    <row r="21" spans="1:17" outlineLevel="3">
      <c r="A21" s="130" t="s">
        <v>220</v>
      </c>
      <c r="B21" s="175">
        <v>0.42749873669999999</v>
      </c>
      <c r="C21" s="175">
        <v>12.097744</v>
      </c>
      <c r="D21" s="252">
        <v>5.1580000000000003E-3</v>
      </c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</row>
    <row r="22" spans="1:17" outlineLevel="3">
      <c r="A22" s="130" t="s">
        <v>221</v>
      </c>
      <c r="B22" s="175">
        <v>0.42749873669999999</v>
      </c>
      <c r="C22" s="175">
        <v>12.097744</v>
      </c>
      <c r="D22" s="252">
        <v>5.1580000000000003E-3</v>
      </c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</row>
    <row r="23" spans="1:17" outlineLevel="3">
      <c r="A23" s="130" t="s">
        <v>222</v>
      </c>
      <c r="B23" s="175">
        <v>3.0983282335100002</v>
      </c>
      <c r="C23" s="175">
        <v>87.679280848100007</v>
      </c>
      <c r="D23" s="252">
        <v>3.7379999999999997E-2</v>
      </c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</row>
    <row r="24" spans="1:17" outlineLevel="3">
      <c r="A24" s="130" t="s">
        <v>223</v>
      </c>
      <c r="B24" s="175">
        <v>0.42749873669999999</v>
      </c>
      <c r="C24" s="175">
        <v>12.097744</v>
      </c>
      <c r="D24" s="252">
        <v>5.1580000000000003E-3</v>
      </c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</row>
    <row r="25" spans="1:17" outlineLevel="3">
      <c r="A25" s="130" t="s">
        <v>224</v>
      </c>
      <c r="B25" s="175">
        <v>0.42749873669999999</v>
      </c>
      <c r="C25" s="175">
        <v>12.097744</v>
      </c>
      <c r="D25" s="252">
        <v>5.1580000000000003E-3</v>
      </c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</row>
    <row r="26" spans="1:17" outlineLevel="3">
      <c r="A26" s="130" t="s">
        <v>225</v>
      </c>
      <c r="B26" s="175">
        <v>0.42749873669999999</v>
      </c>
      <c r="C26" s="175">
        <v>12.097744</v>
      </c>
      <c r="D26" s="252">
        <v>5.1580000000000003E-3</v>
      </c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</row>
    <row r="27" spans="1:17" outlineLevel="3">
      <c r="A27" s="130" t="s">
        <v>226</v>
      </c>
      <c r="B27" s="175">
        <v>0.42749873669999999</v>
      </c>
      <c r="C27" s="175">
        <v>12.097744</v>
      </c>
      <c r="D27" s="252">
        <v>5.1580000000000003E-3</v>
      </c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</row>
    <row r="28" spans="1:17" outlineLevel="3">
      <c r="A28" s="130" t="s">
        <v>227</v>
      </c>
      <c r="B28" s="175">
        <v>0.42749873669999999</v>
      </c>
      <c r="C28" s="175">
        <v>12.097744</v>
      </c>
      <c r="D28" s="252">
        <v>5.1580000000000003E-3</v>
      </c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</row>
    <row r="29" spans="1:17" outlineLevel="3">
      <c r="A29" s="130" t="s">
        <v>228</v>
      </c>
      <c r="B29" s="175">
        <v>0.42749873669999999</v>
      </c>
      <c r="C29" s="175">
        <v>12.097744</v>
      </c>
      <c r="D29" s="252">
        <v>5.1580000000000003E-3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</row>
    <row r="30" spans="1:17" outlineLevel="3">
      <c r="A30" s="130" t="s">
        <v>229</v>
      </c>
      <c r="B30" s="175">
        <v>0.42749873669999999</v>
      </c>
      <c r="C30" s="175">
        <v>12.097744</v>
      </c>
      <c r="D30" s="252">
        <v>5.1580000000000003E-3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</row>
    <row r="31" spans="1:17" outlineLevel="3">
      <c r="A31" s="130" t="s">
        <v>230</v>
      </c>
      <c r="B31" s="175">
        <v>0.42749873669999999</v>
      </c>
      <c r="C31" s="175">
        <v>12.097744</v>
      </c>
      <c r="D31" s="252">
        <v>5.1580000000000003E-3</v>
      </c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</row>
    <row r="32" spans="1:17" outlineLevel="3">
      <c r="A32" s="130" t="s">
        <v>231</v>
      </c>
      <c r="B32" s="175">
        <v>0.42749873669999999</v>
      </c>
      <c r="C32" s="175">
        <v>12.097744</v>
      </c>
      <c r="D32" s="252">
        <v>5.1580000000000003E-3</v>
      </c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</row>
    <row r="33" spans="1:17" outlineLevel="3">
      <c r="A33" s="130" t="s">
        <v>232</v>
      </c>
      <c r="B33" s="175">
        <v>0.42749873669999999</v>
      </c>
      <c r="C33" s="175">
        <v>12.097744</v>
      </c>
      <c r="D33" s="252">
        <v>5.1580000000000003E-3</v>
      </c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</row>
    <row r="34" spans="1:17" outlineLevel="3">
      <c r="A34" s="130" t="s">
        <v>234</v>
      </c>
      <c r="B34" s="175">
        <v>1.7132831661500001</v>
      </c>
      <c r="C34" s="175">
        <v>48.484028990699997</v>
      </c>
      <c r="D34" s="252">
        <v>2.0670000000000001E-2</v>
      </c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</row>
    <row r="35" spans="1:17" outlineLevel="3">
      <c r="A35" s="130" t="s">
        <v>235</v>
      </c>
      <c r="B35" s="175">
        <v>0.42749898405999998</v>
      </c>
      <c r="C35" s="175">
        <v>12.097751000000001</v>
      </c>
      <c r="D35" s="252">
        <v>5.1580000000000003E-3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</row>
    <row r="36" spans="1:17" outlineLevel="3">
      <c r="A36" s="130" t="s">
        <v>236</v>
      </c>
      <c r="B36" s="175">
        <v>0.49957348164999998</v>
      </c>
      <c r="C36" s="175">
        <v>14.13738</v>
      </c>
      <c r="D36" s="252">
        <v>6.0270000000000002E-3</v>
      </c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</row>
    <row r="37" spans="1:17" outlineLevel="3">
      <c r="A37" s="130" t="s">
        <v>237</v>
      </c>
      <c r="B37" s="175">
        <v>1.56176201198</v>
      </c>
      <c r="C37" s="175">
        <v>44.196147000000003</v>
      </c>
      <c r="D37" s="252">
        <v>1.8842000000000001E-2</v>
      </c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</row>
    <row r="38" spans="1:17" outlineLevel="3">
      <c r="A38" s="130" t="s">
        <v>311</v>
      </c>
      <c r="B38" s="175">
        <v>1.3406918911100001</v>
      </c>
      <c r="C38" s="175">
        <v>37.940105756299999</v>
      </c>
      <c r="D38" s="252">
        <v>1.6174999999999998E-2</v>
      </c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</row>
    <row r="39" spans="1:17" outlineLevel="3">
      <c r="A39" s="130" t="s">
        <v>239</v>
      </c>
      <c r="B39" s="175">
        <v>1.4016536332</v>
      </c>
      <c r="C39" s="175">
        <v>39.665255999999999</v>
      </c>
      <c r="D39" s="252">
        <v>1.6910000000000001E-2</v>
      </c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</row>
    <row r="40" spans="1:17" outlineLevel="3">
      <c r="A40" s="130" t="s">
        <v>240</v>
      </c>
      <c r="B40" s="175">
        <v>0.65888836667999995</v>
      </c>
      <c r="C40" s="175">
        <v>18.645816</v>
      </c>
      <c r="D40" s="252">
        <v>7.9489999999999995E-3</v>
      </c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</row>
    <row r="41" spans="1:17" outlineLevel="3">
      <c r="A41" s="130" t="s">
        <v>241</v>
      </c>
      <c r="B41" s="175">
        <v>0.61839859501000005</v>
      </c>
      <c r="C41" s="175">
        <v>17.5</v>
      </c>
      <c r="D41" s="252">
        <v>7.4609999999999998E-3</v>
      </c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</row>
    <row r="42" spans="1:17" outlineLevel="3">
      <c r="A42" s="130" t="s">
        <v>312</v>
      </c>
      <c r="B42" s="175">
        <v>0.70564579986999998</v>
      </c>
      <c r="C42" s="175">
        <v>19.968999925999999</v>
      </c>
      <c r="D42" s="252">
        <v>8.5129999999999997E-3</v>
      </c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</row>
    <row r="43" spans="1:17" outlineLevel="3">
      <c r="A43" s="130" t="s">
        <v>243</v>
      </c>
      <c r="B43" s="175">
        <v>0.63606712628999995</v>
      </c>
      <c r="C43" s="175">
        <v>18</v>
      </c>
      <c r="D43" s="252">
        <v>7.6740000000000003E-3</v>
      </c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</row>
    <row r="44" spans="1:17" ht="15" outlineLevel="2">
      <c r="A44" s="66" t="s">
        <v>244</v>
      </c>
      <c r="B44" s="63">
        <f t="shared" ref="B44:C44" si="4">SUM(B$45:B$45)</f>
        <v>7.1269588859999997E-2</v>
      </c>
      <c r="C44" s="63">
        <f t="shared" si="4"/>
        <v>2.01685096832</v>
      </c>
      <c r="D44" s="133">
        <v>8.5999999999999998E-4</v>
      </c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</row>
    <row r="45" spans="1:17" outlineLevel="3">
      <c r="A45" s="130" t="s">
        <v>313</v>
      </c>
      <c r="B45" s="175">
        <v>7.1269588859999997E-2</v>
      </c>
      <c r="C45" s="175">
        <v>2.01685096832</v>
      </c>
      <c r="D45" s="252">
        <v>8.5999999999999998E-4</v>
      </c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</row>
    <row r="46" spans="1:17" ht="15" outlineLevel="1">
      <c r="A46" s="48" t="s">
        <v>246</v>
      </c>
      <c r="B46" s="29">
        <f t="shared" ref="B46:D46" si="5">B$47+B$54+B$61+B$66+B$74</f>
        <v>41.953358330970005</v>
      </c>
      <c r="C46" s="29">
        <f t="shared" si="5"/>
        <v>1187.2338920731602</v>
      </c>
      <c r="D46" s="87">
        <f t="shared" si="5"/>
        <v>0.50615299999999996</v>
      </c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</row>
    <row r="47" spans="1:17" ht="15" outlineLevel="2">
      <c r="A47" s="66" t="s">
        <v>314</v>
      </c>
      <c r="B47" s="63">
        <f t="shared" ref="B47:C47" si="6">SUM(B$48:B$53)</f>
        <v>14.393546977550001</v>
      </c>
      <c r="C47" s="63">
        <f t="shared" si="6"/>
        <v>407.32154656320006</v>
      </c>
      <c r="D47" s="133">
        <v>0.173653</v>
      </c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</row>
    <row r="48" spans="1:17" outlineLevel="3">
      <c r="A48" s="130" t="s">
        <v>248</v>
      </c>
      <c r="B48" s="175">
        <v>3.7581032831600001</v>
      </c>
      <c r="C48" s="175">
        <v>106.350189</v>
      </c>
      <c r="D48" s="252">
        <v>4.5339999999999998E-2</v>
      </c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</row>
    <row r="49" spans="1:17" outlineLevel="3">
      <c r="A49" s="130" t="s">
        <v>249</v>
      </c>
      <c r="B49" s="175">
        <v>0.49704899069000003</v>
      </c>
      <c r="C49" s="175">
        <v>14.065939682690001</v>
      </c>
      <c r="D49" s="252">
        <v>5.9969999999999997E-3</v>
      </c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</row>
    <row r="50" spans="1:17" outlineLevel="3">
      <c r="A50" s="130" t="s">
        <v>250</v>
      </c>
      <c r="B50" s="175">
        <v>0.80944026251000001</v>
      </c>
      <c r="C50" s="175">
        <v>22.906269044550001</v>
      </c>
      <c r="D50" s="252">
        <v>9.7660000000000004E-3</v>
      </c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</row>
    <row r="51" spans="1:17" outlineLevel="3">
      <c r="A51" s="130" t="s">
        <v>251</v>
      </c>
      <c r="B51" s="175">
        <v>4.9436554991500001</v>
      </c>
      <c r="C51" s="175">
        <v>139.90001260490001</v>
      </c>
      <c r="D51" s="252">
        <v>5.9643000000000002E-2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</row>
    <row r="52" spans="1:17" outlineLevel="3">
      <c r="A52" s="130" t="s">
        <v>252</v>
      </c>
      <c r="B52" s="175">
        <v>4.3574868068799999</v>
      </c>
      <c r="C52" s="175">
        <v>123.31208339938</v>
      </c>
      <c r="D52" s="252">
        <v>5.2571E-2</v>
      </c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</row>
    <row r="53" spans="1:17" outlineLevel="3">
      <c r="A53" s="130" t="s">
        <v>253</v>
      </c>
      <c r="B53" s="175">
        <v>2.7812135160000001E-2</v>
      </c>
      <c r="C53" s="175">
        <v>0.78705283167999995</v>
      </c>
      <c r="D53" s="252">
        <v>3.3599999999999998E-4</v>
      </c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</row>
    <row r="54" spans="1:17" ht="15" outlineLevel="2">
      <c r="A54" s="66" t="s">
        <v>254</v>
      </c>
      <c r="B54" s="63">
        <f t="shared" ref="B54:C54" si="7">SUM(B$55:B$60)</f>
        <v>1.5111319543000001</v>
      </c>
      <c r="C54" s="63">
        <f t="shared" si="7"/>
        <v>42.763372061170003</v>
      </c>
      <c r="D54" s="133">
        <v>1.8232000000000002E-2</v>
      </c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</row>
    <row r="55" spans="1:17" outlineLevel="3">
      <c r="A55" s="130" t="s">
        <v>256</v>
      </c>
      <c r="B55" s="175">
        <v>0.29623941171000001</v>
      </c>
      <c r="C55" s="175">
        <v>8.3832494879899997</v>
      </c>
      <c r="D55" s="252">
        <v>3.5739999999999999E-3</v>
      </c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</row>
    <row r="56" spans="1:17" outlineLevel="3">
      <c r="A56" s="130" t="s">
        <v>257</v>
      </c>
      <c r="B56" s="175">
        <v>6.5198158100000002E-3</v>
      </c>
      <c r="C56" s="175">
        <v>0.18450361556</v>
      </c>
      <c r="D56" s="252">
        <v>7.8999999999999996E-5</v>
      </c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</row>
    <row r="57" spans="1:17" outlineLevel="3">
      <c r="A57" s="130" t="s">
        <v>258</v>
      </c>
      <c r="B57" s="175">
        <v>0.60585586000000002</v>
      </c>
      <c r="C57" s="175">
        <v>17.145054396550002</v>
      </c>
      <c r="D57" s="252">
        <v>7.3090000000000004E-3</v>
      </c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</row>
    <row r="58" spans="1:17" outlineLevel="3">
      <c r="A58" s="130" t="s">
        <v>259</v>
      </c>
      <c r="B58" s="175">
        <v>3.3223687899999999E-3</v>
      </c>
      <c r="C58" s="175">
        <v>9.4019382159999998E-2</v>
      </c>
      <c r="D58" s="252">
        <v>4.0000000000000003E-5</v>
      </c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</row>
    <row r="59" spans="1:17" outlineLevel="3">
      <c r="A59" s="130" t="s">
        <v>260</v>
      </c>
      <c r="B59" s="175">
        <v>2.582158872E-2</v>
      </c>
      <c r="C59" s="175">
        <v>0.73072255688999999</v>
      </c>
      <c r="D59" s="252">
        <v>3.1199999999999999E-4</v>
      </c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</row>
    <row r="60" spans="1:17" outlineLevel="3">
      <c r="A60" s="130" t="s">
        <v>261</v>
      </c>
      <c r="B60" s="175">
        <v>0.57337290926999995</v>
      </c>
      <c r="C60" s="175">
        <v>16.225822622020001</v>
      </c>
      <c r="D60" s="252">
        <v>6.9179999999999997E-3</v>
      </c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</row>
    <row r="61" spans="1:17" ht="15" outlineLevel="2">
      <c r="A61" s="66" t="s">
        <v>262</v>
      </c>
      <c r="B61" s="63">
        <f t="shared" ref="B61:C61" si="8">SUM(B$62:B$65)</f>
        <v>1.7002174564199999</v>
      </c>
      <c r="C61" s="63">
        <f t="shared" si="8"/>
        <v>48.114283778390003</v>
      </c>
      <c r="D61" s="133">
        <v>2.0511999999999999E-2</v>
      </c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</row>
    <row r="62" spans="1:17" outlineLevel="3">
      <c r="A62" s="130" t="s">
        <v>57</v>
      </c>
      <c r="B62" s="175">
        <v>0.58537434316000003</v>
      </c>
      <c r="C62" s="175">
        <v>16.565449999999998</v>
      </c>
      <c r="D62" s="252">
        <v>7.0619999999999997E-3</v>
      </c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</row>
    <row r="63" spans="1:17" outlineLevel="3">
      <c r="A63" s="130" t="s">
        <v>176</v>
      </c>
      <c r="B63" s="175">
        <v>5.9859440000000001E-5</v>
      </c>
      <c r="C63" s="175">
        <v>1.69395641E-3</v>
      </c>
      <c r="D63" s="252">
        <v>9.9999999999999995E-7</v>
      </c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</row>
    <row r="64" spans="1:17" outlineLevel="3">
      <c r="A64" s="130" t="s">
        <v>163</v>
      </c>
      <c r="B64" s="175">
        <v>0.19172068665</v>
      </c>
      <c r="C64" s="175">
        <v>5.4254845396900002</v>
      </c>
      <c r="D64" s="252">
        <v>2.313E-3</v>
      </c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</row>
    <row r="65" spans="1:17" outlineLevel="3">
      <c r="A65" s="130" t="s">
        <v>196</v>
      </c>
      <c r="B65" s="175">
        <v>0.92306256717000001</v>
      </c>
      <c r="C65" s="175">
        <v>26.12165528229</v>
      </c>
      <c r="D65" s="252">
        <v>1.1136E-2</v>
      </c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</row>
    <row r="66" spans="1:17" ht="15" outlineLevel="2">
      <c r="A66" s="66" t="s">
        <v>263</v>
      </c>
      <c r="B66" s="63">
        <f t="shared" ref="B66:C66" si="9">SUM(B$67:B$73)</f>
        <v>22.619960544270004</v>
      </c>
      <c r="C66" s="63">
        <f t="shared" si="9"/>
        <v>640.12000144640001</v>
      </c>
      <c r="D66" s="133">
        <v>0.27290199999999998</v>
      </c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</row>
    <row r="67" spans="1:17" outlineLevel="3">
      <c r="A67" s="130" t="s">
        <v>264</v>
      </c>
      <c r="B67" s="175">
        <v>3</v>
      </c>
      <c r="C67" s="175">
        <v>84.896699999999996</v>
      </c>
      <c r="D67" s="252">
        <v>3.6193999999999997E-2</v>
      </c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</row>
    <row r="68" spans="1:17" outlineLevel="3">
      <c r="A68" s="130" t="s">
        <v>315</v>
      </c>
      <c r="B68" s="175">
        <v>8.6357759999999999</v>
      </c>
      <c r="C68" s="175">
        <v>244.3829614464</v>
      </c>
      <c r="D68" s="252">
        <v>0.104187</v>
      </c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</row>
    <row r="69" spans="1:17" outlineLevel="3">
      <c r="A69" s="130" t="s">
        <v>266</v>
      </c>
      <c r="B69" s="175">
        <v>1</v>
      </c>
      <c r="C69" s="175">
        <v>28.2989</v>
      </c>
      <c r="D69" s="252">
        <v>1.2064999999999999E-2</v>
      </c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</row>
    <row r="70" spans="1:17" outlineLevel="3">
      <c r="A70" s="130" t="s">
        <v>267</v>
      </c>
      <c r="B70" s="175">
        <v>3</v>
      </c>
      <c r="C70" s="175">
        <v>84.896699999999996</v>
      </c>
      <c r="D70" s="252">
        <v>3.6193999999999997E-2</v>
      </c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</row>
    <row r="71" spans="1:17" outlineLevel="3">
      <c r="A71" s="130" t="s">
        <v>268</v>
      </c>
      <c r="B71" s="175">
        <v>2.35</v>
      </c>
      <c r="C71" s="175">
        <v>66.502414999999999</v>
      </c>
      <c r="D71" s="252">
        <v>2.8351999999999999E-2</v>
      </c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</row>
    <row r="72" spans="1:17" outlineLevel="3">
      <c r="A72" s="130" t="s">
        <v>269</v>
      </c>
      <c r="B72" s="175">
        <v>1.1707486863400001</v>
      </c>
      <c r="C72" s="175">
        <v>33.130899999999997</v>
      </c>
      <c r="D72" s="252">
        <v>1.4125E-2</v>
      </c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</row>
    <row r="73" spans="1:17" outlineLevel="3">
      <c r="A73" s="130" t="s">
        <v>270</v>
      </c>
      <c r="B73" s="175">
        <v>3.46343585793</v>
      </c>
      <c r="C73" s="175">
        <v>98.011425000000003</v>
      </c>
      <c r="D73" s="252">
        <v>4.1785000000000003E-2</v>
      </c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</row>
    <row r="74" spans="1:17" ht="15" outlineLevel="2">
      <c r="A74" s="66" t="s">
        <v>271</v>
      </c>
      <c r="B74" s="63">
        <f t="shared" ref="B74:C74" si="10">SUM(B$75:B$75)</f>
        <v>1.7285013984299999</v>
      </c>
      <c r="C74" s="63">
        <f t="shared" si="10"/>
        <v>48.914688224000002</v>
      </c>
      <c r="D74" s="133">
        <v>2.0854000000000001E-2</v>
      </c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</row>
    <row r="75" spans="1:17" outlineLevel="3">
      <c r="A75" s="130" t="s">
        <v>252</v>
      </c>
      <c r="B75" s="175">
        <v>1.7285013984299999</v>
      </c>
      <c r="C75" s="175">
        <v>48.914688224000002</v>
      </c>
      <c r="D75" s="252">
        <v>2.0854000000000001E-2</v>
      </c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</row>
    <row r="76" spans="1:17" ht="15">
      <c r="A76" s="9" t="s">
        <v>272</v>
      </c>
      <c r="B76" s="193">
        <f t="shared" ref="B76:D76" si="11">B$77+B$90</f>
        <v>9.8986953035100012</v>
      </c>
      <c r="C76" s="193">
        <f t="shared" si="11"/>
        <v>280.12218852422001</v>
      </c>
      <c r="D76" s="11">
        <f t="shared" si="11"/>
        <v>0.11942399999999999</v>
      </c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</row>
    <row r="77" spans="1:17" ht="15" outlineLevel="1">
      <c r="A77" s="48" t="s">
        <v>273</v>
      </c>
      <c r="B77" s="29">
        <f t="shared" ref="B77:D77" si="12">B$78+B$84+B$88</f>
        <v>0.85651113445000004</v>
      </c>
      <c r="C77" s="29">
        <f t="shared" si="12"/>
        <v>24.238322942660002</v>
      </c>
      <c r="D77" s="87">
        <f t="shared" si="12"/>
        <v>1.0332999999999998E-2</v>
      </c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</row>
    <row r="78" spans="1:17" ht="15" outlineLevel="2">
      <c r="A78" s="66" t="s">
        <v>274</v>
      </c>
      <c r="B78" s="63">
        <f t="shared" ref="B78:C78" si="13">SUM(B$79:B$83)</f>
        <v>0.67883969341000006</v>
      </c>
      <c r="C78" s="63">
        <f t="shared" si="13"/>
        <v>19.210416600000002</v>
      </c>
      <c r="D78" s="133">
        <v>8.1899999999999994E-3</v>
      </c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</row>
    <row r="79" spans="1:17" outlineLevel="3">
      <c r="A79" s="130" t="s">
        <v>275</v>
      </c>
      <c r="B79" s="175">
        <v>4.0991E-7</v>
      </c>
      <c r="C79" s="175">
        <v>1.1600000000000001E-5</v>
      </c>
      <c r="D79" s="252">
        <v>0</v>
      </c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</row>
    <row r="80" spans="1:17" outlineLevel="3">
      <c r="A80" s="130" t="s">
        <v>276</v>
      </c>
      <c r="B80" s="175">
        <v>0.12279629243</v>
      </c>
      <c r="C80" s="175">
        <v>3.4750000000000001</v>
      </c>
      <c r="D80" s="252">
        <v>1.4809999999999999E-3</v>
      </c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</row>
    <row r="81" spans="1:17" outlineLevel="3">
      <c r="A81" s="130" t="s">
        <v>277</v>
      </c>
      <c r="B81" s="175">
        <v>7.0674125140000002E-2</v>
      </c>
      <c r="C81" s="175">
        <v>2</v>
      </c>
      <c r="D81" s="252">
        <v>8.5300000000000003E-4</v>
      </c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</row>
    <row r="82" spans="1:17" outlineLevel="3">
      <c r="A82" s="130" t="s">
        <v>285</v>
      </c>
      <c r="B82" s="175">
        <v>0.38386651071</v>
      </c>
      <c r="C82" s="175">
        <v>10.863</v>
      </c>
      <c r="D82" s="252">
        <v>4.6309999999999997E-3</v>
      </c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</row>
    <row r="83" spans="1:17" outlineLevel="3">
      <c r="A83" s="130" t="s">
        <v>284</v>
      </c>
      <c r="B83" s="175">
        <v>0.10150235522000001</v>
      </c>
      <c r="C83" s="175">
        <v>2.8724050000000001</v>
      </c>
      <c r="D83" s="252">
        <v>1.225E-3</v>
      </c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</row>
    <row r="84" spans="1:17" ht="15" outlineLevel="2">
      <c r="A84" s="66" t="s">
        <v>244</v>
      </c>
      <c r="B84" s="63">
        <f t="shared" ref="B84:C84" si="14">SUM(B$85:B$87)</f>
        <v>0.17763770650999999</v>
      </c>
      <c r="C84" s="63">
        <f t="shared" si="14"/>
        <v>5.02695169266</v>
      </c>
      <c r="D84" s="133">
        <v>2.1429999999999999E-3</v>
      </c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</row>
    <row r="85" spans="1:17" outlineLevel="3">
      <c r="A85" s="130" t="s">
        <v>278</v>
      </c>
      <c r="B85" s="175">
        <v>5.6921298629999999E-2</v>
      </c>
      <c r="C85" s="175">
        <v>1.6108101378199999</v>
      </c>
      <c r="D85" s="252">
        <v>6.87E-4</v>
      </c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</row>
    <row r="86" spans="1:17" outlineLevel="3">
      <c r="A86" s="130" t="s">
        <v>279</v>
      </c>
      <c r="B86" s="175">
        <v>0.1190457951</v>
      </c>
      <c r="C86" s="175">
        <v>3.3688650507600002</v>
      </c>
      <c r="D86" s="252">
        <v>1.436E-3</v>
      </c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</row>
    <row r="87" spans="1:17" outlineLevel="3">
      <c r="A87" s="130" t="s">
        <v>280</v>
      </c>
      <c r="B87" s="175">
        <v>1.6706127800000001E-3</v>
      </c>
      <c r="C87" s="175">
        <v>4.7276504079999997E-2</v>
      </c>
      <c r="D87" s="252">
        <v>2.0000000000000002E-5</v>
      </c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</row>
    <row r="88" spans="1:17" ht="15" outlineLevel="2">
      <c r="A88" s="66" t="s">
        <v>281</v>
      </c>
      <c r="B88" s="63">
        <f t="shared" ref="B88:C88" si="15">SUM(B$89:B$89)</f>
        <v>3.3734530000000002E-5</v>
      </c>
      <c r="C88" s="63">
        <f t="shared" si="15"/>
        <v>9.5465000000000003E-4</v>
      </c>
      <c r="D88" s="133">
        <v>0</v>
      </c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</row>
    <row r="89" spans="1:17" outlineLevel="3">
      <c r="A89" s="130" t="s">
        <v>282</v>
      </c>
      <c r="B89" s="175">
        <v>3.3734530000000002E-5</v>
      </c>
      <c r="C89" s="175">
        <v>9.5465000000000003E-4</v>
      </c>
      <c r="D89" s="252">
        <v>0</v>
      </c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</row>
    <row r="90" spans="1:17" ht="15" outlineLevel="1">
      <c r="A90" s="48" t="s">
        <v>246</v>
      </c>
      <c r="B90" s="29">
        <f t="shared" ref="B90:D90" si="16">B$91+B$97+B$98+B$104</f>
        <v>9.0421841690600004</v>
      </c>
      <c r="C90" s="29">
        <f t="shared" si="16"/>
        <v>255.88386558156</v>
      </c>
      <c r="D90" s="87">
        <f t="shared" si="16"/>
        <v>0.10909099999999999</v>
      </c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</row>
    <row r="91" spans="1:17" ht="15" outlineLevel="2">
      <c r="A91" s="66" t="s">
        <v>314</v>
      </c>
      <c r="B91" s="63">
        <f t="shared" ref="B91:C91" si="17">SUM(B$92:B$96)</f>
        <v>7.6536411686000001</v>
      </c>
      <c r="C91" s="63">
        <f t="shared" si="17"/>
        <v>216.58962606579001</v>
      </c>
      <c r="D91" s="133">
        <v>9.2339000000000004E-2</v>
      </c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</row>
    <row r="92" spans="1:17" outlineLevel="3">
      <c r="A92" s="130" t="s">
        <v>283</v>
      </c>
      <c r="B92" s="175">
        <v>0.23414973726999999</v>
      </c>
      <c r="C92" s="175">
        <v>6.6261799999999997</v>
      </c>
      <c r="D92" s="252">
        <v>2.8249999999999998E-3</v>
      </c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</row>
    <row r="93" spans="1:17" outlineLevel="3">
      <c r="A93" s="130" t="s">
        <v>249</v>
      </c>
      <c r="B93" s="175">
        <v>0.34743607653000003</v>
      </c>
      <c r="C93" s="175">
        <v>9.8320587859100002</v>
      </c>
      <c r="D93" s="252">
        <v>4.1920000000000004E-3</v>
      </c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</row>
    <row r="94" spans="1:17" outlineLevel="3">
      <c r="A94" s="130" t="s">
        <v>250</v>
      </c>
      <c r="B94" s="175">
        <v>6.4116051810000005E-2</v>
      </c>
      <c r="C94" s="175">
        <v>1.8144137385000001</v>
      </c>
      <c r="D94" s="252">
        <v>7.7399999999999995E-4</v>
      </c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</row>
    <row r="95" spans="1:17" outlineLevel="3">
      <c r="A95" s="130" t="s">
        <v>251</v>
      </c>
      <c r="B95" s="175">
        <v>0.45064708353999999</v>
      </c>
      <c r="C95" s="175">
        <v>12.75281675239</v>
      </c>
      <c r="D95" s="252">
        <v>5.437E-3</v>
      </c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</row>
    <row r="96" spans="1:17" outlineLevel="3">
      <c r="A96" s="130" t="s">
        <v>252</v>
      </c>
      <c r="B96" s="175">
        <v>6.5572922194499998</v>
      </c>
      <c r="C96" s="175">
        <v>185.56415678899</v>
      </c>
      <c r="D96" s="252">
        <v>7.9111000000000001E-2</v>
      </c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</row>
    <row r="97" spans="1:17" ht="15" outlineLevel="2">
      <c r="A97" s="66" t="s">
        <v>254</v>
      </c>
      <c r="B97" s="63"/>
      <c r="C97" s="63"/>
      <c r="D97" s="133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</row>
    <row r="98" spans="1:17" ht="15" outlineLevel="2">
      <c r="A98" s="66" t="s">
        <v>262</v>
      </c>
      <c r="B98" s="63">
        <f t="shared" ref="B98:C98" si="18">SUM(B$99:B$103)</f>
        <v>1.2739053433800001</v>
      </c>
      <c r="C98" s="63">
        <f t="shared" si="18"/>
        <v>36.050119921869999</v>
      </c>
      <c r="D98" s="133">
        <v>1.5369000000000001E-2</v>
      </c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</row>
    <row r="99" spans="1:17" outlineLevel="3">
      <c r="A99" s="130" t="s">
        <v>68</v>
      </c>
      <c r="B99" s="175">
        <v>0.16713518998999999</v>
      </c>
      <c r="C99" s="175">
        <v>4.7297420280100004</v>
      </c>
      <c r="D99" s="252">
        <v>2.016E-3</v>
      </c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</row>
    <row r="100" spans="1:17" outlineLevel="3">
      <c r="A100" s="130" t="s">
        <v>196</v>
      </c>
      <c r="B100" s="175">
        <v>2.6860778389999999E-2</v>
      </c>
      <c r="C100" s="175">
        <v>0.76013048166999997</v>
      </c>
      <c r="D100" s="252">
        <v>3.2400000000000001E-4</v>
      </c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</row>
    <row r="101" spans="1:17" outlineLevel="3">
      <c r="A101" s="130" t="s">
        <v>287</v>
      </c>
      <c r="B101" s="175">
        <v>1.3599999999999999E-2</v>
      </c>
      <c r="C101" s="175">
        <v>0.38486503999999999</v>
      </c>
      <c r="D101" s="252">
        <v>1.64E-4</v>
      </c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</row>
    <row r="102" spans="1:17" outlineLevel="3">
      <c r="A102" s="130" t="s">
        <v>288</v>
      </c>
      <c r="B102" s="175">
        <v>1.05</v>
      </c>
      <c r="C102" s="175">
        <v>29.713844999999999</v>
      </c>
      <c r="D102" s="252">
        <v>1.2668E-2</v>
      </c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</row>
    <row r="103" spans="1:17" outlineLevel="3">
      <c r="A103" s="130" t="s">
        <v>289</v>
      </c>
      <c r="B103" s="175">
        <v>1.6309375000000001E-2</v>
      </c>
      <c r="C103" s="175">
        <v>0.46153737219000002</v>
      </c>
      <c r="D103" s="252">
        <v>1.9699999999999999E-4</v>
      </c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</row>
    <row r="104" spans="1:17" ht="15" outlineLevel="2">
      <c r="A104" s="66" t="s">
        <v>290</v>
      </c>
      <c r="B104" s="63">
        <f t="shared" ref="B104:C104" si="19">SUM(B$105:B$105)</f>
        <v>0.11463765708</v>
      </c>
      <c r="C104" s="63">
        <f t="shared" si="19"/>
        <v>3.2441195938999998</v>
      </c>
      <c r="D104" s="133">
        <v>1.3829999999999999E-3</v>
      </c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</row>
    <row r="105" spans="1:17" outlineLevel="3">
      <c r="A105" s="130" t="s">
        <v>252</v>
      </c>
      <c r="B105" s="175">
        <v>0.11463765708</v>
      </c>
      <c r="C105" s="175">
        <v>3.2441195938999998</v>
      </c>
      <c r="D105" s="252">
        <v>1.3829999999999999E-3</v>
      </c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</row>
    <row r="106" spans="1:17">
      <c r="B106" s="153"/>
      <c r="C106" s="153"/>
      <c r="D106" s="230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</row>
    <row r="107" spans="1:17">
      <c r="B107" s="153"/>
      <c r="C107" s="153"/>
      <c r="D107" s="230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</row>
    <row r="108" spans="1:17">
      <c r="B108" s="153"/>
      <c r="C108" s="153"/>
      <c r="D108" s="230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</row>
    <row r="109" spans="1:17">
      <c r="B109" s="153"/>
      <c r="C109" s="153"/>
      <c r="D109" s="230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</row>
    <row r="110" spans="1:17">
      <c r="B110" s="153"/>
      <c r="C110" s="153"/>
      <c r="D110" s="230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</row>
    <row r="111" spans="1:17">
      <c r="B111" s="153"/>
      <c r="C111" s="153"/>
      <c r="D111" s="230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</row>
    <row r="112" spans="1:17">
      <c r="B112" s="153"/>
      <c r="C112" s="153"/>
      <c r="D112" s="230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</row>
    <row r="113" spans="2:17">
      <c r="B113" s="153"/>
      <c r="C113" s="153"/>
      <c r="D113" s="230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</row>
    <row r="114" spans="2:17">
      <c r="B114" s="153"/>
      <c r="C114" s="153"/>
      <c r="D114" s="230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</row>
    <row r="115" spans="2:17">
      <c r="B115" s="153"/>
      <c r="C115" s="153"/>
      <c r="D115" s="230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</row>
    <row r="116" spans="2:17">
      <c r="B116" s="153"/>
      <c r="C116" s="153"/>
      <c r="D116" s="230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</row>
    <row r="117" spans="2:17">
      <c r="B117" s="153"/>
      <c r="C117" s="153"/>
      <c r="D117" s="230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</row>
    <row r="118" spans="2:17">
      <c r="B118" s="153"/>
      <c r="C118" s="153"/>
      <c r="D118" s="230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</row>
    <row r="119" spans="2:17">
      <c r="B119" s="153"/>
      <c r="C119" s="153"/>
      <c r="D119" s="230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</row>
    <row r="120" spans="2:17">
      <c r="B120" s="153"/>
      <c r="C120" s="153"/>
      <c r="D120" s="230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</row>
    <row r="121" spans="2:17">
      <c r="B121" s="153"/>
      <c r="C121" s="153"/>
      <c r="D121" s="230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</row>
    <row r="122" spans="2:17">
      <c r="B122" s="153"/>
      <c r="C122" s="153"/>
      <c r="D122" s="230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</row>
    <row r="123" spans="2:17">
      <c r="B123" s="153"/>
      <c r="C123" s="153"/>
      <c r="D123" s="230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</row>
    <row r="124" spans="2:17">
      <c r="B124" s="153"/>
      <c r="C124" s="153"/>
      <c r="D124" s="230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</row>
    <row r="125" spans="2:17">
      <c r="B125" s="153"/>
      <c r="C125" s="153"/>
      <c r="D125" s="230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</row>
    <row r="126" spans="2:17">
      <c r="B126" s="153"/>
      <c r="C126" s="153"/>
      <c r="D126" s="230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</row>
    <row r="127" spans="2:17">
      <c r="B127" s="153"/>
      <c r="C127" s="153"/>
      <c r="D127" s="230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</row>
    <row r="128" spans="2:17">
      <c r="B128" s="153"/>
      <c r="C128" s="153"/>
      <c r="D128" s="230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</row>
    <row r="129" spans="2:17">
      <c r="B129" s="153"/>
      <c r="C129" s="153"/>
      <c r="D129" s="230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</row>
    <row r="130" spans="2:17">
      <c r="B130" s="153"/>
      <c r="C130" s="153"/>
      <c r="D130" s="230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</row>
    <row r="131" spans="2:17">
      <c r="B131" s="153"/>
      <c r="C131" s="153"/>
      <c r="D131" s="230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</row>
    <row r="132" spans="2:17">
      <c r="B132" s="153"/>
      <c r="C132" s="153"/>
      <c r="D132" s="230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</row>
    <row r="133" spans="2:17">
      <c r="B133" s="153"/>
      <c r="C133" s="153"/>
      <c r="D133" s="230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</row>
    <row r="134" spans="2:17">
      <c r="B134" s="153"/>
      <c r="C134" s="153"/>
      <c r="D134" s="230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</row>
    <row r="135" spans="2:17">
      <c r="B135" s="153"/>
      <c r="C135" s="153"/>
      <c r="D135" s="230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</row>
    <row r="136" spans="2:17">
      <c r="B136" s="153"/>
      <c r="C136" s="153"/>
      <c r="D136" s="230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</row>
    <row r="137" spans="2:17">
      <c r="B137" s="153"/>
      <c r="C137" s="153"/>
      <c r="D137" s="230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</row>
    <row r="138" spans="2:17">
      <c r="B138" s="153"/>
      <c r="C138" s="153"/>
      <c r="D138" s="230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</row>
    <row r="139" spans="2:17">
      <c r="B139" s="153"/>
      <c r="C139" s="153"/>
      <c r="D139" s="230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</row>
    <row r="140" spans="2:17">
      <c r="B140" s="153"/>
      <c r="C140" s="153"/>
      <c r="D140" s="230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</row>
    <row r="141" spans="2:17">
      <c r="B141" s="153"/>
      <c r="C141" s="153"/>
      <c r="D141" s="230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</row>
    <row r="142" spans="2:17">
      <c r="B142" s="153"/>
      <c r="C142" s="153"/>
      <c r="D142" s="230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</row>
    <row r="143" spans="2:17">
      <c r="B143" s="153"/>
      <c r="C143" s="153"/>
      <c r="D143" s="230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</row>
    <row r="144" spans="2:17">
      <c r="B144" s="153"/>
      <c r="C144" s="153"/>
      <c r="D144" s="230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</row>
    <row r="145" spans="2:17">
      <c r="B145" s="153"/>
      <c r="C145" s="153"/>
      <c r="D145" s="230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</row>
    <row r="146" spans="2:17">
      <c r="B146" s="153"/>
      <c r="C146" s="153"/>
      <c r="D146" s="230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</row>
    <row r="147" spans="2:17">
      <c r="B147" s="153"/>
      <c r="C147" s="153"/>
      <c r="D147" s="230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</row>
    <row r="148" spans="2:17">
      <c r="B148" s="153"/>
      <c r="C148" s="153"/>
      <c r="D148" s="230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</row>
    <row r="149" spans="2:17">
      <c r="B149" s="153"/>
      <c r="C149" s="153"/>
      <c r="D149" s="230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</row>
    <row r="150" spans="2:17">
      <c r="B150" s="153"/>
      <c r="C150" s="153"/>
      <c r="D150" s="230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</row>
    <row r="151" spans="2:17">
      <c r="B151" s="153"/>
      <c r="C151" s="153"/>
      <c r="D151" s="230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</row>
    <row r="152" spans="2:17">
      <c r="B152" s="153"/>
      <c r="C152" s="153"/>
      <c r="D152" s="230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</row>
    <row r="153" spans="2:17">
      <c r="B153" s="153"/>
      <c r="C153" s="153"/>
      <c r="D153" s="230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</row>
    <row r="154" spans="2:17">
      <c r="B154" s="153"/>
      <c r="C154" s="153"/>
      <c r="D154" s="230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</row>
    <row r="155" spans="2:17">
      <c r="B155" s="153"/>
      <c r="C155" s="153"/>
      <c r="D155" s="230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</row>
    <row r="156" spans="2:17">
      <c r="B156" s="153"/>
      <c r="C156" s="153"/>
      <c r="D156" s="230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</row>
    <row r="157" spans="2:17">
      <c r="B157" s="153"/>
      <c r="C157" s="153"/>
      <c r="D157" s="230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</row>
    <row r="158" spans="2:17">
      <c r="B158" s="153"/>
      <c r="C158" s="153"/>
      <c r="D158" s="230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</row>
    <row r="159" spans="2:17">
      <c r="B159" s="153"/>
      <c r="C159" s="153"/>
      <c r="D159" s="230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</row>
    <row r="160" spans="2:17">
      <c r="B160" s="153"/>
      <c r="C160" s="153"/>
      <c r="D160" s="230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</row>
    <row r="161" spans="2:17">
      <c r="B161" s="153"/>
      <c r="C161" s="153"/>
      <c r="D161" s="230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</row>
    <row r="162" spans="2:17">
      <c r="B162" s="153"/>
      <c r="C162" s="153"/>
      <c r="D162" s="230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</row>
    <row r="163" spans="2:17">
      <c r="B163" s="153"/>
      <c r="C163" s="153"/>
      <c r="D163" s="230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</row>
    <row r="164" spans="2:17">
      <c r="B164" s="153"/>
      <c r="C164" s="153"/>
      <c r="D164" s="230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</row>
    <row r="165" spans="2:17">
      <c r="B165" s="153"/>
      <c r="C165" s="153"/>
      <c r="D165" s="230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</row>
    <row r="166" spans="2:17">
      <c r="B166" s="153"/>
      <c r="C166" s="153"/>
      <c r="D166" s="230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</row>
    <row r="167" spans="2:17">
      <c r="B167" s="153"/>
      <c r="C167" s="153"/>
      <c r="D167" s="230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</row>
    <row r="168" spans="2:17">
      <c r="B168" s="153"/>
      <c r="C168" s="153"/>
      <c r="D168" s="230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</row>
    <row r="169" spans="2:17">
      <c r="B169" s="153"/>
      <c r="C169" s="153"/>
      <c r="D169" s="230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</row>
    <row r="170" spans="2:17">
      <c r="B170" s="153"/>
      <c r="C170" s="153"/>
      <c r="D170" s="230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</row>
    <row r="171" spans="2:17">
      <c r="B171" s="153"/>
      <c r="C171" s="153"/>
      <c r="D171" s="230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</row>
    <row r="172" spans="2:17">
      <c r="B172" s="153"/>
      <c r="C172" s="153"/>
      <c r="D172" s="230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</row>
    <row r="173" spans="2:17">
      <c r="B173" s="153"/>
      <c r="C173" s="153"/>
      <c r="D173" s="230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</row>
    <row r="174" spans="2:17">
      <c r="B174" s="153"/>
      <c r="C174" s="153"/>
      <c r="D174" s="230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</row>
    <row r="175" spans="2:17">
      <c r="B175" s="153"/>
      <c r="C175" s="153"/>
      <c r="D175" s="230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</row>
    <row r="176" spans="2:17">
      <c r="B176" s="153"/>
      <c r="C176" s="153"/>
      <c r="D176" s="230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</row>
    <row r="177" spans="2:17">
      <c r="B177" s="153"/>
      <c r="C177" s="153"/>
      <c r="D177" s="230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</row>
    <row r="178" spans="2:17">
      <c r="B178" s="153"/>
      <c r="C178" s="153"/>
      <c r="D178" s="230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</row>
    <row r="179" spans="2:17">
      <c r="B179" s="153"/>
      <c r="C179" s="153"/>
      <c r="D179" s="230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</row>
    <row r="180" spans="2:17">
      <c r="B180" s="153"/>
      <c r="C180" s="153"/>
      <c r="D180" s="230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</row>
    <row r="181" spans="2:17">
      <c r="B181" s="153"/>
      <c r="C181" s="153"/>
      <c r="D181" s="230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</row>
    <row r="182" spans="2:17">
      <c r="B182" s="153"/>
      <c r="C182" s="153"/>
      <c r="D182" s="230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</row>
    <row r="183" spans="2:17">
      <c r="B183" s="153"/>
      <c r="C183" s="153"/>
      <c r="D183" s="230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1">
    <tabColor indexed="57"/>
    <outlinePr applyStyles="1" summaryBelow="0"/>
    <pageSetUpPr fitToPage="1"/>
  </sheetPr>
  <dimension ref="A1:P180"/>
  <sheetViews>
    <sheetView workbookViewId="0"/>
  </sheetViews>
  <sheetFormatPr baseColWidth="10" defaultColWidth="9.1640625" defaultRowHeight="11" outlineLevelRow="3"/>
  <cols>
    <col min="1" max="1" width="52" style="237" customWidth="1"/>
    <col min="2" max="11" width="15.1640625" style="28" customWidth="1"/>
    <col min="12" max="16384" width="9.1640625" style="237"/>
  </cols>
  <sheetData>
    <row r="1" spans="1:16" s="119" customFormat="1" ht="14">
      <c r="B1" s="166"/>
      <c r="D1" s="166"/>
      <c r="E1" s="166"/>
      <c r="F1" s="166"/>
      <c r="G1" s="166"/>
      <c r="H1" s="166"/>
      <c r="I1" s="166"/>
      <c r="J1" s="166"/>
      <c r="K1" s="166"/>
    </row>
    <row r="2" spans="1:16" s="119" customFormat="1" ht="19">
      <c r="A2" s="5" t="s">
        <v>99</v>
      </c>
      <c r="B2" s="5"/>
      <c r="C2" s="5"/>
      <c r="D2" s="5"/>
      <c r="E2" s="5"/>
      <c r="F2" s="5"/>
      <c r="G2" s="5"/>
      <c r="H2" s="5"/>
      <c r="I2" s="5"/>
      <c r="J2" s="5"/>
      <c r="K2" s="5"/>
      <c r="L2" s="154"/>
      <c r="M2" s="154"/>
      <c r="N2" s="154"/>
      <c r="O2" s="154"/>
      <c r="P2" s="154"/>
    </row>
    <row r="3" spans="1:16" s="119" customFormat="1" ht="14">
      <c r="A3" s="83"/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6" s="150" customFormat="1" ht="14">
      <c r="B4" s="199"/>
      <c r="C4" s="199"/>
      <c r="D4" s="199"/>
      <c r="E4" s="199"/>
      <c r="F4" s="199"/>
      <c r="G4" s="199"/>
      <c r="H4" s="199"/>
      <c r="I4" s="199"/>
      <c r="J4" s="199"/>
      <c r="K4" s="199" t="str">
        <f>VALUSD</f>
        <v>млрд. дол. США</v>
      </c>
    </row>
    <row r="5" spans="1:16" s="207" customFormat="1" ht="14">
      <c r="A5" s="209"/>
      <c r="B5" s="12">
        <v>43830</v>
      </c>
      <c r="C5" s="12">
        <v>43861</v>
      </c>
      <c r="D5" s="12">
        <v>43890</v>
      </c>
      <c r="E5" s="12">
        <v>43921</v>
      </c>
      <c r="F5" s="12">
        <v>43951</v>
      </c>
      <c r="G5" s="12">
        <v>43982</v>
      </c>
      <c r="H5" s="12">
        <v>44012</v>
      </c>
      <c r="I5" s="12">
        <v>44043</v>
      </c>
      <c r="J5" s="12">
        <v>44074</v>
      </c>
      <c r="K5" s="12">
        <v>44104</v>
      </c>
    </row>
    <row r="6" spans="1:16" s="202" customFormat="1" ht="34">
      <c r="A6" s="257" t="s">
        <v>141</v>
      </c>
      <c r="B6" s="25">
        <f t="shared" ref="B6:J6" si="0">B$59+B$7</f>
        <v>84.365406859510017</v>
      </c>
      <c r="C6" s="25">
        <f t="shared" si="0"/>
        <v>83.394522378510004</v>
      </c>
      <c r="D6" s="25">
        <f t="shared" si="0"/>
        <v>83.377322845519998</v>
      </c>
      <c r="E6" s="25">
        <f t="shared" si="0"/>
        <v>80.378909253790013</v>
      </c>
      <c r="F6" s="25">
        <f t="shared" si="0"/>
        <v>81.435055081279998</v>
      </c>
      <c r="G6" s="25">
        <f t="shared" si="0"/>
        <v>82.118683048470004</v>
      </c>
      <c r="H6" s="25">
        <f t="shared" si="0"/>
        <v>85.013273010710009</v>
      </c>
      <c r="I6" s="25">
        <f t="shared" si="0"/>
        <v>85.047778234580022</v>
      </c>
      <c r="J6" s="25">
        <f t="shared" si="0"/>
        <v>85.204053915909981</v>
      </c>
      <c r="K6" s="25">
        <v>82.886899914439994</v>
      </c>
    </row>
    <row r="7" spans="1:16" s="70" customFormat="1" ht="16">
      <c r="A7" s="37" t="s">
        <v>45</v>
      </c>
      <c r="B7" s="81">
        <f t="shared" ref="B7:K7" si="1">B$8+B$46</f>
        <v>35.415048399980009</v>
      </c>
      <c r="C7" s="81">
        <f t="shared" si="1"/>
        <v>33.295146469789998</v>
      </c>
      <c r="D7" s="81">
        <f t="shared" si="1"/>
        <v>33.558496623769997</v>
      </c>
      <c r="E7" s="81">
        <f t="shared" si="1"/>
        <v>30.923070714880016</v>
      </c>
      <c r="F7" s="81">
        <f t="shared" si="1"/>
        <v>32.164532120859988</v>
      </c>
      <c r="G7" s="81">
        <f t="shared" si="1"/>
        <v>33.664162984270007</v>
      </c>
      <c r="H7" s="81">
        <f t="shared" si="1"/>
        <v>33.897333527570012</v>
      </c>
      <c r="I7" s="81">
        <f t="shared" si="1"/>
        <v>32.511321987900011</v>
      </c>
      <c r="J7" s="81">
        <f t="shared" si="1"/>
        <v>32.357575610199994</v>
      </c>
      <c r="K7" s="81">
        <f t="shared" si="1"/>
        <v>31.891357414409999</v>
      </c>
    </row>
    <row r="8" spans="1:16" s="221" customFormat="1" ht="16" outlineLevel="1">
      <c r="A8" s="121" t="s">
        <v>61</v>
      </c>
      <c r="B8" s="232">
        <f t="shared" ref="B8:K8" si="2">B$9+B$44</f>
        <v>35.020184952060006</v>
      </c>
      <c r="C8" s="232">
        <f t="shared" si="2"/>
        <v>32.91943734513</v>
      </c>
      <c r="D8" s="232">
        <f t="shared" si="2"/>
        <v>33.16822136183</v>
      </c>
      <c r="E8" s="232">
        <f t="shared" si="2"/>
        <v>30.534149888430015</v>
      </c>
      <c r="F8" s="232">
        <f t="shared" si="2"/>
        <v>31.57348433888999</v>
      </c>
      <c r="G8" s="232">
        <f t="shared" si="2"/>
        <v>33.072540079960007</v>
      </c>
      <c r="H8" s="232">
        <f t="shared" si="2"/>
        <v>33.066712358440014</v>
      </c>
      <c r="I8" s="232">
        <f t="shared" si="2"/>
        <v>31.728384847340013</v>
      </c>
      <c r="J8" s="232">
        <f t="shared" si="2"/>
        <v>31.475036511959992</v>
      </c>
      <c r="K8" s="232">
        <f t="shared" si="2"/>
        <v>31.03484627996</v>
      </c>
    </row>
    <row r="9" spans="1:16" s="138" customFormat="1" ht="14" outlineLevel="2">
      <c r="A9" s="170" t="s">
        <v>181</v>
      </c>
      <c r="B9" s="239">
        <f t="shared" ref="B9:J9" si="3">SUM(B$10:B$43)</f>
        <v>34.930848530000006</v>
      </c>
      <c r="C9" s="239">
        <f t="shared" si="3"/>
        <v>32.834522645050001</v>
      </c>
      <c r="D9" s="239">
        <f t="shared" si="3"/>
        <v>33.082066874630002</v>
      </c>
      <c r="E9" s="239">
        <f t="shared" si="3"/>
        <v>30.459920883230016</v>
      </c>
      <c r="F9" s="239">
        <f t="shared" si="3"/>
        <v>31.496255228439992</v>
      </c>
      <c r="G9" s="239">
        <f t="shared" si="3"/>
        <v>32.995122962170008</v>
      </c>
      <c r="H9" s="239">
        <f t="shared" si="3"/>
        <v>32.989914114050016</v>
      </c>
      <c r="I9" s="239">
        <f t="shared" si="3"/>
        <v>31.654357477770013</v>
      </c>
      <c r="J9" s="239">
        <f t="shared" si="3"/>
        <v>31.400428797599993</v>
      </c>
      <c r="K9" s="239">
        <v>30.963576691099998</v>
      </c>
    </row>
    <row r="10" spans="1:16" s="233" customFormat="1" ht="14" outlineLevel="3">
      <c r="A10" s="132" t="s">
        <v>131</v>
      </c>
      <c r="B10" s="225">
        <v>3.0702229567899999</v>
      </c>
      <c r="C10" s="225">
        <v>2.9182617296800002</v>
      </c>
      <c r="D10" s="225">
        <v>2.9608694678799998</v>
      </c>
      <c r="E10" s="225">
        <v>2.55766495022</v>
      </c>
      <c r="F10" s="225">
        <v>2.6610378030200001</v>
      </c>
      <c r="G10" s="225">
        <v>2.66751586086</v>
      </c>
      <c r="H10" s="225">
        <v>2.6888722173600001</v>
      </c>
      <c r="I10" s="225">
        <v>2.59185791206</v>
      </c>
      <c r="J10" s="225">
        <v>2.6121770351300002</v>
      </c>
      <c r="K10" s="225">
        <v>2.5362086512099999</v>
      </c>
    </row>
    <row r="11" spans="1:16" ht="14" outlineLevel="3">
      <c r="A11" s="130" t="s">
        <v>189</v>
      </c>
      <c r="B11" s="175">
        <v>0.80354805750000002</v>
      </c>
      <c r="C11" s="175">
        <v>0.76377630458000001</v>
      </c>
      <c r="D11" s="175">
        <v>0.77492773093</v>
      </c>
      <c r="E11" s="175">
        <v>0.67826024981999999</v>
      </c>
      <c r="F11" s="175">
        <v>0.70567341700999997</v>
      </c>
      <c r="G11" s="175">
        <v>0.70739131568000002</v>
      </c>
      <c r="H11" s="175">
        <v>0.71305475009999997</v>
      </c>
      <c r="I11" s="175">
        <v>0.68732778886000001</v>
      </c>
      <c r="J11" s="175">
        <v>0.69271616215999998</v>
      </c>
      <c r="K11" s="175">
        <v>0.67257031195999994</v>
      </c>
      <c r="L11" s="223"/>
      <c r="M11" s="223"/>
      <c r="N11" s="223"/>
    </row>
    <row r="12" spans="1:16" ht="14" outlineLevel="3">
      <c r="A12" s="130" t="s">
        <v>28</v>
      </c>
      <c r="B12" s="175">
        <v>1.59467773396</v>
      </c>
      <c r="C12" s="175">
        <v>1.43081576495</v>
      </c>
      <c r="D12" s="175">
        <v>1.4643309630100001</v>
      </c>
      <c r="E12" s="175">
        <v>1.49449625996</v>
      </c>
      <c r="F12" s="175">
        <v>1.2044079809699999</v>
      </c>
      <c r="G12" s="175">
        <v>1.14874811201</v>
      </c>
      <c r="H12" s="175">
        <v>1.52666615492</v>
      </c>
      <c r="I12" s="175">
        <v>0.86430297796</v>
      </c>
      <c r="J12" s="175">
        <v>0.87398021461999997</v>
      </c>
      <c r="K12" s="175">
        <v>0.85457019791</v>
      </c>
      <c r="L12" s="223"/>
      <c r="M12" s="223"/>
      <c r="N12" s="223"/>
    </row>
    <row r="13" spans="1:16" ht="14" outlineLevel="3">
      <c r="A13" s="130" t="s">
        <v>32</v>
      </c>
      <c r="B13" s="175">
        <v>1.54098166862</v>
      </c>
      <c r="C13" s="175">
        <v>1.4647105089600001</v>
      </c>
      <c r="D13" s="175">
        <v>1.486095843</v>
      </c>
      <c r="E13" s="175">
        <v>1.3007145020599999</v>
      </c>
      <c r="F13" s="175">
        <v>1.35328533188</v>
      </c>
      <c r="G13" s="175">
        <v>1.35657978365</v>
      </c>
      <c r="H13" s="175">
        <v>1.3674406755499999</v>
      </c>
      <c r="I13" s="175">
        <v>1.31810351989</v>
      </c>
      <c r="J13" s="175">
        <v>1.3284369211</v>
      </c>
      <c r="K13" s="175">
        <v>1.2898027838899999</v>
      </c>
      <c r="L13" s="223"/>
      <c r="M13" s="223"/>
      <c r="N13" s="223"/>
    </row>
    <row r="14" spans="1:16" ht="14" outlineLevel="3">
      <c r="A14" s="130" t="s">
        <v>77</v>
      </c>
      <c r="B14" s="175">
        <v>1.2116760391900001</v>
      </c>
      <c r="C14" s="175">
        <v>1.1517039197800001</v>
      </c>
      <c r="D14" s="175">
        <v>1.16851923781</v>
      </c>
      <c r="E14" s="175">
        <v>1.02275363041</v>
      </c>
      <c r="F14" s="175">
        <v>1.06409014735</v>
      </c>
      <c r="G14" s="175">
        <v>1.06668057937</v>
      </c>
      <c r="H14" s="175">
        <v>1.0752205138599999</v>
      </c>
      <c r="I14" s="175">
        <v>1.0364266394199999</v>
      </c>
      <c r="J14" s="175">
        <v>1.04455180723</v>
      </c>
      <c r="K14" s="175">
        <v>1.0141737311600001</v>
      </c>
      <c r="L14" s="223"/>
      <c r="M14" s="223"/>
      <c r="N14" s="223"/>
    </row>
    <row r="15" spans="1:16" ht="14" outlineLevel="3">
      <c r="A15" s="130" t="s">
        <v>123</v>
      </c>
      <c r="B15" s="175">
        <v>1.98005589748</v>
      </c>
      <c r="C15" s="175">
        <v>1.88205268138</v>
      </c>
      <c r="D15" s="175">
        <v>1.9095313708499999</v>
      </c>
      <c r="E15" s="175">
        <v>1.67132904512</v>
      </c>
      <c r="F15" s="175">
        <v>1.7388789606799999</v>
      </c>
      <c r="G15" s="175">
        <v>1.7431121055500001</v>
      </c>
      <c r="H15" s="175">
        <v>1.75706760778</v>
      </c>
      <c r="I15" s="175">
        <v>1.69367274199</v>
      </c>
      <c r="J15" s="175">
        <v>1.7069504547700001</v>
      </c>
      <c r="K15" s="175">
        <v>1.6573082346400001</v>
      </c>
      <c r="L15" s="223"/>
      <c r="M15" s="223"/>
      <c r="N15" s="223"/>
    </row>
    <row r="16" spans="1:16" ht="14" outlineLevel="3">
      <c r="A16" s="130" t="s">
        <v>182</v>
      </c>
      <c r="B16" s="175">
        <v>3.9448563720599998</v>
      </c>
      <c r="C16" s="175">
        <v>3.7496050096500002</v>
      </c>
      <c r="D16" s="175">
        <v>3.80435067788</v>
      </c>
      <c r="E16" s="175">
        <v>3.3297812661699999</v>
      </c>
      <c r="F16" s="175">
        <v>3.4643606561000002</v>
      </c>
      <c r="G16" s="175">
        <v>3.4727943313799998</v>
      </c>
      <c r="H16" s="175">
        <v>3.5005978151399999</v>
      </c>
      <c r="I16" s="175">
        <v>3.3742965118999999</v>
      </c>
      <c r="J16" s="175">
        <v>3.4007496387499998</v>
      </c>
      <c r="K16" s="175">
        <v>3.5435531770200002</v>
      </c>
      <c r="L16" s="223"/>
      <c r="M16" s="223"/>
      <c r="N16" s="223"/>
    </row>
    <row r="17" spans="1:14" ht="14" outlineLevel="3">
      <c r="A17" s="130" t="s">
        <v>23</v>
      </c>
      <c r="B17" s="175">
        <v>0.51075073250000003</v>
      </c>
      <c r="C17" s="175">
        <v>0.48547103483999998</v>
      </c>
      <c r="D17" s="175">
        <v>0.49255909776000001</v>
      </c>
      <c r="E17" s="175">
        <v>0.43111537160000002</v>
      </c>
      <c r="F17" s="175">
        <v>0.44853971244000002</v>
      </c>
      <c r="G17" s="175">
        <v>0.44963164214000001</v>
      </c>
      <c r="H17" s="175">
        <v>0.45323143090000001</v>
      </c>
      <c r="I17" s="175">
        <v>0.43687887532000003</v>
      </c>
      <c r="J17" s="175">
        <v>0.4403038299</v>
      </c>
      <c r="K17" s="175">
        <v>0.42749873669999999</v>
      </c>
      <c r="L17" s="223"/>
      <c r="M17" s="223"/>
      <c r="N17" s="223"/>
    </row>
    <row r="18" spans="1:14" ht="14" outlineLevel="3">
      <c r="A18" s="130" t="s">
        <v>72</v>
      </c>
      <c r="B18" s="175">
        <v>0.51075073250000003</v>
      </c>
      <c r="C18" s="175">
        <v>0.48547103483999998</v>
      </c>
      <c r="D18" s="175">
        <v>0.49255909776000001</v>
      </c>
      <c r="E18" s="175">
        <v>0.43111537160000002</v>
      </c>
      <c r="F18" s="175">
        <v>0.44853971244000002</v>
      </c>
      <c r="G18" s="175">
        <v>0.44963164214000001</v>
      </c>
      <c r="H18" s="175">
        <v>0.45323143090000001</v>
      </c>
      <c r="I18" s="175">
        <v>0.43687887532000003</v>
      </c>
      <c r="J18" s="175">
        <v>0.4403038299</v>
      </c>
      <c r="K18" s="175">
        <v>0.42749873669999999</v>
      </c>
      <c r="L18" s="223"/>
      <c r="M18" s="223"/>
      <c r="N18" s="223"/>
    </row>
    <row r="19" spans="1:14" ht="14" outlineLevel="3">
      <c r="A19" s="130" t="s">
        <v>158</v>
      </c>
      <c r="B19" s="175">
        <v>1.3257462422599999</v>
      </c>
      <c r="C19" s="175">
        <v>0.75066537555000001</v>
      </c>
      <c r="D19" s="175">
        <v>0.88646899999999995</v>
      </c>
      <c r="E19" s="175">
        <v>0.88646899999999995</v>
      </c>
      <c r="F19" s="175">
        <v>0.88646899999999995</v>
      </c>
      <c r="G19" s="175">
        <v>0.88646899999999995</v>
      </c>
      <c r="H19" s="175">
        <v>0.88646899999999995</v>
      </c>
      <c r="I19" s="175">
        <v>1.0523469999999999</v>
      </c>
      <c r="J19" s="175">
        <v>0.63831199999999999</v>
      </c>
      <c r="K19" s="175">
        <v>0.74861599999999995</v>
      </c>
      <c r="L19" s="223"/>
      <c r="M19" s="223"/>
      <c r="N19" s="223"/>
    </row>
    <row r="20" spans="1:14" ht="14" outlineLevel="3">
      <c r="A20" s="130" t="s">
        <v>118</v>
      </c>
      <c r="B20" s="175">
        <v>0.51075073250000003</v>
      </c>
      <c r="C20" s="175">
        <v>0.48547103483999998</v>
      </c>
      <c r="D20" s="175">
        <v>0.49255909776000001</v>
      </c>
      <c r="E20" s="175">
        <v>0.43111537160000002</v>
      </c>
      <c r="F20" s="175">
        <v>0.44853971244000002</v>
      </c>
      <c r="G20" s="175">
        <v>0.44963164214000001</v>
      </c>
      <c r="H20" s="175">
        <v>0.45323143090000001</v>
      </c>
      <c r="I20" s="175">
        <v>0.43687887532000003</v>
      </c>
      <c r="J20" s="175">
        <v>0.4403038299</v>
      </c>
      <c r="K20" s="175">
        <v>0.42749873669999999</v>
      </c>
      <c r="L20" s="223"/>
      <c r="M20" s="223"/>
      <c r="N20" s="223"/>
    </row>
    <row r="21" spans="1:14" ht="14" outlineLevel="3">
      <c r="A21" s="130" t="s">
        <v>179</v>
      </c>
      <c r="B21" s="175">
        <v>0.51075073250000003</v>
      </c>
      <c r="C21" s="175">
        <v>0.48547103483999998</v>
      </c>
      <c r="D21" s="175">
        <v>0.49255909776000001</v>
      </c>
      <c r="E21" s="175">
        <v>0.43111537160000002</v>
      </c>
      <c r="F21" s="175">
        <v>0.44853971244000002</v>
      </c>
      <c r="G21" s="175">
        <v>0.44963164214000001</v>
      </c>
      <c r="H21" s="175">
        <v>0.45323143090000001</v>
      </c>
      <c r="I21" s="175">
        <v>0.43687887532000003</v>
      </c>
      <c r="J21" s="175">
        <v>0.4403038299</v>
      </c>
      <c r="K21" s="175">
        <v>0.42749873669999999</v>
      </c>
      <c r="L21" s="223"/>
      <c r="M21" s="223"/>
      <c r="N21" s="223"/>
    </row>
    <row r="22" spans="1:14" ht="14" outlineLevel="3">
      <c r="A22" s="130" t="s">
        <v>202</v>
      </c>
      <c r="B22" s="175">
        <v>1.9942664029399999</v>
      </c>
      <c r="C22" s="175">
        <v>1.8370133561199999</v>
      </c>
      <c r="D22" s="175">
        <v>1.9142222632400001</v>
      </c>
      <c r="E22" s="175">
        <v>1.80757944771</v>
      </c>
      <c r="F22" s="175">
        <v>1.88997044119</v>
      </c>
      <c r="G22" s="175">
        <v>1.8918656136300001</v>
      </c>
      <c r="H22" s="175">
        <v>2.16386676181</v>
      </c>
      <c r="I22" s="175">
        <v>2.5425256143800001</v>
      </c>
      <c r="J22" s="175">
        <v>3.0338072049</v>
      </c>
      <c r="K22" s="175">
        <v>3.0983282335100002</v>
      </c>
      <c r="L22" s="223"/>
      <c r="M22" s="223"/>
      <c r="N22" s="223"/>
    </row>
    <row r="23" spans="1:14" ht="14" outlineLevel="3">
      <c r="A23" s="130" t="s">
        <v>140</v>
      </c>
      <c r="B23" s="175">
        <v>0.51075073250000003</v>
      </c>
      <c r="C23" s="175">
        <v>0.48547103483999998</v>
      </c>
      <c r="D23" s="175">
        <v>0.49255909776000001</v>
      </c>
      <c r="E23" s="175">
        <v>0.43111537160000002</v>
      </c>
      <c r="F23" s="175">
        <v>0.44853971244000002</v>
      </c>
      <c r="G23" s="175">
        <v>0.44963164214000001</v>
      </c>
      <c r="H23" s="175">
        <v>0.45323143090000001</v>
      </c>
      <c r="I23" s="175">
        <v>0.43687887532000003</v>
      </c>
      <c r="J23" s="175">
        <v>0.4403038299</v>
      </c>
      <c r="K23" s="175">
        <v>0.42749873669999999</v>
      </c>
      <c r="L23" s="223"/>
      <c r="M23" s="223"/>
      <c r="N23" s="223"/>
    </row>
    <row r="24" spans="1:14" ht="14" outlineLevel="3">
      <c r="A24" s="130" t="s">
        <v>103</v>
      </c>
      <c r="B24" s="175">
        <v>0.51075073250000003</v>
      </c>
      <c r="C24" s="175">
        <v>0.48547103483999998</v>
      </c>
      <c r="D24" s="175">
        <v>0.49255909776000001</v>
      </c>
      <c r="E24" s="175">
        <v>0.43111537160000002</v>
      </c>
      <c r="F24" s="175">
        <v>0.44853971244000002</v>
      </c>
      <c r="G24" s="175">
        <v>0.44963164214000001</v>
      </c>
      <c r="H24" s="175">
        <v>0.45323143090000001</v>
      </c>
      <c r="I24" s="175">
        <v>0.43687887532000003</v>
      </c>
      <c r="J24" s="175">
        <v>0.4403038299</v>
      </c>
      <c r="K24" s="175">
        <v>0.42749873669999999</v>
      </c>
      <c r="L24" s="223"/>
      <c r="M24" s="223"/>
      <c r="N24" s="223"/>
    </row>
    <row r="25" spans="1:14" ht="14" outlineLevel="3">
      <c r="A25" s="130" t="s">
        <v>162</v>
      </c>
      <c r="B25" s="175">
        <v>0.51075073250000003</v>
      </c>
      <c r="C25" s="175">
        <v>0.48547103483999998</v>
      </c>
      <c r="D25" s="175">
        <v>0.49255909776000001</v>
      </c>
      <c r="E25" s="175">
        <v>0.43111537160000002</v>
      </c>
      <c r="F25" s="175">
        <v>0.44853971244000002</v>
      </c>
      <c r="G25" s="175">
        <v>0.44963164214000001</v>
      </c>
      <c r="H25" s="175">
        <v>0.45323143090000001</v>
      </c>
      <c r="I25" s="175">
        <v>0.43687887532000003</v>
      </c>
      <c r="J25" s="175">
        <v>0.4403038299</v>
      </c>
      <c r="K25" s="175">
        <v>0.42749873669999999</v>
      </c>
      <c r="L25" s="223"/>
      <c r="M25" s="223"/>
      <c r="N25" s="223"/>
    </row>
    <row r="26" spans="1:14" ht="14" outlineLevel="3">
      <c r="A26" s="130" t="s">
        <v>4</v>
      </c>
      <c r="B26" s="175">
        <v>0.51075073250000003</v>
      </c>
      <c r="C26" s="175">
        <v>0.48547103483999998</v>
      </c>
      <c r="D26" s="175">
        <v>0.49255909776000001</v>
      </c>
      <c r="E26" s="175">
        <v>0.43111537160000002</v>
      </c>
      <c r="F26" s="175">
        <v>0.44853971244000002</v>
      </c>
      <c r="G26" s="175">
        <v>0.44963164214000001</v>
      </c>
      <c r="H26" s="175">
        <v>0.45323143090000001</v>
      </c>
      <c r="I26" s="175">
        <v>0.43687887532000003</v>
      </c>
      <c r="J26" s="175">
        <v>0.4403038299</v>
      </c>
      <c r="K26" s="175">
        <v>0.42749873669999999</v>
      </c>
      <c r="L26" s="223"/>
      <c r="M26" s="223"/>
      <c r="N26" s="223"/>
    </row>
    <row r="27" spans="1:14" ht="14" outlineLevel="3">
      <c r="A27" s="130" t="s">
        <v>47</v>
      </c>
      <c r="B27" s="175">
        <v>0.51075073250000003</v>
      </c>
      <c r="C27" s="175">
        <v>0.48547103483999998</v>
      </c>
      <c r="D27" s="175">
        <v>0.49255909776000001</v>
      </c>
      <c r="E27" s="175">
        <v>0.43111537160000002</v>
      </c>
      <c r="F27" s="175">
        <v>0.44853971244000002</v>
      </c>
      <c r="G27" s="175">
        <v>0.44963164214000001</v>
      </c>
      <c r="H27" s="175">
        <v>0.45323143090000001</v>
      </c>
      <c r="I27" s="175">
        <v>0.43687887532000003</v>
      </c>
      <c r="J27" s="175">
        <v>0.4403038299</v>
      </c>
      <c r="K27" s="175">
        <v>0.42749873669999999</v>
      </c>
      <c r="L27" s="223"/>
      <c r="M27" s="223"/>
      <c r="N27" s="223"/>
    </row>
    <row r="28" spans="1:14" ht="14" outlineLevel="3">
      <c r="A28" s="130" t="s">
        <v>93</v>
      </c>
      <c r="B28" s="175">
        <v>0.51075073250000003</v>
      </c>
      <c r="C28" s="175">
        <v>0.48547103483999998</v>
      </c>
      <c r="D28" s="175">
        <v>0.49255909776000001</v>
      </c>
      <c r="E28" s="175">
        <v>0.43111537160000002</v>
      </c>
      <c r="F28" s="175">
        <v>0.44853971244000002</v>
      </c>
      <c r="G28" s="175">
        <v>0.44963164214000001</v>
      </c>
      <c r="H28" s="175">
        <v>0.45323143090000001</v>
      </c>
      <c r="I28" s="175">
        <v>0.43687887532000003</v>
      </c>
      <c r="J28" s="175">
        <v>0.4403038299</v>
      </c>
      <c r="K28" s="175">
        <v>0.42749873669999999</v>
      </c>
      <c r="L28" s="223"/>
      <c r="M28" s="223"/>
      <c r="N28" s="223"/>
    </row>
    <row r="29" spans="1:14" ht="14" outlineLevel="3">
      <c r="A29" s="130" t="s">
        <v>84</v>
      </c>
      <c r="B29" s="175">
        <v>0.51075073250000003</v>
      </c>
      <c r="C29" s="175">
        <v>0.48547103483999998</v>
      </c>
      <c r="D29" s="175">
        <v>0.49255909776000001</v>
      </c>
      <c r="E29" s="175">
        <v>0.43111537160000002</v>
      </c>
      <c r="F29" s="175">
        <v>0.44853971244000002</v>
      </c>
      <c r="G29" s="175">
        <v>0.44963164214000001</v>
      </c>
      <c r="H29" s="175">
        <v>0.45323143090000001</v>
      </c>
      <c r="I29" s="175">
        <v>0.43687887532000003</v>
      </c>
      <c r="J29" s="175">
        <v>0.4403038299</v>
      </c>
      <c r="K29" s="175">
        <v>0.42749873669999999</v>
      </c>
      <c r="L29" s="223"/>
      <c r="M29" s="223"/>
      <c r="N29" s="223"/>
    </row>
    <row r="30" spans="1:14" ht="14" outlineLevel="3">
      <c r="A30" s="130" t="s">
        <v>137</v>
      </c>
      <c r="B30" s="175">
        <v>0.51075073250000003</v>
      </c>
      <c r="C30" s="175">
        <v>0.48547103483999998</v>
      </c>
      <c r="D30" s="175">
        <v>0.49255909776000001</v>
      </c>
      <c r="E30" s="175">
        <v>0.43111537160000002</v>
      </c>
      <c r="F30" s="175">
        <v>0.44853971244000002</v>
      </c>
      <c r="G30" s="175">
        <v>0.44963164214000001</v>
      </c>
      <c r="H30" s="175">
        <v>0.45323143090000001</v>
      </c>
      <c r="I30" s="175">
        <v>0.43687887532000003</v>
      </c>
      <c r="J30" s="175">
        <v>0.4403038299</v>
      </c>
      <c r="K30" s="175">
        <v>0.42749873669999999</v>
      </c>
      <c r="L30" s="223"/>
      <c r="M30" s="223"/>
      <c r="N30" s="223"/>
    </row>
    <row r="31" spans="1:14" ht="14" outlineLevel="3">
      <c r="A31" s="130" t="s">
        <v>190</v>
      </c>
      <c r="B31" s="175">
        <v>0.51075073250000003</v>
      </c>
      <c r="C31" s="175">
        <v>0.48547103483999998</v>
      </c>
      <c r="D31" s="175">
        <v>0.49255909776000001</v>
      </c>
      <c r="E31" s="175">
        <v>0.43111537160000002</v>
      </c>
      <c r="F31" s="175">
        <v>0.44853971244000002</v>
      </c>
      <c r="G31" s="175">
        <v>0.44963164214000001</v>
      </c>
      <c r="H31" s="175">
        <v>0.45323143090000001</v>
      </c>
      <c r="I31" s="175">
        <v>0.43687887532000003</v>
      </c>
      <c r="J31" s="175">
        <v>0.4403038299</v>
      </c>
      <c r="K31" s="175">
        <v>0.42749873669999999</v>
      </c>
      <c r="L31" s="223"/>
      <c r="M31" s="223"/>
      <c r="N31" s="223"/>
    </row>
    <row r="32" spans="1:14" ht="14" outlineLevel="3">
      <c r="A32" s="130" t="s">
        <v>29</v>
      </c>
      <c r="B32" s="175">
        <v>0.51075073250000003</v>
      </c>
      <c r="C32" s="175">
        <v>0.48547103483999998</v>
      </c>
      <c r="D32" s="175">
        <v>0.49255909776000001</v>
      </c>
      <c r="E32" s="175">
        <v>0.43111537160000002</v>
      </c>
      <c r="F32" s="175">
        <v>0.44853971244000002</v>
      </c>
      <c r="G32" s="175">
        <v>0.44963164214000001</v>
      </c>
      <c r="H32" s="175">
        <v>0.45323143090000001</v>
      </c>
      <c r="I32" s="175">
        <v>0.43687887532000003</v>
      </c>
      <c r="J32" s="175">
        <v>0.4403038299</v>
      </c>
      <c r="K32" s="175">
        <v>0.42749873669999999</v>
      </c>
      <c r="L32" s="223"/>
      <c r="M32" s="223"/>
      <c r="N32" s="223"/>
    </row>
    <row r="33" spans="1:14" ht="14" outlineLevel="3">
      <c r="A33" s="130" t="s">
        <v>52</v>
      </c>
      <c r="B33" s="175">
        <v>0</v>
      </c>
      <c r="C33" s="175">
        <v>0</v>
      </c>
      <c r="D33" s="175">
        <v>0</v>
      </c>
      <c r="E33" s="175">
        <v>0.80713999999999997</v>
      </c>
      <c r="F33" s="175">
        <v>1.0124664939900001</v>
      </c>
      <c r="G33" s="175">
        <v>1.8929172087199999</v>
      </c>
      <c r="H33" s="175">
        <v>1.0944700324500001</v>
      </c>
      <c r="I33" s="175">
        <v>0.57187430708999998</v>
      </c>
      <c r="J33" s="175">
        <v>0</v>
      </c>
      <c r="K33" s="175">
        <v>0</v>
      </c>
      <c r="L33" s="223"/>
      <c r="M33" s="223"/>
      <c r="N33" s="223"/>
    </row>
    <row r="34" spans="1:14" ht="14" outlineLevel="3">
      <c r="A34" s="130" t="s">
        <v>42</v>
      </c>
      <c r="B34" s="175">
        <v>3.3713226771100002</v>
      </c>
      <c r="C34" s="175">
        <v>3.21388453495</v>
      </c>
      <c r="D34" s="175">
        <v>2.8962211476399999</v>
      </c>
      <c r="E34" s="175">
        <v>2.5164443116599999</v>
      </c>
      <c r="F34" s="175">
        <v>2.5874388882699999</v>
      </c>
      <c r="G34" s="175">
        <v>2.3222137536199998</v>
      </c>
      <c r="H34" s="175">
        <v>2.1420616618000001</v>
      </c>
      <c r="I34" s="175">
        <v>2.2709723368499999</v>
      </c>
      <c r="J34" s="175">
        <v>2.0185094188199999</v>
      </c>
      <c r="K34" s="175">
        <v>1.7132831661500001</v>
      </c>
      <c r="L34" s="223"/>
      <c r="M34" s="223"/>
      <c r="N34" s="223"/>
    </row>
    <row r="35" spans="1:14" ht="14" outlineLevel="3">
      <c r="A35" s="130" t="s">
        <v>41</v>
      </c>
      <c r="B35" s="175">
        <v>0.51075102803000005</v>
      </c>
      <c r="C35" s="175">
        <v>0.48547131575000002</v>
      </c>
      <c r="D35" s="175">
        <v>0.49255938276</v>
      </c>
      <c r="E35" s="175">
        <v>0.43111562105000001</v>
      </c>
      <c r="F35" s="175">
        <v>0.44853997197000001</v>
      </c>
      <c r="G35" s="175">
        <v>0.4496319023</v>
      </c>
      <c r="H35" s="175">
        <v>0.45323169315</v>
      </c>
      <c r="I35" s="175">
        <v>0.43687912810000001</v>
      </c>
      <c r="J35" s="175">
        <v>0.44030408466999998</v>
      </c>
      <c r="K35" s="175">
        <v>0.42749898405999998</v>
      </c>
      <c r="L35" s="223"/>
      <c r="M35" s="223"/>
      <c r="N35" s="223"/>
    </row>
    <row r="36" spans="1:14" ht="14" outlineLevel="3">
      <c r="A36" s="130" t="s">
        <v>85</v>
      </c>
      <c r="B36" s="175">
        <v>0.29679729124999998</v>
      </c>
      <c r="C36" s="175">
        <v>0.40249442205000002</v>
      </c>
      <c r="D36" s="175">
        <v>0.53317996010000002</v>
      </c>
      <c r="E36" s="175">
        <v>0.46666903052999997</v>
      </c>
      <c r="F36" s="175">
        <v>0.48553033955000002</v>
      </c>
      <c r="G36" s="175">
        <v>0.48671231959</v>
      </c>
      <c r="H36" s="175">
        <v>0.50323543956000005</v>
      </c>
      <c r="I36" s="175">
        <v>0.48542000557999998</v>
      </c>
      <c r="J36" s="175">
        <v>0.48931820249000002</v>
      </c>
      <c r="K36" s="175">
        <v>0.49957348164999998</v>
      </c>
      <c r="L36" s="223"/>
      <c r="M36" s="223"/>
      <c r="N36" s="223"/>
    </row>
    <row r="37" spans="1:14" ht="14" outlineLevel="3">
      <c r="A37" s="130" t="s">
        <v>142</v>
      </c>
      <c r="B37" s="175">
        <v>1.9655999696199999</v>
      </c>
      <c r="C37" s="175">
        <v>1.81737684392</v>
      </c>
      <c r="D37" s="175">
        <v>1.71769488215</v>
      </c>
      <c r="E37" s="175">
        <v>1.50342298167</v>
      </c>
      <c r="F37" s="175">
        <v>1.56418665697</v>
      </c>
      <c r="G37" s="175">
        <v>1.5679945290599999</v>
      </c>
      <c r="H37" s="175">
        <v>1.5805480252399999</v>
      </c>
      <c r="I37" s="175">
        <v>1.59603005274</v>
      </c>
      <c r="J37" s="175">
        <v>1.6085422861400001</v>
      </c>
      <c r="K37" s="175">
        <v>1.56176201198</v>
      </c>
      <c r="L37" s="223"/>
      <c r="M37" s="223"/>
      <c r="N37" s="223"/>
    </row>
    <row r="38" spans="1:14" ht="14" outlineLevel="3">
      <c r="A38" s="130" t="s">
        <v>147</v>
      </c>
      <c r="B38" s="175">
        <v>0</v>
      </c>
      <c r="C38" s="175">
        <v>0</v>
      </c>
      <c r="D38" s="175">
        <v>0</v>
      </c>
      <c r="E38" s="175">
        <v>0.22067031342000001</v>
      </c>
      <c r="F38" s="175">
        <v>0.21684006020999999</v>
      </c>
      <c r="G38" s="175">
        <v>0.89013381173999995</v>
      </c>
      <c r="H38" s="175">
        <v>0.97162728877000004</v>
      </c>
      <c r="I38" s="175">
        <v>1.1693094483399999</v>
      </c>
      <c r="J38" s="175">
        <v>1.36178212597</v>
      </c>
      <c r="K38" s="175">
        <v>1.3406918911100001</v>
      </c>
      <c r="L38" s="223"/>
      <c r="M38" s="223"/>
      <c r="N38" s="223"/>
    </row>
    <row r="39" spans="1:14" ht="14" outlineLevel="3">
      <c r="A39" s="130" t="s">
        <v>194</v>
      </c>
      <c r="B39" s="175">
        <v>1.6746145857300001</v>
      </c>
      <c r="C39" s="175">
        <v>1.5917292412499999</v>
      </c>
      <c r="D39" s="175">
        <v>1.6149690973699999</v>
      </c>
      <c r="E39" s="175">
        <v>1.4135116084299999</v>
      </c>
      <c r="F39" s="175">
        <v>1.4706413460100001</v>
      </c>
      <c r="G39" s="175">
        <v>1.4742214904499999</v>
      </c>
      <c r="H39" s="175">
        <v>1.4860242317900001</v>
      </c>
      <c r="I39" s="175">
        <v>1.4324085904099999</v>
      </c>
      <c r="J39" s="175">
        <v>1.44363809738</v>
      </c>
      <c r="K39" s="175">
        <v>1.4016536332</v>
      </c>
      <c r="L39" s="223"/>
      <c r="M39" s="223"/>
      <c r="N39" s="223"/>
    </row>
    <row r="40" spans="1:14" ht="14" outlineLevel="3">
      <c r="A40" s="130" t="s">
        <v>36</v>
      </c>
      <c r="B40" s="175">
        <v>0.99645835970999996</v>
      </c>
      <c r="C40" s="175">
        <v>1.15378569479</v>
      </c>
      <c r="D40" s="175">
        <v>1.1169175929299999</v>
      </c>
      <c r="E40" s="175">
        <v>0.97758897426000002</v>
      </c>
      <c r="F40" s="175">
        <v>0.95933273765000004</v>
      </c>
      <c r="G40" s="175">
        <v>0.92768768191999995</v>
      </c>
      <c r="H40" s="175">
        <v>0.93511482755999997</v>
      </c>
      <c r="I40" s="175">
        <v>0.67334563565000005</v>
      </c>
      <c r="J40" s="175">
        <v>0.67862439447</v>
      </c>
      <c r="K40" s="175">
        <v>0.65888836667999995</v>
      </c>
      <c r="L40" s="223"/>
      <c r="M40" s="223"/>
      <c r="N40" s="223"/>
    </row>
    <row r="41" spans="1:14" ht="14" outlineLevel="3">
      <c r="A41" s="130" t="s">
        <v>81</v>
      </c>
      <c r="B41" s="175">
        <v>0.73882682741000005</v>
      </c>
      <c r="C41" s="175">
        <v>0.70225846319999996</v>
      </c>
      <c r="D41" s="175">
        <v>0.71251170556999999</v>
      </c>
      <c r="E41" s="175">
        <v>0.62363024072999995</v>
      </c>
      <c r="F41" s="175">
        <v>0.64883543312000003</v>
      </c>
      <c r="G41" s="175">
        <v>0.65041496478000005</v>
      </c>
      <c r="H41" s="175">
        <v>0.65562224168000005</v>
      </c>
      <c r="I41" s="175">
        <v>0.63196744107000002</v>
      </c>
      <c r="J41" s="175">
        <v>0.63692181147000004</v>
      </c>
      <c r="K41" s="175">
        <v>0.61839859501000005</v>
      </c>
      <c r="L41" s="223"/>
      <c r="M41" s="223"/>
      <c r="N41" s="223"/>
    </row>
    <row r="42" spans="1:14" ht="14" outlineLevel="3">
      <c r="A42" s="130" t="s">
        <v>180</v>
      </c>
      <c r="B42" s="175">
        <v>0</v>
      </c>
      <c r="C42" s="175">
        <v>0</v>
      </c>
      <c r="D42" s="175">
        <v>0</v>
      </c>
      <c r="E42" s="175">
        <v>7.3616000000000001E-2</v>
      </c>
      <c r="F42" s="175">
        <v>0.18734000000000001</v>
      </c>
      <c r="G42" s="175">
        <v>0.42819735842000001</v>
      </c>
      <c r="H42" s="175">
        <v>0.46912883718999998</v>
      </c>
      <c r="I42" s="175">
        <v>0.45896191734000003</v>
      </c>
      <c r="J42" s="175">
        <v>0.57173374142</v>
      </c>
      <c r="K42" s="175">
        <v>0.70564579986999998</v>
      </c>
      <c r="L42" s="223"/>
      <c r="M42" s="223"/>
      <c r="N42" s="223"/>
    </row>
    <row r="43" spans="1:14" ht="14" outlineLevel="3">
      <c r="A43" s="130" t="s">
        <v>132</v>
      </c>
      <c r="B43" s="175">
        <v>0.75993616533999997</v>
      </c>
      <c r="C43" s="175">
        <v>0.72232299072999995</v>
      </c>
      <c r="D43" s="175">
        <v>0.73286918287000002</v>
      </c>
      <c r="E43" s="175">
        <v>0.64144824760999997</v>
      </c>
      <c r="F43" s="175">
        <v>0.66737358834000005</v>
      </c>
      <c r="G43" s="175">
        <v>0.66899824947999997</v>
      </c>
      <c r="H43" s="175">
        <v>0.67435430573999999</v>
      </c>
      <c r="I43" s="175">
        <v>0.65002365366000003</v>
      </c>
      <c r="J43" s="175">
        <v>0.65511957751000005</v>
      </c>
      <c r="K43" s="175">
        <v>0.63606712628999995</v>
      </c>
      <c r="L43" s="223"/>
      <c r="M43" s="223"/>
      <c r="N43" s="223"/>
    </row>
    <row r="44" spans="1:14" ht="14" outlineLevel="2">
      <c r="A44" s="142" t="s">
        <v>106</v>
      </c>
      <c r="B44" s="160">
        <f t="shared" ref="B44:J44" si="4">SUM(B$45:B$45)</f>
        <v>8.9336422060000004E-2</v>
      </c>
      <c r="C44" s="160">
        <f t="shared" si="4"/>
        <v>8.4914700080000002E-2</v>
      </c>
      <c r="D44" s="160">
        <f t="shared" si="4"/>
        <v>8.6154487200000004E-2</v>
      </c>
      <c r="E44" s="160">
        <f t="shared" si="4"/>
        <v>7.4229005200000003E-2</v>
      </c>
      <c r="F44" s="160">
        <f t="shared" si="4"/>
        <v>7.7229110449999999E-2</v>
      </c>
      <c r="G44" s="160">
        <f t="shared" si="4"/>
        <v>7.7417117790000003E-2</v>
      </c>
      <c r="H44" s="160">
        <f t="shared" si="4"/>
        <v>7.6798244390000006E-2</v>
      </c>
      <c r="I44" s="160">
        <f t="shared" si="4"/>
        <v>7.4027369570000001E-2</v>
      </c>
      <c r="J44" s="160">
        <f t="shared" si="4"/>
        <v>7.4607714359999994E-2</v>
      </c>
      <c r="K44" s="160">
        <v>7.1269588859999997E-2</v>
      </c>
      <c r="L44" s="223"/>
      <c r="M44" s="223"/>
      <c r="N44" s="223"/>
    </row>
    <row r="45" spans="1:14" ht="14" outlineLevel="3">
      <c r="A45" s="130" t="s">
        <v>26</v>
      </c>
      <c r="B45" s="175">
        <v>8.9336422060000004E-2</v>
      </c>
      <c r="C45" s="175">
        <v>8.4914700080000002E-2</v>
      </c>
      <c r="D45" s="175">
        <v>8.6154487200000004E-2</v>
      </c>
      <c r="E45" s="175">
        <v>7.4229005200000003E-2</v>
      </c>
      <c r="F45" s="175">
        <v>7.7229110449999999E-2</v>
      </c>
      <c r="G45" s="175">
        <v>7.7417117790000003E-2</v>
      </c>
      <c r="H45" s="175">
        <v>7.6798244390000006E-2</v>
      </c>
      <c r="I45" s="175">
        <v>7.4027369570000001E-2</v>
      </c>
      <c r="J45" s="175">
        <v>7.4607714359999994E-2</v>
      </c>
      <c r="K45" s="175">
        <v>7.1269588859999997E-2</v>
      </c>
      <c r="L45" s="223"/>
      <c r="M45" s="223"/>
      <c r="N45" s="223"/>
    </row>
    <row r="46" spans="1:14" ht="15" outlineLevel="1">
      <c r="A46" s="115" t="s">
        <v>12</v>
      </c>
      <c r="B46" s="94">
        <f t="shared" ref="B46:K46" si="5">B$47+B$53+B$57</f>
        <v>0.39486344792</v>
      </c>
      <c r="C46" s="94">
        <f t="shared" si="5"/>
        <v>0.37570912465999995</v>
      </c>
      <c r="D46" s="94">
        <f t="shared" si="5"/>
        <v>0.39027526194000001</v>
      </c>
      <c r="E46" s="94">
        <f t="shared" si="5"/>
        <v>0.38892082644999998</v>
      </c>
      <c r="F46" s="94">
        <f t="shared" si="5"/>
        <v>0.59104778197000007</v>
      </c>
      <c r="G46" s="94">
        <f t="shared" si="5"/>
        <v>0.59162290430999998</v>
      </c>
      <c r="H46" s="94">
        <f t="shared" si="5"/>
        <v>0.83062116913000006</v>
      </c>
      <c r="I46" s="94">
        <f t="shared" si="5"/>
        <v>0.78293714055999997</v>
      </c>
      <c r="J46" s="94">
        <f t="shared" si="5"/>
        <v>0.88253909823999999</v>
      </c>
      <c r="K46" s="94">
        <f t="shared" si="5"/>
        <v>0.85651113444999993</v>
      </c>
      <c r="L46" s="223"/>
      <c r="M46" s="223"/>
      <c r="N46" s="223"/>
    </row>
    <row r="47" spans="1:14" ht="14" outlineLevel="2">
      <c r="A47" s="142" t="s">
        <v>181</v>
      </c>
      <c r="B47" s="160">
        <f t="shared" ref="B47:J47" si="6">SUM(B$48:B$52)</f>
        <v>0.17681230419999999</v>
      </c>
      <c r="C47" s="160">
        <f t="shared" si="6"/>
        <v>0.16806094800999999</v>
      </c>
      <c r="D47" s="160">
        <f t="shared" si="6"/>
        <v>0.17051470215999998</v>
      </c>
      <c r="E47" s="160">
        <f t="shared" si="6"/>
        <v>0.1951075887</v>
      </c>
      <c r="F47" s="160">
        <f t="shared" si="6"/>
        <v>0.41736845695000002</v>
      </c>
      <c r="G47" s="160">
        <f t="shared" si="6"/>
        <v>0.41838450301000002</v>
      </c>
      <c r="H47" s="160">
        <f t="shared" si="6"/>
        <v>0.61208935944000009</v>
      </c>
      <c r="I47" s="160">
        <f t="shared" si="6"/>
        <v>0.59000522185000004</v>
      </c>
      <c r="J47" s="160">
        <f t="shared" si="6"/>
        <v>0.69917333371000001</v>
      </c>
      <c r="K47" s="160">
        <v>0.67883969340999994</v>
      </c>
      <c r="L47" s="223"/>
      <c r="M47" s="223"/>
      <c r="N47" s="223"/>
    </row>
    <row r="48" spans="1:14" ht="14" outlineLevel="3">
      <c r="A48" s="130" t="s">
        <v>101</v>
      </c>
      <c r="B48" s="175">
        <v>4.8973999999999999E-7</v>
      </c>
      <c r="C48" s="175">
        <v>4.6549999999999998E-7</v>
      </c>
      <c r="D48" s="175">
        <v>4.7229E-7</v>
      </c>
      <c r="E48" s="175">
        <v>4.1338000000000001E-7</v>
      </c>
      <c r="F48" s="175">
        <v>4.3009000000000001E-7</v>
      </c>
      <c r="G48" s="175">
        <v>4.3113000000000002E-7</v>
      </c>
      <c r="H48" s="175">
        <v>4.3458000000000002E-7</v>
      </c>
      <c r="I48" s="175">
        <v>4.1890000000000003E-7</v>
      </c>
      <c r="J48" s="175">
        <v>4.2219E-7</v>
      </c>
      <c r="K48" s="175">
        <v>4.0991E-7</v>
      </c>
      <c r="L48" s="223"/>
      <c r="M48" s="223"/>
      <c r="N48" s="223"/>
    </row>
    <row r="49" spans="1:14" ht="14" outlineLevel="3">
      <c r="A49" s="130" t="s">
        <v>69</v>
      </c>
      <c r="B49" s="175">
        <v>9.2374462759999998E-2</v>
      </c>
      <c r="C49" s="175">
        <v>8.7802372429999997E-2</v>
      </c>
      <c r="D49" s="175">
        <v>8.9084320669999995E-2</v>
      </c>
      <c r="E49" s="175">
        <v>0.1238351478</v>
      </c>
      <c r="F49" s="175">
        <v>0.12884017884999999</v>
      </c>
      <c r="G49" s="175">
        <v>0.12915382871</v>
      </c>
      <c r="H49" s="175">
        <v>0.13018784514000001</v>
      </c>
      <c r="I49" s="175">
        <v>0.12549067757999999</v>
      </c>
      <c r="J49" s="175">
        <v>0.12647447399</v>
      </c>
      <c r="K49" s="175">
        <v>0.12279629243</v>
      </c>
      <c r="L49" s="223"/>
      <c r="M49" s="223"/>
      <c r="N49" s="223"/>
    </row>
    <row r="50" spans="1:14" ht="14" outlineLevel="3">
      <c r="A50" s="130" t="s">
        <v>0</v>
      </c>
      <c r="B50" s="175">
        <v>8.4437351699999996E-2</v>
      </c>
      <c r="C50" s="175">
        <v>8.025811008E-2</v>
      </c>
      <c r="D50" s="175">
        <v>8.1429909199999997E-2</v>
      </c>
      <c r="E50" s="175">
        <v>7.1272027520000003E-2</v>
      </c>
      <c r="F50" s="175">
        <v>7.4152620919999995E-2</v>
      </c>
      <c r="G50" s="175">
        <v>7.4333138820000005E-2</v>
      </c>
      <c r="H50" s="175">
        <v>7.4928256200000001E-2</v>
      </c>
      <c r="I50" s="175">
        <v>7.2224850399999999E-2</v>
      </c>
      <c r="J50" s="175">
        <v>7.2791064160000002E-2</v>
      </c>
      <c r="K50" s="175">
        <v>7.0674125140000002E-2</v>
      </c>
      <c r="L50" s="223"/>
      <c r="M50" s="223"/>
      <c r="N50" s="223"/>
    </row>
    <row r="51" spans="1:14" ht="14" outlineLevel="3">
      <c r="A51" s="130" t="s">
        <v>177</v>
      </c>
      <c r="B51" s="175">
        <v>0</v>
      </c>
      <c r="C51" s="175">
        <v>0</v>
      </c>
      <c r="D51" s="175">
        <v>0</v>
      </c>
      <c r="E51" s="175">
        <v>0</v>
      </c>
      <c r="F51" s="175">
        <v>0.21437522709000001</v>
      </c>
      <c r="G51" s="175">
        <v>0.21489710435000001</v>
      </c>
      <c r="H51" s="175">
        <v>0.40697282352000003</v>
      </c>
      <c r="I51" s="175">
        <v>0.39228927496999999</v>
      </c>
      <c r="J51" s="175">
        <v>0.39536466503000001</v>
      </c>
      <c r="K51" s="175">
        <v>0.38386651071</v>
      </c>
      <c r="L51" s="223"/>
      <c r="M51" s="223"/>
      <c r="N51" s="223"/>
    </row>
    <row r="52" spans="1:14" ht="14" outlineLevel="3">
      <c r="A52" s="130" t="s">
        <v>94</v>
      </c>
      <c r="B52" s="175">
        <v>0</v>
      </c>
      <c r="C52" s="175">
        <v>0</v>
      </c>
      <c r="D52" s="175">
        <v>0</v>
      </c>
      <c r="E52" s="175">
        <v>0</v>
      </c>
      <c r="F52" s="175">
        <v>0</v>
      </c>
      <c r="G52" s="175">
        <v>0</v>
      </c>
      <c r="H52" s="175">
        <v>0</v>
      </c>
      <c r="I52" s="175">
        <v>0</v>
      </c>
      <c r="J52" s="175">
        <v>0.10454270834</v>
      </c>
      <c r="K52" s="175">
        <v>0.10150235522000001</v>
      </c>
      <c r="L52" s="223"/>
      <c r="M52" s="223"/>
      <c r="N52" s="223"/>
    </row>
    <row r="53" spans="1:14" ht="14" outlineLevel="2">
      <c r="A53" s="142" t="s">
        <v>106</v>
      </c>
      <c r="B53" s="160">
        <f t="shared" ref="B53:J53" si="7">SUM(B$54:B$56)</f>
        <v>0.21801083966000001</v>
      </c>
      <c r="C53" s="160">
        <f t="shared" si="7"/>
        <v>0.20760986744999999</v>
      </c>
      <c r="D53" s="160">
        <f t="shared" si="7"/>
        <v>0.21972169125000002</v>
      </c>
      <c r="E53" s="160">
        <f t="shared" si="7"/>
        <v>0.19377921782999999</v>
      </c>
      <c r="F53" s="160">
        <f t="shared" si="7"/>
        <v>0.17364393011999998</v>
      </c>
      <c r="G53" s="160">
        <f t="shared" si="7"/>
        <v>0.17320292023</v>
      </c>
      <c r="H53" s="160">
        <f t="shared" si="7"/>
        <v>0.21849604455999999</v>
      </c>
      <c r="I53" s="160">
        <f t="shared" si="7"/>
        <v>0.19289744398</v>
      </c>
      <c r="J53" s="160">
        <f t="shared" si="7"/>
        <v>0.18333101954</v>
      </c>
      <c r="K53" s="160">
        <v>0.17763770650999999</v>
      </c>
      <c r="L53" s="223"/>
      <c r="M53" s="223"/>
      <c r="N53" s="223"/>
    </row>
    <row r="54" spans="1:14" ht="14" outlineLevel="3">
      <c r="A54" s="130" t="s">
        <v>44</v>
      </c>
      <c r="B54" s="175">
        <v>7.3951316520000004E-2</v>
      </c>
      <c r="C54" s="175">
        <v>7.1304444319999993E-2</v>
      </c>
      <c r="D54" s="175">
        <v>7.8216048290000006E-2</v>
      </c>
      <c r="E54" s="175">
        <v>6.8955894899999995E-2</v>
      </c>
      <c r="F54" s="175">
        <v>4.4021563469999997E-2</v>
      </c>
      <c r="G54" s="175">
        <v>4.1914954980000002E-2</v>
      </c>
      <c r="H54" s="175">
        <v>8.4662616029999999E-2</v>
      </c>
      <c r="I54" s="175">
        <v>7.0943818079999998E-2</v>
      </c>
      <c r="J54" s="175">
        <v>5.95056406E-2</v>
      </c>
      <c r="K54" s="175">
        <v>5.6921298629999999E-2</v>
      </c>
      <c r="L54" s="223"/>
      <c r="M54" s="223"/>
      <c r="N54" s="223"/>
    </row>
    <row r="55" spans="1:14" ht="14" outlineLevel="3">
      <c r="A55" s="130" t="s">
        <v>112</v>
      </c>
      <c r="B55" s="175">
        <v>0.14157806559</v>
      </c>
      <c r="C55" s="175">
        <v>0.13410061106999999</v>
      </c>
      <c r="D55" s="175">
        <v>0.13926863980000001</v>
      </c>
      <c r="E55" s="175">
        <v>0.12286537219</v>
      </c>
      <c r="F55" s="175">
        <v>0.12772740497999999</v>
      </c>
      <c r="G55" s="175">
        <v>0.12938839046</v>
      </c>
      <c r="H55" s="175">
        <v>0.13191864557999999</v>
      </c>
      <c r="I55" s="175">
        <v>0.12024635668</v>
      </c>
      <c r="J55" s="175">
        <v>0.12210472542</v>
      </c>
      <c r="K55" s="175">
        <v>0.1190457951</v>
      </c>
      <c r="L55" s="223"/>
      <c r="M55" s="223"/>
      <c r="N55" s="223"/>
    </row>
    <row r="56" spans="1:14" ht="14" outlineLevel="3">
      <c r="A56" s="130" t="s">
        <v>86</v>
      </c>
      <c r="B56" s="175">
        <v>2.4814575499999998E-3</v>
      </c>
      <c r="C56" s="175">
        <v>2.2048120600000002E-3</v>
      </c>
      <c r="D56" s="175">
        <v>2.2370031599999998E-3</v>
      </c>
      <c r="E56" s="175">
        <v>1.95795074E-3</v>
      </c>
      <c r="F56" s="175">
        <v>1.8949616700000001E-3</v>
      </c>
      <c r="G56" s="175">
        <v>1.8995747900000001E-3</v>
      </c>
      <c r="H56" s="175">
        <v>1.91478295E-3</v>
      </c>
      <c r="I56" s="175">
        <v>1.70726922E-3</v>
      </c>
      <c r="J56" s="175">
        <v>1.72065352E-3</v>
      </c>
      <c r="K56" s="175">
        <v>1.6706127800000001E-3</v>
      </c>
      <c r="L56" s="223"/>
      <c r="M56" s="223"/>
      <c r="N56" s="223"/>
    </row>
    <row r="57" spans="1:14" ht="14" outlineLevel="2">
      <c r="A57" s="142" t="s">
        <v>126</v>
      </c>
      <c r="B57" s="160">
        <f t="shared" ref="B57:J57" si="8">SUM(B$58:B$58)</f>
        <v>4.0304060000000003E-5</v>
      </c>
      <c r="C57" s="160">
        <f t="shared" si="8"/>
        <v>3.8309200000000002E-5</v>
      </c>
      <c r="D57" s="160">
        <f t="shared" si="8"/>
        <v>3.8868529999999998E-5</v>
      </c>
      <c r="E57" s="160">
        <f t="shared" si="8"/>
        <v>3.4019919999999997E-5</v>
      </c>
      <c r="F57" s="160">
        <f t="shared" si="8"/>
        <v>3.5394900000000002E-5</v>
      </c>
      <c r="G57" s="160">
        <f t="shared" si="8"/>
        <v>3.5481069999999999E-5</v>
      </c>
      <c r="H57" s="160">
        <f t="shared" si="8"/>
        <v>3.5765130000000003E-5</v>
      </c>
      <c r="I57" s="160">
        <f t="shared" si="8"/>
        <v>3.4474729999999999E-5</v>
      </c>
      <c r="J57" s="160">
        <f t="shared" si="8"/>
        <v>3.474499E-5</v>
      </c>
      <c r="K57" s="160">
        <v>3.3734530000000002E-5</v>
      </c>
      <c r="L57" s="223"/>
      <c r="M57" s="223"/>
      <c r="N57" s="223"/>
    </row>
    <row r="58" spans="1:14" ht="14" outlineLevel="3">
      <c r="A58" s="130" t="s">
        <v>62</v>
      </c>
      <c r="B58" s="175">
        <v>4.0304060000000003E-5</v>
      </c>
      <c r="C58" s="175">
        <v>3.8309200000000002E-5</v>
      </c>
      <c r="D58" s="175">
        <v>3.8868529999999998E-5</v>
      </c>
      <c r="E58" s="175">
        <v>3.4019919999999997E-5</v>
      </c>
      <c r="F58" s="175">
        <v>3.5394900000000002E-5</v>
      </c>
      <c r="G58" s="175">
        <v>3.5481069999999999E-5</v>
      </c>
      <c r="H58" s="175">
        <v>3.5765130000000003E-5</v>
      </c>
      <c r="I58" s="175">
        <v>3.4474729999999999E-5</v>
      </c>
      <c r="J58" s="175">
        <v>3.474499E-5</v>
      </c>
      <c r="K58" s="175">
        <v>3.3734530000000002E-5</v>
      </c>
      <c r="L58" s="223"/>
      <c r="M58" s="223"/>
      <c r="N58" s="223"/>
    </row>
    <row r="59" spans="1:14" ht="15">
      <c r="A59" s="173" t="s">
        <v>56</v>
      </c>
      <c r="B59" s="101">
        <f t="shared" ref="B59:K59" si="9">B$60+B$91</f>
        <v>48.950358459530001</v>
      </c>
      <c r="C59" s="101">
        <f t="shared" si="9"/>
        <v>50.099375908720006</v>
      </c>
      <c r="D59" s="101">
        <f t="shared" si="9"/>
        <v>49.818826221750001</v>
      </c>
      <c r="E59" s="101">
        <f t="shared" si="9"/>
        <v>49.455838538910001</v>
      </c>
      <c r="F59" s="101">
        <f t="shared" si="9"/>
        <v>49.27052296042001</v>
      </c>
      <c r="G59" s="101">
        <f t="shared" si="9"/>
        <v>48.454520064199997</v>
      </c>
      <c r="H59" s="101">
        <f t="shared" si="9"/>
        <v>51.115939483140004</v>
      </c>
      <c r="I59" s="101">
        <f t="shared" si="9"/>
        <v>52.536456246680004</v>
      </c>
      <c r="J59" s="101">
        <f t="shared" si="9"/>
        <v>52.846478305709994</v>
      </c>
      <c r="K59" s="101">
        <f t="shared" si="9"/>
        <v>50.995542500029998</v>
      </c>
      <c r="L59" s="223"/>
      <c r="M59" s="223"/>
      <c r="N59" s="223"/>
    </row>
    <row r="60" spans="1:14" ht="15" outlineLevel="1">
      <c r="A60" s="115" t="s">
        <v>61</v>
      </c>
      <c r="B60" s="94">
        <f t="shared" ref="B60:K60" si="10">B$61+B$68+B$76+B$81+B$89</f>
        <v>39.342487468169999</v>
      </c>
      <c r="C60" s="94">
        <f t="shared" si="10"/>
        <v>40.582150165680005</v>
      </c>
      <c r="D60" s="94">
        <f t="shared" si="10"/>
        <v>40.454678595650002</v>
      </c>
      <c r="E60" s="94">
        <f t="shared" si="10"/>
        <v>40.339059813190005</v>
      </c>
      <c r="F60" s="94">
        <f t="shared" si="10"/>
        <v>40.165047730660007</v>
      </c>
      <c r="G60" s="94">
        <f t="shared" si="10"/>
        <v>39.32435817751</v>
      </c>
      <c r="H60" s="94">
        <f t="shared" si="10"/>
        <v>41.958524394220007</v>
      </c>
      <c r="I60" s="94">
        <f t="shared" si="10"/>
        <v>43.115951880110003</v>
      </c>
      <c r="J60" s="94">
        <f t="shared" si="10"/>
        <v>43.526739942589998</v>
      </c>
      <c r="K60" s="94">
        <f t="shared" si="10"/>
        <v>41.953358330969998</v>
      </c>
      <c r="L60" s="223"/>
      <c r="M60" s="223"/>
      <c r="N60" s="223"/>
    </row>
    <row r="61" spans="1:14" ht="14" outlineLevel="2">
      <c r="A61" s="142" t="s">
        <v>164</v>
      </c>
      <c r="B61" s="160">
        <f t="shared" ref="B61:J61" si="11">SUM(B$62:B$67)</f>
        <v>12.33617275898</v>
      </c>
      <c r="C61" s="160">
        <f t="shared" si="11"/>
        <v>12.235566617920002</v>
      </c>
      <c r="D61" s="160">
        <f t="shared" si="11"/>
        <v>12.175478251540001</v>
      </c>
      <c r="E61" s="160">
        <f t="shared" si="11"/>
        <v>12.19567169714</v>
      </c>
      <c r="F61" s="160">
        <f t="shared" si="11"/>
        <v>12.083266045310001</v>
      </c>
      <c r="G61" s="160">
        <f t="shared" si="11"/>
        <v>12.181812442999998</v>
      </c>
      <c r="H61" s="160">
        <f t="shared" si="11"/>
        <v>14.71319868846</v>
      </c>
      <c r="I61" s="160">
        <f t="shared" si="11"/>
        <v>14.409310377979997</v>
      </c>
      <c r="J61" s="160">
        <f t="shared" si="11"/>
        <v>14.462757241490001</v>
      </c>
      <c r="K61" s="160">
        <v>14.393546977550001</v>
      </c>
      <c r="L61" s="223"/>
      <c r="M61" s="223"/>
      <c r="N61" s="223"/>
    </row>
    <row r="62" spans="1:14" ht="14" outlineLevel="3">
      <c r="A62" s="130" t="s">
        <v>15</v>
      </c>
      <c r="B62" s="175">
        <v>3.6923111347500002</v>
      </c>
      <c r="C62" s="175">
        <v>3.6494398385200002</v>
      </c>
      <c r="D62" s="175">
        <v>3.6292483612400002</v>
      </c>
      <c r="E62" s="175">
        <v>3.6520936870799998</v>
      </c>
      <c r="F62" s="175">
        <v>3.5887029965099999</v>
      </c>
      <c r="G62" s="175">
        <v>3.6443105043899999</v>
      </c>
      <c r="H62" s="175">
        <v>4.2750129251400004</v>
      </c>
      <c r="I62" s="175">
        <v>3.7728770408000001</v>
      </c>
      <c r="J62" s="175">
        <v>3.82423192689</v>
      </c>
      <c r="K62" s="175">
        <v>3.7581032831600001</v>
      </c>
      <c r="L62" s="223"/>
      <c r="M62" s="223"/>
      <c r="N62" s="223"/>
    </row>
    <row r="63" spans="1:14" ht="14" outlineLevel="3">
      <c r="A63" s="130" t="s">
        <v>48</v>
      </c>
      <c r="B63" s="175">
        <v>0.50583389292000003</v>
      </c>
      <c r="C63" s="175">
        <v>0.50482436150999999</v>
      </c>
      <c r="D63" s="175">
        <v>0.49346231443999999</v>
      </c>
      <c r="E63" s="175">
        <v>0.50176243274999999</v>
      </c>
      <c r="F63" s="175">
        <v>0.48630684792000001</v>
      </c>
      <c r="G63" s="175">
        <v>0.4673186761</v>
      </c>
      <c r="H63" s="175">
        <v>0.48105528335999997</v>
      </c>
      <c r="I63" s="175">
        <v>0.50646305746999998</v>
      </c>
      <c r="J63" s="175">
        <v>0.50624625506999998</v>
      </c>
      <c r="K63" s="175">
        <v>0.49704899069000003</v>
      </c>
      <c r="L63" s="223"/>
      <c r="M63" s="223"/>
      <c r="N63" s="223"/>
    </row>
    <row r="64" spans="1:14" ht="14" outlineLevel="3">
      <c r="A64" s="130" t="s">
        <v>87</v>
      </c>
      <c r="B64" s="175">
        <v>0.78487537830999998</v>
      </c>
      <c r="C64" s="175">
        <v>0.77576221756999997</v>
      </c>
      <c r="D64" s="175">
        <v>0.76121602231999996</v>
      </c>
      <c r="E64" s="175">
        <v>0.76600771092999997</v>
      </c>
      <c r="F64" s="175">
        <v>0.75253114228999995</v>
      </c>
      <c r="G64" s="175">
        <v>0.76481888309000001</v>
      </c>
      <c r="H64" s="175">
        <v>0.77904104402999996</v>
      </c>
      <c r="I64" s="175">
        <v>0.82361429439</v>
      </c>
      <c r="J64" s="175">
        <v>0.82368340130999995</v>
      </c>
      <c r="K64" s="175">
        <v>0.80944026251000001</v>
      </c>
      <c r="L64" s="223"/>
      <c r="M64" s="223"/>
      <c r="N64" s="223"/>
    </row>
    <row r="65" spans="1:14" ht="14" outlineLevel="3">
      <c r="A65" s="130" t="s">
        <v>121</v>
      </c>
      <c r="B65" s="175">
        <v>4.90298972188</v>
      </c>
      <c r="C65" s="175">
        <v>4.8656883093300003</v>
      </c>
      <c r="D65" s="175">
        <v>4.8579527031399996</v>
      </c>
      <c r="E65" s="175">
        <v>4.8571012931100004</v>
      </c>
      <c r="F65" s="175">
        <v>4.8342026341700004</v>
      </c>
      <c r="G65" s="175">
        <v>4.8736544933500001</v>
      </c>
      <c r="H65" s="175">
        <v>4.8952499077300002</v>
      </c>
      <c r="I65" s="175">
        <v>4.9044845722600003</v>
      </c>
      <c r="J65" s="175">
        <v>4.8881964083999998</v>
      </c>
      <c r="K65" s="175">
        <v>4.9436554991500001</v>
      </c>
      <c r="L65" s="223"/>
      <c r="M65" s="223"/>
      <c r="N65" s="223"/>
    </row>
    <row r="66" spans="1:14" ht="14" outlineLevel="3">
      <c r="A66" s="130" t="s">
        <v>135</v>
      </c>
      <c r="B66" s="175">
        <v>2.4272968759200002</v>
      </c>
      <c r="C66" s="175">
        <v>2.4169861357900002</v>
      </c>
      <c r="D66" s="175">
        <v>2.41054512416</v>
      </c>
      <c r="E66" s="175">
        <v>2.39565284703</v>
      </c>
      <c r="F66" s="175">
        <v>2.3984686981799999</v>
      </c>
      <c r="G66" s="175">
        <v>2.40832628165</v>
      </c>
      <c r="H66" s="175">
        <v>4.2587981777100001</v>
      </c>
      <c r="I66" s="175">
        <v>4.3744936065299997</v>
      </c>
      <c r="J66" s="175">
        <v>4.3925871146600004</v>
      </c>
      <c r="K66" s="175">
        <v>4.3574868068799999</v>
      </c>
      <c r="L66" s="223"/>
      <c r="M66" s="223"/>
      <c r="N66" s="223"/>
    </row>
    <row r="67" spans="1:14" ht="14" outlineLevel="3">
      <c r="A67" s="130" t="s">
        <v>130</v>
      </c>
      <c r="B67" s="175">
        <v>2.2865755200000001E-2</v>
      </c>
      <c r="C67" s="175">
        <v>2.2865755200000001E-2</v>
      </c>
      <c r="D67" s="175">
        <v>2.3053726239999999E-2</v>
      </c>
      <c r="E67" s="175">
        <v>2.3053726239999999E-2</v>
      </c>
      <c r="F67" s="175">
        <v>2.3053726239999999E-2</v>
      </c>
      <c r="G67" s="175">
        <v>2.3383604419999999E-2</v>
      </c>
      <c r="H67" s="175">
        <v>2.4041350489999998E-2</v>
      </c>
      <c r="I67" s="175">
        <v>2.737780653E-2</v>
      </c>
      <c r="J67" s="175">
        <v>2.7812135160000001E-2</v>
      </c>
      <c r="K67" s="175">
        <v>2.7812135160000001E-2</v>
      </c>
      <c r="L67" s="223"/>
      <c r="M67" s="223"/>
      <c r="N67" s="223"/>
    </row>
    <row r="68" spans="1:14" ht="14" outlineLevel="2">
      <c r="A68" s="142" t="s">
        <v>40</v>
      </c>
      <c r="B68" s="160">
        <f t="shared" ref="B68:J68" si="12">SUM(B$69:B$75)</f>
        <v>1.6291030925099999</v>
      </c>
      <c r="C68" s="160">
        <f t="shared" si="12"/>
        <v>1.6276943553000001</v>
      </c>
      <c r="D68" s="160">
        <f t="shared" si="12"/>
        <v>1.6191511011599999</v>
      </c>
      <c r="E68" s="160">
        <f t="shared" si="12"/>
        <v>1.4755234084700002</v>
      </c>
      <c r="F68" s="160">
        <f t="shared" si="12"/>
        <v>1.4785291076300002</v>
      </c>
      <c r="G68" s="160">
        <f t="shared" si="12"/>
        <v>1.4767960775300002</v>
      </c>
      <c r="H68" s="160">
        <f t="shared" si="12"/>
        <v>1.48475156221</v>
      </c>
      <c r="I68" s="160">
        <f t="shared" si="12"/>
        <v>1.5188785715100002</v>
      </c>
      <c r="J68" s="160">
        <f t="shared" si="12"/>
        <v>1.5232047496800001</v>
      </c>
      <c r="K68" s="160">
        <v>1.5111319542999999</v>
      </c>
      <c r="L68" s="223"/>
      <c r="M68" s="223"/>
      <c r="N68" s="223"/>
    </row>
    <row r="69" spans="1:14" ht="14" outlineLevel="3">
      <c r="A69" s="130" t="s">
        <v>25</v>
      </c>
      <c r="B69" s="175">
        <v>0.15284089470000001</v>
      </c>
      <c r="C69" s="175">
        <v>0.1513716111</v>
      </c>
      <c r="D69" s="175">
        <v>0.14973413134999999</v>
      </c>
      <c r="E69" s="175">
        <v>0</v>
      </c>
      <c r="F69" s="175">
        <v>0</v>
      </c>
      <c r="G69" s="175">
        <v>0</v>
      </c>
      <c r="H69" s="175">
        <v>0</v>
      </c>
      <c r="I69" s="175">
        <v>0</v>
      </c>
      <c r="J69" s="175">
        <v>0</v>
      </c>
      <c r="K69" s="175">
        <v>0</v>
      </c>
      <c r="L69" s="223"/>
      <c r="M69" s="223"/>
      <c r="N69" s="223"/>
    </row>
    <row r="70" spans="1:14" ht="14" outlineLevel="3">
      <c r="A70" s="130" t="s">
        <v>46</v>
      </c>
      <c r="B70" s="175">
        <v>0.27155235158000002</v>
      </c>
      <c r="C70" s="175">
        <v>0.26839936666000003</v>
      </c>
      <c r="D70" s="175">
        <v>0.2669143772</v>
      </c>
      <c r="E70" s="175">
        <v>0.26859454492000001</v>
      </c>
      <c r="F70" s="175">
        <v>0.26393245376000002</v>
      </c>
      <c r="G70" s="175">
        <v>0.26802212794000002</v>
      </c>
      <c r="H70" s="175">
        <v>0.27301864176000001</v>
      </c>
      <c r="I70" s="175">
        <v>0.29669135888999998</v>
      </c>
      <c r="J70" s="175">
        <v>0.30072980244000003</v>
      </c>
      <c r="K70" s="175">
        <v>0.29623941171000001</v>
      </c>
      <c r="L70" s="223"/>
      <c r="M70" s="223"/>
      <c r="N70" s="223"/>
    </row>
    <row r="71" spans="1:14" ht="14" outlineLevel="3">
      <c r="A71" s="130" t="s">
        <v>102</v>
      </c>
      <c r="B71" s="175">
        <v>6.4909268300000003E-3</v>
      </c>
      <c r="C71" s="175">
        <v>6.4155608999999997E-3</v>
      </c>
      <c r="D71" s="175">
        <v>6.3800651400000002E-3</v>
      </c>
      <c r="E71" s="175">
        <v>6.4202262500000001E-3</v>
      </c>
      <c r="F71" s="175">
        <v>6.3087880999999997E-3</v>
      </c>
      <c r="G71" s="175">
        <v>6.4065437500000003E-3</v>
      </c>
      <c r="H71" s="175">
        <v>6.5290331500000003E-3</v>
      </c>
      <c r="I71" s="175">
        <v>6.4290865799999999E-3</v>
      </c>
      <c r="J71" s="175">
        <v>6.5165967200000001E-3</v>
      </c>
      <c r="K71" s="175">
        <v>6.5198158100000002E-3</v>
      </c>
      <c r="L71" s="223"/>
      <c r="M71" s="223"/>
      <c r="N71" s="223"/>
    </row>
    <row r="72" spans="1:14" ht="14" outlineLevel="3">
      <c r="A72" s="130" t="s">
        <v>111</v>
      </c>
      <c r="B72" s="175">
        <v>0.60585586000000002</v>
      </c>
      <c r="C72" s="175">
        <v>0.60585586000000002</v>
      </c>
      <c r="D72" s="175">
        <v>0.60585586000000002</v>
      </c>
      <c r="E72" s="175">
        <v>0.60585586000000002</v>
      </c>
      <c r="F72" s="175">
        <v>0.60585586000000002</v>
      </c>
      <c r="G72" s="175">
        <v>0.60585586000000002</v>
      </c>
      <c r="H72" s="175">
        <v>0.60585586000000002</v>
      </c>
      <c r="I72" s="175">
        <v>0.60585586000000002</v>
      </c>
      <c r="J72" s="175">
        <v>0.60585586000000002</v>
      </c>
      <c r="K72" s="175">
        <v>0.60585586000000002</v>
      </c>
      <c r="L72" s="223"/>
      <c r="M72" s="223"/>
      <c r="N72" s="223"/>
    </row>
    <row r="73" spans="1:14" ht="14" outlineLevel="3">
      <c r="A73" s="130" t="s">
        <v>125</v>
      </c>
      <c r="B73" s="175">
        <v>3.3223687899999999E-3</v>
      </c>
      <c r="C73" s="175">
        <v>3.3223687899999999E-3</v>
      </c>
      <c r="D73" s="175">
        <v>3.3223687899999999E-3</v>
      </c>
      <c r="E73" s="175">
        <v>3.3223687899999999E-3</v>
      </c>
      <c r="F73" s="175">
        <v>3.3223687899999999E-3</v>
      </c>
      <c r="G73" s="175">
        <v>3.3223687899999999E-3</v>
      </c>
      <c r="H73" s="175">
        <v>3.3223687899999999E-3</v>
      </c>
      <c r="I73" s="175">
        <v>3.3223687899999999E-3</v>
      </c>
      <c r="J73" s="175">
        <v>3.3223687899999999E-3</v>
      </c>
      <c r="K73" s="175">
        <v>3.3223687899999999E-3</v>
      </c>
      <c r="L73" s="223"/>
      <c r="M73" s="223"/>
      <c r="N73" s="223"/>
    </row>
    <row r="74" spans="1:14" ht="14" outlineLevel="3">
      <c r="A74" s="130" t="s">
        <v>200</v>
      </c>
      <c r="B74" s="175">
        <v>2.4816354990000001E-2</v>
      </c>
      <c r="C74" s="175">
        <v>2.4528213149999999E-2</v>
      </c>
      <c r="D74" s="175">
        <v>2.4392504419999999E-2</v>
      </c>
      <c r="E74" s="175">
        <v>2.389845568E-2</v>
      </c>
      <c r="F74" s="175">
        <v>2.3483641669999999E-2</v>
      </c>
      <c r="G74" s="175">
        <v>2.3847524330000001E-2</v>
      </c>
      <c r="H74" s="175">
        <v>2.5374462590000001E-2</v>
      </c>
      <c r="I74" s="175">
        <v>2.6579818790000001E-2</v>
      </c>
      <c r="J74" s="175">
        <v>2.6941612600000001E-2</v>
      </c>
      <c r="K74" s="175">
        <v>2.582158872E-2</v>
      </c>
      <c r="L74" s="223"/>
      <c r="M74" s="223"/>
      <c r="N74" s="223"/>
    </row>
    <row r="75" spans="1:14" ht="14" outlineLevel="3">
      <c r="A75" s="130" t="s">
        <v>22</v>
      </c>
      <c r="B75" s="175">
        <v>0.56422433561999996</v>
      </c>
      <c r="C75" s="175">
        <v>0.56780137470000003</v>
      </c>
      <c r="D75" s="175">
        <v>0.56255179426000002</v>
      </c>
      <c r="E75" s="175">
        <v>0.56743195283000003</v>
      </c>
      <c r="F75" s="175">
        <v>0.57562599531000003</v>
      </c>
      <c r="G75" s="175">
        <v>0.56934165272000004</v>
      </c>
      <c r="H75" s="175">
        <v>0.57065119592000002</v>
      </c>
      <c r="I75" s="175">
        <v>0.58000007846000001</v>
      </c>
      <c r="J75" s="175">
        <v>0.57983850913000001</v>
      </c>
      <c r="K75" s="175">
        <v>0.57337290926999995</v>
      </c>
      <c r="L75" s="223"/>
      <c r="M75" s="223"/>
      <c r="N75" s="223"/>
    </row>
    <row r="76" spans="1:14" ht="14" outlineLevel="2">
      <c r="A76" s="142" t="s">
        <v>203</v>
      </c>
      <c r="B76" s="160">
        <f t="shared" ref="B76:J76" si="13">SUM(B$77:B$80)</f>
        <v>1.4076640828</v>
      </c>
      <c r="C76" s="160">
        <f t="shared" si="13"/>
        <v>1.39131974407</v>
      </c>
      <c r="D76" s="160">
        <f t="shared" si="13"/>
        <v>1.3507111811800001</v>
      </c>
      <c r="E76" s="160">
        <f t="shared" si="13"/>
        <v>1.3534158220100001</v>
      </c>
      <c r="F76" s="160">
        <f t="shared" si="13"/>
        <v>1.3299241016700001</v>
      </c>
      <c r="G76" s="160">
        <f t="shared" si="13"/>
        <v>1.34772525652</v>
      </c>
      <c r="H76" s="160">
        <f t="shared" si="13"/>
        <v>1.39067101893</v>
      </c>
      <c r="I76" s="160">
        <f t="shared" si="13"/>
        <v>1.4575143963400001</v>
      </c>
      <c r="J76" s="160">
        <f t="shared" si="13"/>
        <v>1.4385577787599999</v>
      </c>
      <c r="K76" s="160">
        <v>1.7002174564200001</v>
      </c>
      <c r="L76" s="223"/>
      <c r="M76" s="223"/>
      <c r="N76" s="223"/>
    </row>
    <row r="77" spans="1:14" ht="14" outlineLevel="3">
      <c r="A77" s="130" t="s">
        <v>57</v>
      </c>
      <c r="B77" s="175">
        <v>0.27887546335000002</v>
      </c>
      <c r="C77" s="175">
        <v>0.27563745004000001</v>
      </c>
      <c r="D77" s="175">
        <v>0.27411241399000003</v>
      </c>
      <c r="E77" s="175">
        <v>0.27583789177000001</v>
      </c>
      <c r="F77" s="175">
        <v>0.27105007527000002</v>
      </c>
      <c r="G77" s="175">
        <v>0.27525003809999998</v>
      </c>
      <c r="H77" s="175">
        <v>0.28051265913000001</v>
      </c>
      <c r="I77" s="175">
        <v>0.29383777576999998</v>
      </c>
      <c r="J77" s="175">
        <v>0.29783737748</v>
      </c>
      <c r="K77" s="175">
        <v>0.58537434316000003</v>
      </c>
      <c r="L77" s="223"/>
      <c r="M77" s="223"/>
      <c r="N77" s="223"/>
    </row>
    <row r="78" spans="1:14" ht="14" outlineLevel="3">
      <c r="A78" s="130" t="s">
        <v>176</v>
      </c>
      <c r="B78" s="175">
        <v>5.7034719999999999E-5</v>
      </c>
      <c r="C78" s="175">
        <v>5.6372490000000002E-5</v>
      </c>
      <c r="D78" s="175">
        <v>5.6060590000000003E-5</v>
      </c>
      <c r="E78" s="175">
        <v>5.6413480000000003E-5</v>
      </c>
      <c r="F78" s="175">
        <v>5.5434289999999998E-5</v>
      </c>
      <c r="G78" s="175">
        <v>5.6293260000000003E-5</v>
      </c>
      <c r="H78" s="175">
        <v>5.7369549999999997E-5</v>
      </c>
      <c r="I78" s="175">
        <v>6.0094760000000003E-5</v>
      </c>
      <c r="J78" s="175">
        <v>6.0912750000000001E-5</v>
      </c>
      <c r="K78" s="175">
        <v>5.9859440000000001E-5</v>
      </c>
      <c r="L78" s="223"/>
      <c r="M78" s="223"/>
      <c r="N78" s="223"/>
    </row>
    <row r="79" spans="1:14" ht="14" outlineLevel="3">
      <c r="A79" s="130" t="s">
        <v>163</v>
      </c>
      <c r="B79" s="175">
        <v>0.18226253311000001</v>
      </c>
      <c r="C79" s="175">
        <v>0.18014628917</v>
      </c>
      <c r="D79" s="175">
        <v>0.17914958285999999</v>
      </c>
      <c r="E79" s="175">
        <v>0.17447949929000001</v>
      </c>
      <c r="F79" s="175">
        <v>0.17145099649000001</v>
      </c>
      <c r="G79" s="175">
        <v>0.17130143144000001</v>
      </c>
      <c r="H79" s="175">
        <v>0.19175465285000001</v>
      </c>
      <c r="I79" s="175">
        <v>0.20164623185</v>
      </c>
      <c r="J79" s="175">
        <v>0.20135445247</v>
      </c>
      <c r="K79" s="175">
        <v>0.19172068665</v>
      </c>
      <c r="L79" s="223"/>
      <c r="M79" s="223"/>
      <c r="N79" s="223"/>
    </row>
    <row r="80" spans="1:14" ht="14" outlineLevel="3">
      <c r="A80" s="130" t="s">
        <v>196</v>
      </c>
      <c r="B80" s="175">
        <v>0.94646905161999995</v>
      </c>
      <c r="C80" s="175">
        <v>0.93547963236999998</v>
      </c>
      <c r="D80" s="175">
        <v>0.89739312374000002</v>
      </c>
      <c r="E80" s="175">
        <v>0.90304201747000001</v>
      </c>
      <c r="F80" s="175">
        <v>0.88736759562</v>
      </c>
      <c r="G80" s="175">
        <v>0.90111749372000005</v>
      </c>
      <c r="H80" s="175">
        <v>0.91834633740000005</v>
      </c>
      <c r="I80" s="175">
        <v>0.96197029396</v>
      </c>
      <c r="J80" s="175">
        <v>0.93930503606000004</v>
      </c>
      <c r="K80" s="175">
        <v>0.92306256717000001</v>
      </c>
      <c r="L80" s="223"/>
      <c r="M80" s="223"/>
      <c r="N80" s="223"/>
    </row>
    <row r="81" spans="1:14" ht="14" outlineLevel="2">
      <c r="A81" s="142" t="s">
        <v>49</v>
      </c>
      <c r="B81" s="160">
        <f t="shared" ref="B81:J81" si="14">SUM(B$82:B$88)</f>
        <v>22.271436853400001</v>
      </c>
      <c r="C81" s="160">
        <f t="shared" si="14"/>
        <v>23.636672050359998</v>
      </c>
      <c r="D81" s="160">
        <f t="shared" si="14"/>
        <v>23.622946725910001</v>
      </c>
      <c r="E81" s="160">
        <f t="shared" si="14"/>
        <v>23.638476025960003</v>
      </c>
      <c r="F81" s="160">
        <f t="shared" si="14"/>
        <v>23.595385677380001</v>
      </c>
      <c r="G81" s="160">
        <f t="shared" si="14"/>
        <v>22.633185342859999</v>
      </c>
      <c r="H81" s="160">
        <f t="shared" si="14"/>
        <v>22.680548932160001</v>
      </c>
      <c r="I81" s="160">
        <f t="shared" si="14"/>
        <v>23.995000981870003</v>
      </c>
      <c r="J81" s="160">
        <f t="shared" si="14"/>
        <v>24.359795397350002</v>
      </c>
      <c r="K81" s="160">
        <v>22.61996054427</v>
      </c>
      <c r="L81" s="223"/>
      <c r="M81" s="223"/>
      <c r="N81" s="223"/>
    </row>
    <row r="82" spans="1:14" ht="14" outlineLevel="3">
      <c r="A82" s="130" t="s">
        <v>108</v>
      </c>
      <c r="B82" s="175">
        <v>3</v>
      </c>
      <c r="C82" s="175">
        <v>3</v>
      </c>
      <c r="D82" s="175">
        <v>3</v>
      </c>
      <c r="E82" s="175">
        <v>3</v>
      </c>
      <c r="F82" s="175">
        <v>3</v>
      </c>
      <c r="G82" s="175">
        <v>3</v>
      </c>
      <c r="H82" s="175">
        <v>3</v>
      </c>
      <c r="I82" s="175">
        <v>3</v>
      </c>
      <c r="J82" s="175">
        <v>3</v>
      </c>
      <c r="K82" s="175">
        <v>3</v>
      </c>
      <c r="L82" s="223"/>
      <c r="M82" s="223"/>
      <c r="N82" s="223"/>
    </row>
    <row r="83" spans="1:14" ht="14" outlineLevel="3">
      <c r="A83" s="130" t="s">
        <v>188</v>
      </c>
      <c r="B83" s="175">
        <v>11.805935</v>
      </c>
      <c r="C83" s="175">
        <v>11.805935</v>
      </c>
      <c r="D83" s="175">
        <v>11.805935</v>
      </c>
      <c r="E83" s="175">
        <v>11.805935</v>
      </c>
      <c r="F83" s="175">
        <v>11.805935</v>
      </c>
      <c r="G83" s="175">
        <v>10.805935</v>
      </c>
      <c r="H83" s="175">
        <v>10.805935</v>
      </c>
      <c r="I83" s="175">
        <v>10.000461</v>
      </c>
      <c r="J83" s="175">
        <v>10.329259</v>
      </c>
      <c r="K83" s="175">
        <v>8.6357759999999999</v>
      </c>
      <c r="L83" s="223"/>
      <c r="M83" s="223"/>
      <c r="N83" s="223"/>
    </row>
    <row r="84" spans="1:14" ht="14" outlineLevel="3">
      <c r="A84" s="130" t="s">
        <v>165</v>
      </c>
      <c r="B84" s="175">
        <v>1</v>
      </c>
      <c r="C84" s="175">
        <v>1</v>
      </c>
      <c r="D84" s="175">
        <v>1</v>
      </c>
      <c r="E84" s="175">
        <v>1</v>
      </c>
      <c r="F84" s="175">
        <v>1</v>
      </c>
      <c r="G84" s="175">
        <v>1</v>
      </c>
      <c r="H84" s="175">
        <v>1</v>
      </c>
      <c r="I84" s="175">
        <v>1</v>
      </c>
      <c r="J84" s="175">
        <v>1</v>
      </c>
      <c r="K84" s="175">
        <v>1</v>
      </c>
      <c r="L84" s="223"/>
      <c r="M84" s="223"/>
      <c r="N84" s="223"/>
    </row>
    <row r="85" spans="1:14" ht="14" outlineLevel="3">
      <c r="A85" s="130" t="s">
        <v>204</v>
      </c>
      <c r="B85" s="175">
        <v>3</v>
      </c>
      <c r="C85" s="175">
        <v>3</v>
      </c>
      <c r="D85" s="175">
        <v>3</v>
      </c>
      <c r="E85" s="175">
        <v>3</v>
      </c>
      <c r="F85" s="175">
        <v>3</v>
      </c>
      <c r="G85" s="175">
        <v>3</v>
      </c>
      <c r="H85" s="175">
        <v>3</v>
      </c>
      <c r="I85" s="175">
        <v>3</v>
      </c>
      <c r="J85" s="175">
        <v>3</v>
      </c>
      <c r="K85" s="175">
        <v>3</v>
      </c>
      <c r="L85" s="223"/>
      <c r="M85" s="223"/>
      <c r="N85" s="223"/>
    </row>
    <row r="86" spans="1:14" ht="14" outlineLevel="3">
      <c r="A86" s="130" t="s">
        <v>21</v>
      </c>
      <c r="B86" s="175">
        <v>2.35</v>
      </c>
      <c r="C86" s="175">
        <v>2.35</v>
      </c>
      <c r="D86" s="175">
        <v>2.35</v>
      </c>
      <c r="E86" s="175">
        <v>2.35</v>
      </c>
      <c r="F86" s="175">
        <v>2.35</v>
      </c>
      <c r="G86" s="175">
        <v>2.35</v>
      </c>
      <c r="H86" s="175">
        <v>2.35</v>
      </c>
      <c r="I86" s="175">
        <v>2.35</v>
      </c>
      <c r="J86" s="175">
        <v>2.35</v>
      </c>
      <c r="K86" s="175">
        <v>2.35</v>
      </c>
      <c r="L86" s="223"/>
      <c r="M86" s="223"/>
      <c r="N86" s="223"/>
    </row>
    <row r="87" spans="1:14" ht="14" outlineLevel="3">
      <c r="A87" s="130" t="s">
        <v>55</v>
      </c>
      <c r="B87" s="175">
        <v>1.1155018534000001</v>
      </c>
      <c r="C87" s="175">
        <v>1.10254980016</v>
      </c>
      <c r="D87" s="175">
        <v>1.0964496559600001</v>
      </c>
      <c r="E87" s="175">
        <v>1.10335156709</v>
      </c>
      <c r="F87" s="175">
        <v>1.0842003010600001</v>
      </c>
      <c r="G87" s="175">
        <v>1.1010001523799999</v>
      </c>
      <c r="H87" s="175">
        <v>1.12205063652</v>
      </c>
      <c r="I87" s="175">
        <v>1.1753511030499999</v>
      </c>
      <c r="J87" s="175">
        <v>1.19134950993</v>
      </c>
      <c r="K87" s="175">
        <v>1.1707486863400001</v>
      </c>
      <c r="L87" s="223"/>
      <c r="M87" s="223"/>
      <c r="N87" s="223"/>
    </row>
    <row r="88" spans="1:14" ht="14" outlineLevel="3">
      <c r="A88" s="130" t="s">
        <v>171</v>
      </c>
      <c r="B88" s="175">
        <v>0</v>
      </c>
      <c r="C88" s="175">
        <v>1.3781872502000001</v>
      </c>
      <c r="D88" s="175">
        <v>1.3705620699500001</v>
      </c>
      <c r="E88" s="175">
        <v>1.37918945887</v>
      </c>
      <c r="F88" s="175">
        <v>1.3552503763199999</v>
      </c>
      <c r="G88" s="175">
        <v>1.37625019048</v>
      </c>
      <c r="H88" s="175">
        <v>1.40256329564</v>
      </c>
      <c r="I88" s="175">
        <v>3.4691888788199998</v>
      </c>
      <c r="J88" s="175">
        <v>3.4891868874199998</v>
      </c>
      <c r="K88" s="175">
        <v>3.46343585793</v>
      </c>
      <c r="L88" s="223"/>
      <c r="M88" s="223"/>
      <c r="N88" s="223"/>
    </row>
    <row r="89" spans="1:14" ht="14" outlineLevel="2">
      <c r="A89" s="142" t="s">
        <v>167</v>
      </c>
      <c r="B89" s="160">
        <f t="shared" ref="B89:J89" si="15">SUM(B$90:B$90)</f>
        <v>1.6981106804799999</v>
      </c>
      <c r="C89" s="160">
        <f t="shared" si="15"/>
        <v>1.6908973980299999</v>
      </c>
      <c r="D89" s="160">
        <f t="shared" si="15"/>
        <v>1.68639133586</v>
      </c>
      <c r="E89" s="160">
        <f t="shared" si="15"/>
        <v>1.6759728596100001</v>
      </c>
      <c r="F89" s="160">
        <f t="shared" si="15"/>
        <v>1.67794279867</v>
      </c>
      <c r="G89" s="160">
        <f t="shared" si="15"/>
        <v>1.6848390576000001</v>
      </c>
      <c r="H89" s="160">
        <f t="shared" si="15"/>
        <v>1.68935419246</v>
      </c>
      <c r="I89" s="160">
        <f t="shared" si="15"/>
        <v>1.7352475524099999</v>
      </c>
      <c r="J89" s="160">
        <f t="shared" si="15"/>
        <v>1.74242477531</v>
      </c>
      <c r="K89" s="160">
        <v>1.7285013984299999</v>
      </c>
      <c r="L89" s="223"/>
      <c r="M89" s="223"/>
      <c r="N89" s="223"/>
    </row>
    <row r="90" spans="1:14" ht="14" outlineLevel="3">
      <c r="A90" s="130" t="s">
        <v>135</v>
      </c>
      <c r="B90" s="175">
        <v>1.6981106804799999</v>
      </c>
      <c r="C90" s="175">
        <v>1.6908973980299999</v>
      </c>
      <c r="D90" s="175">
        <v>1.68639133586</v>
      </c>
      <c r="E90" s="175">
        <v>1.6759728596100001</v>
      </c>
      <c r="F90" s="175">
        <v>1.67794279867</v>
      </c>
      <c r="G90" s="175">
        <v>1.6848390576000001</v>
      </c>
      <c r="H90" s="175">
        <v>1.68935419246</v>
      </c>
      <c r="I90" s="175">
        <v>1.7352475524099999</v>
      </c>
      <c r="J90" s="175">
        <v>1.74242477531</v>
      </c>
      <c r="K90" s="175">
        <v>1.7285013984299999</v>
      </c>
      <c r="L90" s="223"/>
      <c r="M90" s="223"/>
      <c r="N90" s="223"/>
    </row>
    <row r="91" spans="1:14" ht="15" outlineLevel="1">
      <c r="A91" s="115" t="s">
        <v>12</v>
      </c>
      <c r="B91" s="94">
        <f t="shared" ref="B91:K91" si="16">B$92+B$98+B$99+B$106</f>
        <v>9.6078709913600022</v>
      </c>
      <c r="C91" s="94">
        <f t="shared" si="16"/>
        <v>9.5172257430399991</v>
      </c>
      <c r="D91" s="94">
        <f t="shared" si="16"/>
        <v>9.3641476260999994</v>
      </c>
      <c r="E91" s="94">
        <f t="shared" si="16"/>
        <v>9.1167787257199997</v>
      </c>
      <c r="F91" s="94">
        <f t="shared" si="16"/>
        <v>9.1054752297600015</v>
      </c>
      <c r="G91" s="94">
        <f t="shared" si="16"/>
        <v>9.1301618866900007</v>
      </c>
      <c r="H91" s="94">
        <f t="shared" si="16"/>
        <v>9.1574150889199988</v>
      </c>
      <c r="I91" s="94">
        <f t="shared" si="16"/>
        <v>9.4205043665700003</v>
      </c>
      <c r="J91" s="94">
        <f t="shared" si="16"/>
        <v>9.319738363119999</v>
      </c>
      <c r="K91" s="94">
        <f t="shared" si="16"/>
        <v>9.0421841690600004</v>
      </c>
      <c r="L91" s="223"/>
      <c r="M91" s="223"/>
      <c r="N91" s="223"/>
    </row>
    <row r="92" spans="1:14" ht="14" outlineLevel="2">
      <c r="A92" s="142" t="s">
        <v>164</v>
      </c>
      <c r="B92" s="160">
        <f t="shared" ref="B92:J92" si="17">SUM(B$93:B$97)</f>
        <v>8.0575646315700009</v>
      </c>
      <c r="C92" s="160">
        <f t="shared" si="17"/>
        <v>8.0345556162600005</v>
      </c>
      <c r="D92" s="160">
        <f t="shared" si="17"/>
        <v>7.8819336805100004</v>
      </c>
      <c r="E92" s="160">
        <f t="shared" si="17"/>
        <v>7.6404359729799998</v>
      </c>
      <c r="F92" s="160">
        <f t="shared" si="17"/>
        <v>7.6349511340700005</v>
      </c>
      <c r="G92" s="160">
        <f t="shared" si="17"/>
        <v>7.67400734831</v>
      </c>
      <c r="H92" s="160">
        <f t="shared" si="17"/>
        <v>7.7003144803999994</v>
      </c>
      <c r="I92" s="160">
        <f t="shared" si="17"/>
        <v>8.0307874643100003</v>
      </c>
      <c r="J92" s="160">
        <f t="shared" si="17"/>
        <v>7.9289369909899996</v>
      </c>
      <c r="K92" s="160">
        <v>7.6536411686000001</v>
      </c>
      <c r="L92" s="223"/>
      <c r="M92" s="223"/>
      <c r="N92" s="223"/>
    </row>
    <row r="93" spans="1:14" ht="14" outlineLevel="3">
      <c r="A93" s="130" t="s">
        <v>58</v>
      </c>
      <c r="B93" s="175">
        <v>0.11155018534</v>
      </c>
      <c r="C93" s="175">
        <v>0.11025498002</v>
      </c>
      <c r="D93" s="175">
        <v>0.10964496560000001</v>
      </c>
      <c r="E93" s="175">
        <v>0.11033515671000001</v>
      </c>
      <c r="F93" s="175">
        <v>0.10842003011</v>
      </c>
      <c r="G93" s="175">
        <v>0.11010001524</v>
      </c>
      <c r="H93" s="175">
        <v>0.11220506365000001</v>
      </c>
      <c r="I93" s="175">
        <v>0.23507022060999999</v>
      </c>
      <c r="J93" s="175">
        <v>0.23826990199</v>
      </c>
      <c r="K93" s="175">
        <v>0.23414973726999999</v>
      </c>
      <c r="L93" s="223"/>
      <c r="M93" s="223"/>
      <c r="N93" s="223"/>
    </row>
    <row r="94" spans="1:14" ht="14" outlineLevel="3">
      <c r="A94" s="130" t="s">
        <v>48</v>
      </c>
      <c r="B94" s="175">
        <v>0.33752435519000001</v>
      </c>
      <c r="C94" s="175">
        <v>0.34663851504999998</v>
      </c>
      <c r="D94" s="175">
        <v>0.34905527846000001</v>
      </c>
      <c r="E94" s="175">
        <v>0.33466680347</v>
      </c>
      <c r="F94" s="175">
        <v>0.33377661745999998</v>
      </c>
      <c r="G94" s="175">
        <v>0.33966238096000001</v>
      </c>
      <c r="H94" s="175">
        <v>0.34472091825000001</v>
      </c>
      <c r="I94" s="175">
        <v>0.36654600801999998</v>
      </c>
      <c r="J94" s="175">
        <v>0.37179652186000001</v>
      </c>
      <c r="K94" s="175">
        <v>0.34743607653000003</v>
      </c>
      <c r="L94" s="223"/>
      <c r="M94" s="223"/>
      <c r="N94" s="223"/>
    </row>
    <row r="95" spans="1:14" ht="14" outlineLevel="3">
      <c r="A95" s="130" t="s">
        <v>87</v>
      </c>
      <c r="B95" s="175">
        <v>6.1090459E-2</v>
      </c>
      <c r="C95" s="175">
        <v>6.0381139809999998E-2</v>
      </c>
      <c r="D95" s="175">
        <v>6.0047065410000003E-2</v>
      </c>
      <c r="E95" s="175">
        <v>6.0425048570000001E-2</v>
      </c>
      <c r="F95" s="175">
        <v>5.9376229490000001E-2</v>
      </c>
      <c r="G95" s="175">
        <v>6.0296273349999999E-2</v>
      </c>
      <c r="H95" s="175">
        <v>6.144910311E-2</v>
      </c>
      <c r="I95" s="175">
        <v>6.4368103159999995E-2</v>
      </c>
      <c r="J95" s="175">
        <v>6.5244255910000007E-2</v>
      </c>
      <c r="K95" s="175">
        <v>6.4116051810000005E-2</v>
      </c>
      <c r="L95" s="223"/>
      <c r="M95" s="223"/>
      <c r="N95" s="223"/>
    </row>
    <row r="96" spans="1:14" ht="14" outlineLevel="3">
      <c r="A96" s="130" t="s">
        <v>121</v>
      </c>
      <c r="B96" s="175">
        <v>0.45703505259999999</v>
      </c>
      <c r="C96" s="175">
        <v>0.45703505259999999</v>
      </c>
      <c r="D96" s="175">
        <v>0.45703505259999999</v>
      </c>
      <c r="E96" s="175">
        <v>0.45703505259999999</v>
      </c>
      <c r="F96" s="175">
        <v>0.44755505262</v>
      </c>
      <c r="G96" s="175">
        <v>0.45064708353999999</v>
      </c>
      <c r="H96" s="175">
        <v>0.45064708353999999</v>
      </c>
      <c r="I96" s="175">
        <v>0.45064708353999999</v>
      </c>
      <c r="J96" s="175">
        <v>0.45064708353999999</v>
      </c>
      <c r="K96" s="175">
        <v>0.45064708353999999</v>
      </c>
      <c r="L96" s="223"/>
      <c r="M96" s="223"/>
      <c r="N96" s="223"/>
    </row>
    <row r="97" spans="1:14" ht="14" outlineLevel="3">
      <c r="A97" s="130" t="s">
        <v>135</v>
      </c>
      <c r="B97" s="175">
        <v>7.0903645794400001</v>
      </c>
      <c r="C97" s="175">
        <v>7.0602459287799997</v>
      </c>
      <c r="D97" s="175">
        <v>6.9061513184400001</v>
      </c>
      <c r="E97" s="175">
        <v>6.6779739116299996</v>
      </c>
      <c r="F97" s="175">
        <v>6.6858232043900001</v>
      </c>
      <c r="G97" s="175">
        <v>6.7133015952199999</v>
      </c>
      <c r="H97" s="175">
        <v>6.7312923118499999</v>
      </c>
      <c r="I97" s="175">
        <v>6.9141560489799998</v>
      </c>
      <c r="J97" s="175">
        <v>6.8029792276899999</v>
      </c>
      <c r="K97" s="175">
        <v>6.5572922194499998</v>
      </c>
      <c r="L97" s="223"/>
      <c r="M97" s="223"/>
      <c r="N97" s="223"/>
    </row>
    <row r="98" spans="1:14" ht="14" outlineLevel="2">
      <c r="A98" s="142" t="s">
        <v>40</v>
      </c>
      <c r="B98" s="160"/>
      <c r="C98" s="160"/>
      <c r="D98" s="160"/>
      <c r="E98" s="160"/>
      <c r="F98" s="160"/>
      <c r="G98" s="160"/>
      <c r="H98" s="160"/>
      <c r="I98" s="160"/>
      <c r="J98" s="160"/>
      <c r="K98" s="160"/>
      <c r="L98" s="223"/>
      <c r="M98" s="223"/>
      <c r="N98" s="223"/>
    </row>
    <row r="99" spans="1:14" ht="14" outlineLevel="2">
      <c r="A99" s="142" t="s">
        <v>203</v>
      </c>
      <c r="B99" s="160">
        <f t="shared" ref="B99:J99" si="18">SUM(B$100:B$105)</f>
        <v>1.4376842756799999</v>
      </c>
      <c r="C99" s="160">
        <f t="shared" si="18"/>
        <v>1.3705264419399998</v>
      </c>
      <c r="D99" s="160">
        <f t="shared" si="18"/>
        <v>1.3703691117699999</v>
      </c>
      <c r="E99" s="160">
        <f t="shared" si="18"/>
        <v>1.3651888930299998</v>
      </c>
      <c r="F99" s="160">
        <f t="shared" si="18"/>
        <v>1.3592395856899999</v>
      </c>
      <c r="G99" s="160">
        <f t="shared" si="18"/>
        <v>1.3444126547500002</v>
      </c>
      <c r="H99" s="160">
        <f t="shared" si="18"/>
        <v>1.3450592721500001</v>
      </c>
      <c r="I99" s="160">
        <f t="shared" si="18"/>
        <v>1.2746318268100001</v>
      </c>
      <c r="J99" s="160">
        <f t="shared" si="18"/>
        <v>1.2752402889500001</v>
      </c>
      <c r="K99" s="160">
        <v>1.2739053433800001</v>
      </c>
      <c r="L99" s="223"/>
      <c r="M99" s="223"/>
      <c r="N99" s="223"/>
    </row>
    <row r="100" spans="1:14" ht="14" outlineLevel="3">
      <c r="A100" s="130" t="s">
        <v>68</v>
      </c>
      <c r="B100" s="175">
        <v>0.14482956551000001</v>
      </c>
      <c r="C100" s="175">
        <v>0.15301404440999999</v>
      </c>
      <c r="D100" s="175">
        <v>0.15301404440999999</v>
      </c>
      <c r="E100" s="175">
        <v>0.15659051952</v>
      </c>
      <c r="F100" s="175">
        <v>0.15757387699</v>
      </c>
      <c r="G100" s="175">
        <v>0.15757387699</v>
      </c>
      <c r="H100" s="175">
        <v>0.15757387699</v>
      </c>
      <c r="I100" s="175">
        <v>0.15757387699</v>
      </c>
      <c r="J100" s="175">
        <v>0.15757387699</v>
      </c>
      <c r="K100" s="175">
        <v>0.16713518998999999</v>
      </c>
      <c r="L100" s="223"/>
      <c r="M100" s="223"/>
      <c r="N100" s="223"/>
    </row>
    <row r="101" spans="1:14" ht="14" outlineLevel="3">
      <c r="A101" s="130" t="s">
        <v>196</v>
      </c>
      <c r="B101" s="175">
        <v>3.0354194519999999E-2</v>
      </c>
      <c r="C101" s="175">
        <v>3.0121974329999999E-2</v>
      </c>
      <c r="D101" s="175">
        <v>3.0016495380000001E-2</v>
      </c>
      <c r="E101" s="175">
        <v>2.5890379429999999E-2</v>
      </c>
      <c r="F101" s="175">
        <v>2.58391075E-2</v>
      </c>
      <c r="G101" s="175">
        <v>2.7250152190000002E-2</v>
      </c>
      <c r="H101" s="175">
        <v>2.780730503E-2</v>
      </c>
      <c r="I101" s="175">
        <v>3.2153332710000003E-2</v>
      </c>
      <c r="J101" s="175">
        <v>3.2693801629999998E-2</v>
      </c>
      <c r="K101" s="175">
        <v>2.6860778389999999E-2</v>
      </c>
      <c r="L101" s="223"/>
      <c r="M101" s="223"/>
      <c r="N101" s="223"/>
    </row>
    <row r="102" spans="1:14" ht="14" outlineLevel="3">
      <c r="A102" s="130" t="s">
        <v>117</v>
      </c>
      <c r="B102" s="175">
        <v>9.4817656499999996E-3</v>
      </c>
      <c r="C102" s="175">
        <v>9.3716731999999997E-3</v>
      </c>
      <c r="D102" s="175">
        <v>9.3198219800000003E-3</v>
      </c>
      <c r="E102" s="175">
        <v>4.6892440800000001E-3</v>
      </c>
      <c r="F102" s="175">
        <v>4.6078511999999997E-3</v>
      </c>
      <c r="G102" s="175">
        <v>4.6792505699999997E-3</v>
      </c>
      <c r="H102" s="175">
        <v>4.7687151300000001E-3</v>
      </c>
      <c r="I102" s="175">
        <v>4.99524211E-3</v>
      </c>
      <c r="J102" s="175">
        <v>5.0632353299999997E-3</v>
      </c>
      <c r="K102" s="175">
        <v>0</v>
      </c>
      <c r="L102" s="223"/>
      <c r="M102" s="223"/>
      <c r="N102" s="223"/>
    </row>
    <row r="103" spans="1:14" ht="14" outlineLevel="3">
      <c r="A103" s="130" t="s">
        <v>139</v>
      </c>
      <c r="B103" s="175">
        <v>2.0400000000000001E-2</v>
      </c>
      <c r="C103" s="175">
        <v>2.0400000000000001E-2</v>
      </c>
      <c r="D103" s="175">
        <v>2.0400000000000001E-2</v>
      </c>
      <c r="E103" s="175">
        <v>2.0400000000000001E-2</v>
      </c>
      <c r="F103" s="175">
        <v>1.3599999999999999E-2</v>
      </c>
      <c r="G103" s="175">
        <v>1.3599999999999999E-2</v>
      </c>
      <c r="H103" s="175">
        <v>1.3599999999999999E-2</v>
      </c>
      <c r="I103" s="175">
        <v>1.3599999999999999E-2</v>
      </c>
      <c r="J103" s="175">
        <v>1.3599999999999999E-2</v>
      </c>
      <c r="K103" s="175">
        <v>1.3599999999999999E-2</v>
      </c>
      <c r="L103" s="223"/>
      <c r="M103" s="223"/>
      <c r="N103" s="223"/>
    </row>
    <row r="104" spans="1:14" ht="14" outlineLevel="3">
      <c r="A104" s="130" t="s">
        <v>110</v>
      </c>
      <c r="B104" s="175">
        <v>1.2</v>
      </c>
      <c r="C104" s="175">
        <v>1.125</v>
      </c>
      <c r="D104" s="175">
        <v>1.125</v>
      </c>
      <c r="E104" s="175">
        <v>1.125</v>
      </c>
      <c r="F104" s="175">
        <v>1.125</v>
      </c>
      <c r="G104" s="175">
        <v>1.125</v>
      </c>
      <c r="H104" s="175">
        <v>1.125</v>
      </c>
      <c r="I104" s="175">
        <v>1.05</v>
      </c>
      <c r="J104" s="175">
        <v>1.05</v>
      </c>
      <c r="K104" s="175">
        <v>1.05</v>
      </c>
      <c r="L104" s="223"/>
      <c r="M104" s="223"/>
      <c r="N104" s="223"/>
    </row>
    <row r="105" spans="1:14" ht="14" outlineLevel="3">
      <c r="A105" s="130" t="s">
        <v>95</v>
      </c>
      <c r="B105" s="175">
        <v>3.2618750000000002E-2</v>
      </c>
      <c r="C105" s="175">
        <v>3.2618750000000002E-2</v>
      </c>
      <c r="D105" s="175">
        <v>3.2618750000000002E-2</v>
      </c>
      <c r="E105" s="175">
        <v>3.2618750000000002E-2</v>
      </c>
      <c r="F105" s="175">
        <v>3.2618750000000002E-2</v>
      </c>
      <c r="G105" s="175">
        <v>1.6309375000000001E-2</v>
      </c>
      <c r="H105" s="175">
        <v>1.6309375000000001E-2</v>
      </c>
      <c r="I105" s="175">
        <v>1.6309375000000001E-2</v>
      </c>
      <c r="J105" s="175">
        <v>1.6309375000000001E-2</v>
      </c>
      <c r="K105" s="175">
        <v>1.6309375000000001E-2</v>
      </c>
      <c r="L105" s="223"/>
      <c r="M105" s="223"/>
      <c r="N105" s="223"/>
    </row>
    <row r="106" spans="1:14" ht="14" outlineLevel="2">
      <c r="A106" s="142" t="s">
        <v>167</v>
      </c>
      <c r="B106" s="160">
        <f t="shared" ref="B106:J106" si="19">SUM(B$107:B$107)</f>
        <v>0.11262208411000001</v>
      </c>
      <c r="C106" s="160">
        <f t="shared" si="19"/>
        <v>0.11214368483999999</v>
      </c>
      <c r="D106" s="160">
        <f t="shared" si="19"/>
        <v>0.11184483382</v>
      </c>
      <c r="E106" s="160">
        <f t="shared" si="19"/>
        <v>0.11115385971</v>
      </c>
      <c r="F106" s="160">
        <f t="shared" si="19"/>
        <v>0.11128451</v>
      </c>
      <c r="G106" s="160">
        <f t="shared" si="19"/>
        <v>0.11174188363</v>
      </c>
      <c r="H106" s="160">
        <f t="shared" si="19"/>
        <v>0.11204133636999999</v>
      </c>
      <c r="I106" s="160">
        <f t="shared" si="19"/>
        <v>0.11508507545</v>
      </c>
      <c r="J106" s="160">
        <f t="shared" si="19"/>
        <v>0.11556108318</v>
      </c>
      <c r="K106" s="160">
        <v>0.11463765708</v>
      </c>
      <c r="L106" s="223"/>
      <c r="M106" s="223"/>
      <c r="N106" s="223"/>
    </row>
    <row r="107" spans="1:14" ht="14" outlineLevel="3">
      <c r="A107" s="130" t="s">
        <v>135</v>
      </c>
      <c r="B107" s="175">
        <v>0.11262208411000001</v>
      </c>
      <c r="C107" s="175">
        <v>0.11214368483999999</v>
      </c>
      <c r="D107" s="175">
        <v>0.11184483382</v>
      </c>
      <c r="E107" s="175">
        <v>0.11115385971</v>
      </c>
      <c r="F107" s="175">
        <v>0.11128451</v>
      </c>
      <c r="G107" s="175">
        <v>0.11174188363</v>
      </c>
      <c r="H107" s="175">
        <v>0.11204133636999999</v>
      </c>
      <c r="I107" s="175">
        <v>0.11508507545</v>
      </c>
      <c r="J107" s="175">
        <v>0.11556108318</v>
      </c>
      <c r="K107" s="175">
        <v>0.11463765708</v>
      </c>
      <c r="L107" s="223"/>
      <c r="M107" s="223"/>
      <c r="N107" s="223"/>
    </row>
    <row r="108" spans="1:14"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223"/>
      <c r="M108" s="223"/>
      <c r="N108" s="223"/>
    </row>
    <row r="109" spans="1:14"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223"/>
      <c r="M109" s="223"/>
      <c r="N109" s="223"/>
    </row>
    <row r="110" spans="1:14"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223"/>
      <c r="M110" s="223"/>
      <c r="N110" s="223"/>
    </row>
    <row r="111" spans="1:14"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223"/>
      <c r="M111" s="223"/>
      <c r="N111" s="223"/>
    </row>
    <row r="112" spans="1:14"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223"/>
      <c r="M112" s="223"/>
      <c r="N112" s="223"/>
    </row>
    <row r="113" spans="2:14"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223"/>
      <c r="M113" s="223"/>
      <c r="N113" s="223"/>
    </row>
    <row r="114" spans="2:14"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223"/>
      <c r="M114" s="223"/>
      <c r="N114" s="223"/>
    </row>
    <row r="115" spans="2:14"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223"/>
      <c r="M115" s="223"/>
      <c r="N115" s="223"/>
    </row>
    <row r="116" spans="2:14"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223"/>
      <c r="M116" s="223"/>
      <c r="N116" s="223"/>
    </row>
    <row r="117" spans="2:14"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223"/>
      <c r="M117" s="223"/>
      <c r="N117" s="223"/>
    </row>
    <row r="118" spans="2:14"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223"/>
      <c r="M118" s="223"/>
      <c r="N118" s="223"/>
    </row>
    <row r="119" spans="2:14"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223"/>
      <c r="M119" s="223"/>
      <c r="N119" s="223"/>
    </row>
    <row r="120" spans="2:14"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223"/>
      <c r="M120" s="223"/>
      <c r="N120" s="223"/>
    </row>
    <row r="121" spans="2:14"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223"/>
      <c r="M121" s="223"/>
      <c r="N121" s="223"/>
    </row>
    <row r="122" spans="2:14"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223"/>
      <c r="M122" s="223"/>
      <c r="N122" s="223"/>
    </row>
    <row r="123" spans="2:14"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223"/>
      <c r="M123" s="223"/>
      <c r="N123" s="223"/>
    </row>
    <row r="124" spans="2:14"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223"/>
      <c r="M124" s="223"/>
      <c r="N124" s="223"/>
    </row>
    <row r="125" spans="2:14"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223"/>
      <c r="M125" s="223"/>
      <c r="N125" s="223"/>
    </row>
    <row r="126" spans="2:14"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223"/>
      <c r="M126" s="223"/>
      <c r="N126" s="223"/>
    </row>
    <row r="127" spans="2:14"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223"/>
      <c r="M127" s="223"/>
      <c r="N127" s="223"/>
    </row>
    <row r="128" spans="2:14"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223"/>
      <c r="M128" s="223"/>
      <c r="N128" s="223"/>
    </row>
    <row r="129" spans="2:14"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223"/>
      <c r="M129" s="223"/>
      <c r="N129" s="223"/>
    </row>
    <row r="130" spans="2:14"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223"/>
      <c r="M130" s="223"/>
      <c r="N130" s="223"/>
    </row>
    <row r="131" spans="2:14"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223"/>
      <c r="M131" s="223"/>
      <c r="N131" s="223"/>
    </row>
    <row r="132" spans="2:14"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223"/>
      <c r="M132" s="223"/>
      <c r="N132" s="223"/>
    </row>
    <row r="133" spans="2:14"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223"/>
      <c r="M133" s="223"/>
      <c r="N133" s="223"/>
    </row>
    <row r="134" spans="2:14"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223"/>
      <c r="M134" s="223"/>
      <c r="N134" s="223"/>
    </row>
    <row r="135" spans="2:14"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223"/>
      <c r="M135" s="223"/>
      <c r="N135" s="223"/>
    </row>
    <row r="136" spans="2:14"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223"/>
      <c r="M136" s="223"/>
      <c r="N136" s="223"/>
    </row>
    <row r="137" spans="2:14"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223"/>
      <c r="M137" s="223"/>
      <c r="N137" s="223"/>
    </row>
    <row r="138" spans="2:14"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223"/>
      <c r="M138" s="223"/>
      <c r="N138" s="223"/>
    </row>
    <row r="139" spans="2:14"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223"/>
      <c r="M139" s="223"/>
      <c r="N139" s="223"/>
    </row>
    <row r="140" spans="2:14"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223"/>
      <c r="M140" s="223"/>
      <c r="N140" s="223"/>
    </row>
    <row r="141" spans="2:14"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223"/>
      <c r="M141" s="223"/>
      <c r="N141" s="223"/>
    </row>
    <row r="142" spans="2:14"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223"/>
      <c r="M142" s="223"/>
      <c r="N142" s="223"/>
    </row>
    <row r="143" spans="2:14"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223"/>
      <c r="M143" s="223"/>
      <c r="N143" s="223"/>
    </row>
    <row r="144" spans="2:14"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223"/>
      <c r="M144" s="223"/>
      <c r="N144" s="223"/>
    </row>
    <row r="145" spans="2:14"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223"/>
      <c r="M145" s="223"/>
      <c r="N145" s="223"/>
    </row>
    <row r="146" spans="2:14"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223"/>
      <c r="M146" s="223"/>
      <c r="N146" s="223"/>
    </row>
    <row r="147" spans="2:14"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223"/>
      <c r="M147" s="223"/>
      <c r="N147" s="223"/>
    </row>
    <row r="148" spans="2:14"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223"/>
      <c r="M148" s="223"/>
      <c r="N148" s="223"/>
    </row>
    <row r="149" spans="2:14"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223"/>
      <c r="M149" s="223"/>
      <c r="N149" s="223"/>
    </row>
    <row r="150" spans="2:14"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223"/>
      <c r="M150" s="223"/>
      <c r="N150" s="223"/>
    </row>
    <row r="151" spans="2:14"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223"/>
      <c r="M151" s="223"/>
      <c r="N151" s="223"/>
    </row>
    <row r="152" spans="2:14"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223"/>
      <c r="M152" s="223"/>
      <c r="N152" s="223"/>
    </row>
    <row r="153" spans="2:14"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223"/>
      <c r="M153" s="223"/>
      <c r="N153" s="223"/>
    </row>
    <row r="154" spans="2:14"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223"/>
      <c r="M154" s="223"/>
      <c r="N154" s="223"/>
    </row>
    <row r="155" spans="2:14"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223"/>
      <c r="M155" s="223"/>
      <c r="N155" s="223"/>
    </row>
    <row r="156" spans="2:14"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223"/>
      <c r="M156" s="223"/>
      <c r="N156" s="223"/>
    </row>
    <row r="157" spans="2:14"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223"/>
      <c r="M157" s="223"/>
      <c r="N157" s="223"/>
    </row>
    <row r="158" spans="2:14"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223"/>
      <c r="M158" s="223"/>
      <c r="N158" s="223"/>
    </row>
    <row r="159" spans="2:14"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223"/>
      <c r="M159" s="223"/>
      <c r="N159" s="223"/>
    </row>
    <row r="160" spans="2:14"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223"/>
      <c r="M160" s="223"/>
      <c r="N160" s="223"/>
    </row>
    <row r="161" spans="2:14"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223"/>
      <c r="M161" s="223"/>
      <c r="N161" s="223"/>
    </row>
    <row r="162" spans="2:14"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223"/>
      <c r="M162" s="223"/>
      <c r="N162" s="223"/>
    </row>
    <row r="163" spans="2:14"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223"/>
      <c r="M163" s="223"/>
      <c r="N163" s="223"/>
    </row>
    <row r="164" spans="2:14"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223"/>
      <c r="M164" s="223"/>
      <c r="N164" s="223"/>
    </row>
    <row r="165" spans="2:14"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223"/>
      <c r="M165" s="223"/>
      <c r="N165" s="223"/>
    </row>
    <row r="166" spans="2:14"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223"/>
      <c r="M166" s="223"/>
      <c r="N166" s="223"/>
    </row>
    <row r="167" spans="2:14"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223"/>
      <c r="M167" s="223"/>
      <c r="N167" s="223"/>
    </row>
    <row r="168" spans="2:14"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223"/>
      <c r="M168" s="223"/>
      <c r="N168" s="223"/>
    </row>
    <row r="169" spans="2:14"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223"/>
      <c r="M169" s="223"/>
      <c r="N169" s="223"/>
    </row>
    <row r="170" spans="2:14"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223"/>
      <c r="M170" s="223"/>
      <c r="N170" s="223"/>
    </row>
    <row r="171" spans="2:14"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223"/>
      <c r="M171" s="223"/>
      <c r="N171" s="223"/>
    </row>
    <row r="172" spans="2:14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223"/>
      <c r="M172" s="223"/>
      <c r="N172" s="223"/>
    </row>
    <row r="173" spans="2:14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223"/>
      <c r="M173" s="223"/>
      <c r="N173" s="223"/>
    </row>
    <row r="174" spans="2:14"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223"/>
      <c r="M174" s="223"/>
      <c r="N174" s="223"/>
    </row>
    <row r="175" spans="2:14"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223"/>
      <c r="M175" s="223"/>
      <c r="N175" s="223"/>
    </row>
    <row r="176" spans="2:14"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223"/>
      <c r="M176" s="223"/>
      <c r="N176" s="223"/>
    </row>
    <row r="177" spans="2:14"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223"/>
      <c r="M177" s="223"/>
      <c r="N177" s="223"/>
    </row>
    <row r="178" spans="2:14"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223"/>
      <c r="M178" s="223"/>
      <c r="N178" s="223"/>
    </row>
    <row r="179" spans="2:14"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223"/>
      <c r="M179" s="223"/>
      <c r="N179" s="223"/>
    </row>
    <row r="180" spans="2:14"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223"/>
      <c r="M180" s="223"/>
      <c r="N180" s="223"/>
    </row>
  </sheetData>
  <mergeCells count="1">
    <mergeCell ref="A2:K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Лист13">
    <tabColor indexed="12"/>
    <outlinePr applyStyles="1" summaryBelow="0"/>
    <pageSetUpPr fitToPage="1"/>
  </sheetPr>
  <dimension ref="A2:S183"/>
  <sheetViews>
    <sheetView workbookViewId="0">
      <selection activeCell="D6" sqref="D6"/>
    </sheetView>
  </sheetViews>
  <sheetFormatPr baseColWidth="10" defaultColWidth="9.1640625" defaultRowHeight="14" outlineLevelRow="3"/>
  <cols>
    <col min="1" max="1" width="81.5" style="119" customWidth="1"/>
    <col min="2" max="2" width="14.33203125" style="166" customWidth="1"/>
    <col min="3" max="3" width="15.5" style="166" customWidth="1"/>
    <col min="4" max="4" width="10.33203125" style="244" customWidth="1"/>
    <col min="5" max="16384" width="9.1640625" style="119"/>
  </cols>
  <sheetData>
    <row r="2" spans="1:19" ht="19">
      <c r="A2" s="4" t="s">
        <v>309</v>
      </c>
      <c r="B2" s="3"/>
      <c r="C2" s="3"/>
      <c r="D2" s="3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19">
      <c r="A3" s="1" t="s">
        <v>316</v>
      </c>
      <c r="B3" s="1"/>
      <c r="C3" s="1"/>
      <c r="D3" s="1"/>
    </row>
    <row r="4" spans="1:19">
      <c r="B4" s="153"/>
      <c r="C4" s="153"/>
      <c r="D4" s="230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</row>
    <row r="5" spans="1:19" s="150" customFormat="1">
      <c r="B5" s="199"/>
      <c r="C5" s="199"/>
      <c r="D5" s="150" t="s">
        <v>298</v>
      </c>
    </row>
    <row r="6" spans="1:19" s="207" customFormat="1">
      <c r="A6" s="209"/>
      <c r="B6" s="79" t="s">
        <v>50</v>
      </c>
      <c r="C6" s="79" t="s">
        <v>67</v>
      </c>
      <c r="D6" s="74" t="s">
        <v>178</v>
      </c>
    </row>
    <row r="7" spans="1:19" s="258" customFormat="1" ht="16">
      <c r="A7" s="122" t="s">
        <v>206</v>
      </c>
      <c r="B7" s="30">
        <f t="shared" ref="B7:C7" si="0">B$59+B$8</f>
        <v>82.886899914439994</v>
      </c>
      <c r="C7" s="30">
        <f t="shared" si="0"/>
        <v>2345.6080919830001</v>
      </c>
      <c r="D7" s="146">
        <v>1.000006</v>
      </c>
    </row>
    <row r="8" spans="1:19" s="10" customFormat="1" ht="15">
      <c r="A8" s="123" t="s">
        <v>310</v>
      </c>
      <c r="B8" s="43">
        <f t="shared" ref="B8:D8" si="1">B$9+B$46</f>
        <v>31.891357414409988</v>
      </c>
      <c r="C8" s="43">
        <f t="shared" si="1"/>
        <v>902.49033432828014</v>
      </c>
      <c r="D8" s="49">
        <f t="shared" si="1"/>
        <v>0.38476199999999999</v>
      </c>
    </row>
    <row r="9" spans="1:19" s="221" customFormat="1" ht="15" outlineLevel="1">
      <c r="A9" s="136" t="s">
        <v>273</v>
      </c>
      <c r="B9" s="96">
        <f t="shared" ref="B9:D9" si="2">B$10+B$44</f>
        <v>31.034846279959989</v>
      </c>
      <c r="C9" s="96">
        <f t="shared" si="2"/>
        <v>878.25201138562011</v>
      </c>
      <c r="D9" s="128">
        <f t="shared" si="2"/>
        <v>0.37442900000000001</v>
      </c>
    </row>
    <row r="10" spans="1:19" s="138" customFormat="1" ht="15" outlineLevel="2">
      <c r="A10" s="249" t="s">
        <v>209</v>
      </c>
      <c r="B10" s="242">
        <f t="shared" ref="B10:C10" si="3">SUM(B$11:B$43)</f>
        <v>30.963576691099988</v>
      </c>
      <c r="C10" s="242">
        <f t="shared" si="3"/>
        <v>876.23516041730011</v>
      </c>
      <c r="D10" s="41">
        <v>0.37356899999999998</v>
      </c>
    </row>
    <row r="11" spans="1:19" outlineLevel="3">
      <c r="A11" s="132" t="s">
        <v>210</v>
      </c>
      <c r="B11" s="149">
        <v>2.5362086512099999</v>
      </c>
      <c r="C11" s="149">
        <v>71.771915000000007</v>
      </c>
      <c r="D11" s="32">
        <v>3.0598E-2</v>
      </c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</row>
    <row r="12" spans="1:19" outlineLevel="3">
      <c r="A12" s="130" t="s">
        <v>211</v>
      </c>
      <c r="B12" s="175">
        <v>0.67257031195999994</v>
      </c>
      <c r="C12" s="175">
        <v>19.033000000000001</v>
      </c>
      <c r="D12" s="252">
        <v>8.1139999999999997E-3</v>
      </c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</row>
    <row r="13" spans="1:19" outlineLevel="3">
      <c r="A13" s="130" t="s">
        <v>212</v>
      </c>
      <c r="B13" s="175">
        <v>0.85457019791</v>
      </c>
      <c r="C13" s="175">
        <v>24.1833965738</v>
      </c>
      <c r="D13" s="252">
        <v>1.031E-2</v>
      </c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</row>
    <row r="14" spans="1:19" outlineLevel="3">
      <c r="A14" s="130" t="s">
        <v>213</v>
      </c>
      <c r="B14" s="175">
        <v>1.2898027838899999</v>
      </c>
      <c r="C14" s="175">
        <v>36.5</v>
      </c>
      <c r="D14" s="252">
        <v>1.5561E-2</v>
      </c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</row>
    <row r="15" spans="1:19" outlineLevel="3">
      <c r="A15" s="130" t="s">
        <v>214</v>
      </c>
      <c r="B15" s="175">
        <v>1.0141737311600001</v>
      </c>
      <c r="C15" s="175">
        <v>28.700001</v>
      </c>
      <c r="D15" s="252">
        <v>1.2236E-2</v>
      </c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</row>
    <row r="16" spans="1:19" outlineLevel="3">
      <c r="A16" s="130" t="s">
        <v>215</v>
      </c>
      <c r="B16" s="175">
        <v>1.6573082346400001</v>
      </c>
      <c r="C16" s="175">
        <v>46.9</v>
      </c>
      <c r="D16" s="252">
        <v>1.9994999999999999E-2</v>
      </c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</row>
    <row r="17" spans="1:17" outlineLevel="3">
      <c r="A17" s="130" t="s">
        <v>216</v>
      </c>
      <c r="B17" s="175">
        <v>3.5435531770200002</v>
      </c>
      <c r="C17" s="175">
        <v>100.278657</v>
      </c>
      <c r="D17" s="252">
        <v>4.2751999999999998E-2</v>
      </c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</row>
    <row r="18" spans="1:17" outlineLevel="3">
      <c r="A18" s="130" t="s">
        <v>217</v>
      </c>
      <c r="B18" s="175">
        <v>0.42749873669999999</v>
      </c>
      <c r="C18" s="175">
        <v>12.097744</v>
      </c>
      <c r="D18" s="252">
        <v>5.1580000000000003E-3</v>
      </c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</row>
    <row r="19" spans="1:17" outlineLevel="3">
      <c r="A19" s="130" t="s">
        <v>218</v>
      </c>
      <c r="B19" s="175">
        <v>0.42749873669999999</v>
      </c>
      <c r="C19" s="175">
        <v>12.097744</v>
      </c>
      <c r="D19" s="252">
        <v>5.1580000000000003E-3</v>
      </c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</row>
    <row r="20" spans="1:17" outlineLevel="3">
      <c r="A20" s="130" t="s">
        <v>219</v>
      </c>
      <c r="B20" s="175">
        <v>0.74861599999999995</v>
      </c>
      <c r="C20" s="175">
        <v>21.185009322399999</v>
      </c>
      <c r="D20" s="252">
        <v>9.0320000000000001E-3</v>
      </c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</row>
    <row r="21" spans="1:17" outlineLevel="3">
      <c r="A21" s="130" t="s">
        <v>220</v>
      </c>
      <c r="B21" s="175">
        <v>0.42749873669999999</v>
      </c>
      <c r="C21" s="175">
        <v>12.097744</v>
      </c>
      <c r="D21" s="252">
        <v>5.1580000000000003E-3</v>
      </c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</row>
    <row r="22" spans="1:17" outlineLevel="3">
      <c r="A22" s="130" t="s">
        <v>221</v>
      </c>
      <c r="B22" s="175">
        <v>0.42749873669999999</v>
      </c>
      <c r="C22" s="175">
        <v>12.097744</v>
      </c>
      <c r="D22" s="252">
        <v>5.1580000000000003E-3</v>
      </c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</row>
    <row r="23" spans="1:17" outlineLevel="3">
      <c r="A23" s="130" t="s">
        <v>222</v>
      </c>
      <c r="B23" s="175">
        <v>3.0983282335100002</v>
      </c>
      <c r="C23" s="175">
        <v>87.679280848100007</v>
      </c>
      <c r="D23" s="252">
        <v>3.7379999999999997E-2</v>
      </c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</row>
    <row r="24" spans="1:17" outlineLevel="3">
      <c r="A24" s="130" t="s">
        <v>223</v>
      </c>
      <c r="B24" s="175">
        <v>0.42749873669999999</v>
      </c>
      <c r="C24" s="175">
        <v>12.097744</v>
      </c>
      <c r="D24" s="252">
        <v>5.1580000000000003E-3</v>
      </c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</row>
    <row r="25" spans="1:17" outlineLevel="3">
      <c r="A25" s="130" t="s">
        <v>224</v>
      </c>
      <c r="B25" s="175">
        <v>0.42749873669999999</v>
      </c>
      <c r="C25" s="175">
        <v>12.097744</v>
      </c>
      <c r="D25" s="252">
        <v>5.1580000000000003E-3</v>
      </c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</row>
    <row r="26" spans="1:17" outlineLevel="3">
      <c r="A26" s="130" t="s">
        <v>225</v>
      </c>
      <c r="B26" s="175">
        <v>0.42749873669999999</v>
      </c>
      <c r="C26" s="175">
        <v>12.097744</v>
      </c>
      <c r="D26" s="252">
        <v>5.1580000000000003E-3</v>
      </c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</row>
    <row r="27" spans="1:17" outlineLevel="3">
      <c r="A27" s="130" t="s">
        <v>226</v>
      </c>
      <c r="B27" s="175">
        <v>0.42749873669999999</v>
      </c>
      <c r="C27" s="175">
        <v>12.097744</v>
      </c>
      <c r="D27" s="252">
        <v>5.1580000000000003E-3</v>
      </c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</row>
    <row r="28" spans="1:17" outlineLevel="3">
      <c r="A28" s="130" t="s">
        <v>227</v>
      </c>
      <c r="B28" s="175">
        <v>0.42749873669999999</v>
      </c>
      <c r="C28" s="175">
        <v>12.097744</v>
      </c>
      <c r="D28" s="252">
        <v>5.1580000000000003E-3</v>
      </c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</row>
    <row r="29" spans="1:17" outlineLevel="3">
      <c r="A29" s="130" t="s">
        <v>228</v>
      </c>
      <c r="B29" s="175">
        <v>0.42749873669999999</v>
      </c>
      <c r="C29" s="175">
        <v>12.097744</v>
      </c>
      <c r="D29" s="252">
        <v>5.1580000000000003E-3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</row>
    <row r="30" spans="1:17" outlineLevel="3">
      <c r="A30" s="130" t="s">
        <v>229</v>
      </c>
      <c r="B30" s="175">
        <v>0.42749873669999999</v>
      </c>
      <c r="C30" s="175">
        <v>12.097744</v>
      </c>
      <c r="D30" s="252">
        <v>5.1580000000000003E-3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</row>
    <row r="31" spans="1:17" outlineLevel="3">
      <c r="A31" s="130" t="s">
        <v>230</v>
      </c>
      <c r="B31" s="175">
        <v>0.42749873669999999</v>
      </c>
      <c r="C31" s="175">
        <v>12.097744</v>
      </c>
      <c r="D31" s="252">
        <v>5.1580000000000003E-3</v>
      </c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</row>
    <row r="32" spans="1:17" outlineLevel="3">
      <c r="A32" s="130" t="s">
        <v>231</v>
      </c>
      <c r="B32" s="175">
        <v>0.42749873669999999</v>
      </c>
      <c r="C32" s="175">
        <v>12.097744</v>
      </c>
      <c r="D32" s="252">
        <v>5.1580000000000003E-3</v>
      </c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</row>
    <row r="33" spans="1:17" outlineLevel="3">
      <c r="A33" s="130" t="s">
        <v>232</v>
      </c>
      <c r="B33" s="175">
        <v>0.42749873669999999</v>
      </c>
      <c r="C33" s="175">
        <v>12.097744</v>
      </c>
      <c r="D33" s="252">
        <v>5.1580000000000003E-3</v>
      </c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</row>
    <row r="34" spans="1:17" outlineLevel="3">
      <c r="A34" s="130" t="s">
        <v>234</v>
      </c>
      <c r="B34" s="175">
        <v>1.7132831661500001</v>
      </c>
      <c r="C34" s="175">
        <v>48.484028990699997</v>
      </c>
      <c r="D34" s="252">
        <v>2.0670000000000001E-2</v>
      </c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</row>
    <row r="35" spans="1:17" outlineLevel="3">
      <c r="A35" s="130" t="s">
        <v>235</v>
      </c>
      <c r="B35" s="175">
        <v>0.42749898405999998</v>
      </c>
      <c r="C35" s="175">
        <v>12.097751000000001</v>
      </c>
      <c r="D35" s="252">
        <v>5.1580000000000003E-3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</row>
    <row r="36" spans="1:17" outlineLevel="3">
      <c r="A36" s="130" t="s">
        <v>236</v>
      </c>
      <c r="B36" s="175">
        <v>0.49957348164999998</v>
      </c>
      <c r="C36" s="175">
        <v>14.13738</v>
      </c>
      <c r="D36" s="252">
        <v>6.0270000000000002E-3</v>
      </c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</row>
    <row r="37" spans="1:17" outlineLevel="3">
      <c r="A37" s="130" t="s">
        <v>237</v>
      </c>
      <c r="B37" s="175">
        <v>1.56176201198</v>
      </c>
      <c r="C37" s="175">
        <v>44.196147000000003</v>
      </c>
      <c r="D37" s="252">
        <v>1.8842000000000001E-2</v>
      </c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</row>
    <row r="38" spans="1:17" outlineLevel="3">
      <c r="A38" s="130" t="s">
        <v>311</v>
      </c>
      <c r="B38" s="175">
        <v>1.3406918911100001</v>
      </c>
      <c r="C38" s="175">
        <v>37.940105756299999</v>
      </c>
      <c r="D38" s="252">
        <v>1.6174999999999998E-2</v>
      </c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</row>
    <row r="39" spans="1:17" outlineLevel="3">
      <c r="A39" s="130" t="s">
        <v>239</v>
      </c>
      <c r="B39" s="175">
        <v>1.4016536332</v>
      </c>
      <c r="C39" s="175">
        <v>39.665255999999999</v>
      </c>
      <c r="D39" s="252">
        <v>1.6910000000000001E-2</v>
      </c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</row>
    <row r="40" spans="1:17" outlineLevel="3">
      <c r="A40" s="130" t="s">
        <v>240</v>
      </c>
      <c r="B40" s="175">
        <v>0.65888836667999995</v>
      </c>
      <c r="C40" s="175">
        <v>18.645816</v>
      </c>
      <c r="D40" s="252">
        <v>7.9489999999999995E-3</v>
      </c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</row>
    <row r="41" spans="1:17" outlineLevel="3">
      <c r="A41" s="130" t="s">
        <v>241</v>
      </c>
      <c r="B41" s="175">
        <v>0.61839859501000005</v>
      </c>
      <c r="C41" s="175">
        <v>17.5</v>
      </c>
      <c r="D41" s="252">
        <v>7.4609999999999998E-3</v>
      </c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</row>
    <row r="42" spans="1:17" outlineLevel="3">
      <c r="A42" s="130" t="s">
        <v>312</v>
      </c>
      <c r="B42" s="175">
        <v>0.70564579986999998</v>
      </c>
      <c r="C42" s="175">
        <v>19.968999925999999</v>
      </c>
      <c r="D42" s="252">
        <v>8.5129999999999997E-3</v>
      </c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</row>
    <row r="43" spans="1:17" outlineLevel="3">
      <c r="A43" s="130" t="s">
        <v>243</v>
      </c>
      <c r="B43" s="175">
        <v>0.63606712628999995</v>
      </c>
      <c r="C43" s="175">
        <v>18</v>
      </c>
      <c r="D43" s="252">
        <v>7.6740000000000003E-3</v>
      </c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</row>
    <row r="44" spans="1:17" ht="15" outlineLevel="2">
      <c r="A44" s="169" t="s">
        <v>244</v>
      </c>
      <c r="B44" s="168">
        <f t="shared" ref="B44:C44" si="4">SUM(B$45:B$45)</f>
        <v>7.1269588859999997E-2</v>
      </c>
      <c r="C44" s="168">
        <f t="shared" si="4"/>
        <v>2.01685096832</v>
      </c>
      <c r="D44" s="245">
        <v>8.5999999999999998E-4</v>
      </c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</row>
    <row r="45" spans="1:17" outlineLevel="3">
      <c r="A45" s="130" t="s">
        <v>313</v>
      </c>
      <c r="B45" s="175">
        <v>7.1269588859999997E-2</v>
      </c>
      <c r="C45" s="175">
        <v>2.01685096832</v>
      </c>
      <c r="D45" s="252">
        <v>8.5999999999999998E-4</v>
      </c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</row>
    <row r="46" spans="1:17" ht="15" outlineLevel="1">
      <c r="A46" s="48" t="s">
        <v>301</v>
      </c>
      <c r="B46" s="29">
        <f t="shared" ref="B46:D46" si="5">B$47+B$53+B$57</f>
        <v>0.85651113445000004</v>
      </c>
      <c r="C46" s="29">
        <f t="shared" si="5"/>
        <v>24.238322942660002</v>
      </c>
      <c r="D46" s="87">
        <f t="shared" si="5"/>
        <v>1.0332999999999998E-2</v>
      </c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</row>
    <row r="47" spans="1:17" ht="15" outlineLevel="2">
      <c r="A47" s="169" t="s">
        <v>274</v>
      </c>
      <c r="B47" s="168">
        <f t="shared" ref="B47:C47" si="6">SUM(B$48:B$52)</f>
        <v>0.67883969341000006</v>
      </c>
      <c r="C47" s="168">
        <f t="shared" si="6"/>
        <v>19.210416600000002</v>
      </c>
      <c r="D47" s="245">
        <v>8.1899999999999994E-3</v>
      </c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</row>
    <row r="48" spans="1:17" outlineLevel="3">
      <c r="A48" s="130" t="s">
        <v>275</v>
      </c>
      <c r="B48" s="175">
        <v>4.0991E-7</v>
      </c>
      <c r="C48" s="175">
        <v>1.1600000000000001E-5</v>
      </c>
      <c r="D48" s="252">
        <v>0</v>
      </c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</row>
    <row r="49" spans="1:17" outlineLevel="3">
      <c r="A49" s="130" t="s">
        <v>276</v>
      </c>
      <c r="B49" s="175">
        <v>0.12279629243</v>
      </c>
      <c r="C49" s="175">
        <v>3.4750000000000001</v>
      </c>
      <c r="D49" s="252">
        <v>1.4809999999999999E-3</v>
      </c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</row>
    <row r="50" spans="1:17" outlineLevel="3">
      <c r="A50" s="130" t="s">
        <v>277</v>
      </c>
      <c r="B50" s="175">
        <v>7.0674125140000002E-2</v>
      </c>
      <c r="C50" s="175">
        <v>2</v>
      </c>
      <c r="D50" s="252">
        <v>8.5300000000000003E-4</v>
      </c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</row>
    <row r="51" spans="1:17" outlineLevel="3">
      <c r="A51" s="130" t="s">
        <v>285</v>
      </c>
      <c r="B51" s="175">
        <v>0.38386651071</v>
      </c>
      <c r="C51" s="175">
        <v>10.863</v>
      </c>
      <c r="D51" s="252">
        <v>4.6309999999999997E-3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</row>
    <row r="52" spans="1:17" outlineLevel="3">
      <c r="A52" s="130" t="s">
        <v>284</v>
      </c>
      <c r="B52" s="175">
        <v>0.10150235522000001</v>
      </c>
      <c r="C52" s="175">
        <v>2.8724050000000001</v>
      </c>
      <c r="D52" s="252">
        <v>1.225E-3</v>
      </c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</row>
    <row r="53" spans="1:17" ht="15" outlineLevel="2">
      <c r="A53" s="169" t="s">
        <v>244</v>
      </c>
      <c r="B53" s="168">
        <f t="shared" ref="B53:C53" si="7">SUM(B$54:B$56)</f>
        <v>0.17763770650999999</v>
      </c>
      <c r="C53" s="168">
        <f t="shared" si="7"/>
        <v>5.02695169266</v>
      </c>
      <c r="D53" s="245">
        <v>2.1429999999999999E-3</v>
      </c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</row>
    <row r="54" spans="1:17" outlineLevel="3">
      <c r="A54" s="130" t="s">
        <v>278</v>
      </c>
      <c r="B54" s="175">
        <v>5.6921298629999999E-2</v>
      </c>
      <c r="C54" s="175">
        <v>1.6108101378199999</v>
      </c>
      <c r="D54" s="252">
        <v>6.87E-4</v>
      </c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</row>
    <row r="55" spans="1:17" outlineLevel="3">
      <c r="A55" s="130" t="s">
        <v>279</v>
      </c>
      <c r="B55" s="175">
        <v>0.1190457951</v>
      </c>
      <c r="C55" s="175">
        <v>3.3688650507600002</v>
      </c>
      <c r="D55" s="252">
        <v>1.436E-3</v>
      </c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</row>
    <row r="56" spans="1:17" outlineLevel="3">
      <c r="A56" s="130" t="s">
        <v>280</v>
      </c>
      <c r="B56" s="175">
        <v>1.6706127800000001E-3</v>
      </c>
      <c r="C56" s="175">
        <v>4.7276504079999997E-2</v>
      </c>
      <c r="D56" s="252">
        <v>2.0000000000000002E-5</v>
      </c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</row>
    <row r="57" spans="1:17" ht="15" outlineLevel="2">
      <c r="A57" s="169" t="s">
        <v>281</v>
      </c>
      <c r="B57" s="168">
        <f t="shared" ref="B57:C57" si="8">SUM(B$58:B$58)</f>
        <v>3.3734530000000002E-5</v>
      </c>
      <c r="C57" s="168">
        <f t="shared" si="8"/>
        <v>9.5465000000000003E-4</v>
      </c>
      <c r="D57" s="245">
        <v>0</v>
      </c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</row>
    <row r="58" spans="1:17" outlineLevel="3">
      <c r="A58" s="130" t="s">
        <v>282</v>
      </c>
      <c r="B58" s="175">
        <v>3.3734530000000002E-5</v>
      </c>
      <c r="C58" s="175">
        <v>9.5465000000000003E-4</v>
      </c>
      <c r="D58" s="252">
        <v>0</v>
      </c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</row>
    <row r="59" spans="1:17" ht="15">
      <c r="A59" s="9" t="s">
        <v>317</v>
      </c>
      <c r="B59" s="193">
        <f t="shared" ref="B59:D59" si="9">B$60+B$90</f>
        <v>50.995542500030005</v>
      </c>
      <c r="C59" s="193">
        <f t="shared" si="9"/>
        <v>1443.1177576547202</v>
      </c>
      <c r="D59" s="11">
        <f t="shared" si="9"/>
        <v>0.6152439999999999</v>
      </c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</row>
    <row r="60" spans="1:17" ht="15" outlineLevel="1">
      <c r="A60" s="48" t="s">
        <v>207</v>
      </c>
      <c r="B60" s="29">
        <f t="shared" ref="B60:D60" si="10">B$61+B$68+B$75+B$80+B$88</f>
        <v>41.953358330970005</v>
      </c>
      <c r="C60" s="29">
        <f t="shared" si="10"/>
        <v>1187.2338920731602</v>
      </c>
      <c r="D60" s="87">
        <f t="shared" si="10"/>
        <v>0.50615299999999996</v>
      </c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</row>
    <row r="61" spans="1:17" ht="15" outlineLevel="2">
      <c r="A61" s="169" t="s">
        <v>318</v>
      </c>
      <c r="B61" s="168">
        <f t="shared" ref="B61:C61" si="11">SUM(B$62:B$67)</f>
        <v>14.393546977550001</v>
      </c>
      <c r="C61" s="168">
        <f t="shared" si="11"/>
        <v>407.32154656320006</v>
      </c>
      <c r="D61" s="245">
        <v>0.173653</v>
      </c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</row>
    <row r="62" spans="1:17" outlineLevel="3">
      <c r="A62" s="130" t="s">
        <v>248</v>
      </c>
      <c r="B62" s="175">
        <v>3.7581032831600001</v>
      </c>
      <c r="C62" s="175">
        <v>106.350189</v>
      </c>
      <c r="D62" s="252">
        <v>4.5339999999999998E-2</v>
      </c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</row>
    <row r="63" spans="1:17" outlineLevel="3">
      <c r="A63" s="130" t="s">
        <v>249</v>
      </c>
      <c r="B63" s="175">
        <v>0.49704899069000003</v>
      </c>
      <c r="C63" s="175">
        <v>14.065939682690001</v>
      </c>
      <c r="D63" s="252">
        <v>5.9969999999999997E-3</v>
      </c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</row>
    <row r="64" spans="1:17" outlineLevel="3">
      <c r="A64" s="130" t="s">
        <v>250</v>
      </c>
      <c r="B64" s="175">
        <v>0.80944026251000001</v>
      </c>
      <c r="C64" s="175">
        <v>22.906269044550001</v>
      </c>
      <c r="D64" s="252">
        <v>9.7660000000000004E-3</v>
      </c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</row>
    <row r="65" spans="1:17" outlineLevel="3">
      <c r="A65" s="130" t="s">
        <v>251</v>
      </c>
      <c r="B65" s="175">
        <v>4.9436554991500001</v>
      </c>
      <c r="C65" s="175">
        <v>139.90001260490001</v>
      </c>
      <c r="D65" s="252">
        <v>5.9643000000000002E-2</v>
      </c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</row>
    <row r="66" spans="1:17" outlineLevel="3">
      <c r="A66" s="130" t="s">
        <v>252</v>
      </c>
      <c r="B66" s="175">
        <v>4.3574868068799999</v>
      </c>
      <c r="C66" s="175">
        <v>123.31208339938</v>
      </c>
      <c r="D66" s="252">
        <v>5.2571E-2</v>
      </c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</row>
    <row r="67" spans="1:17" outlineLevel="3">
      <c r="A67" s="130" t="s">
        <v>253</v>
      </c>
      <c r="B67" s="175">
        <v>2.7812135160000001E-2</v>
      </c>
      <c r="C67" s="175">
        <v>0.78705283167999995</v>
      </c>
      <c r="D67" s="252">
        <v>3.3599999999999998E-4</v>
      </c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</row>
    <row r="68" spans="1:17" ht="15" outlineLevel="2">
      <c r="A68" s="169" t="s">
        <v>254</v>
      </c>
      <c r="B68" s="168">
        <f t="shared" ref="B68:C68" si="12">SUM(B$69:B$74)</f>
        <v>1.5111319543000001</v>
      </c>
      <c r="C68" s="168">
        <f t="shared" si="12"/>
        <v>42.763372061170003</v>
      </c>
      <c r="D68" s="245">
        <v>1.8232000000000002E-2</v>
      </c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</row>
    <row r="69" spans="1:17" outlineLevel="3">
      <c r="A69" s="130" t="s">
        <v>256</v>
      </c>
      <c r="B69" s="175">
        <v>0.29623941171000001</v>
      </c>
      <c r="C69" s="175">
        <v>8.3832494879899997</v>
      </c>
      <c r="D69" s="252">
        <v>3.5739999999999999E-3</v>
      </c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</row>
    <row r="70" spans="1:17" outlineLevel="3">
      <c r="A70" s="130" t="s">
        <v>257</v>
      </c>
      <c r="B70" s="175">
        <v>6.5198158100000002E-3</v>
      </c>
      <c r="C70" s="175">
        <v>0.18450361556</v>
      </c>
      <c r="D70" s="252">
        <v>7.8999999999999996E-5</v>
      </c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</row>
    <row r="71" spans="1:17" outlineLevel="3">
      <c r="A71" s="130" t="s">
        <v>258</v>
      </c>
      <c r="B71" s="175">
        <v>0.60585586000000002</v>
      </c>
      <c r="C71" s="175">
        <v>17.145054396550002</v>
      </c>
      <c r="D71" s="252">
        <v>7.3090000000000004E-3</v>
      </c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</row>
    <row r="72" spans="1:17" outlineLevel="3">
      <c r="A72" s="130" t="s">
        <v>259</v>
      </c>
      <c r="B72" s="175">
        <v>3.3223687899999999E-3</v>
      </c>
      <c r="C72" s="175">
        <v>9.4019382159999998E-2</v>
      </c>
      <c r="D72" s="252">
        <v>4.0000000000000003E-5</v>
      </c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</row>
    <row r="73" spans="1:17" outlineLevel="3">
      <c r="A73" s="130" t="s">
        <v>260</v>
      </c>
      <c r="B73" s="175">
        <v>2.582158872E-2</v>
      </c>
      <c r="C73" s="175">
        <v>0.73072255688999999</v>
      </c>
      <c r="D73" s="252">
        <v>3.1199999999999999E-4</v>
      </c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</row>
    <row r="74" spans="1:17" outlineLevel="3">
      <c r="A74" s="130" t="s">
        <v>261</v>
      </c>
      <c r="B74" s="175">
        <v>0.57337290926999995</v>
      </c>
      <c r="C74" s="175">
        <v>16.225822622020001</v>
      </c>
      <c r="D74" s="252">
        <v>6.9179999999999997E-3</v>
      </c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</row>
    <row r="75" spans="1:17" ht="15" outlineLevel="2">
      <c r="A75" s="169" t="s">
        <v>262</v>
      </c>
      <c r="B75" s="168">
        <f t="shared" ref="B75:C75" si="13">SUM(B$76:B$79)</f>
        <v>1.7002174564199999</v>
      </c>
      <c r="C75" s="168">
        <f t="shared" si="13"/>
        <v>48.114283778390003</v>
      </c>
      <c r="D75" s="245">
        <v>2.0511999999999999E-2</v>
      </c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</row>
    <row r="76" spans="1:17" outlineLevel="3">
      <c r="A76" s="130" t="s">
        <v>57</v>
      </c>
      <c r="B76" s="175">
        <v>0.58537434316000003</v>
      </c>
      <c r="C76" s="175">
        <v>16.565449999999998</v>
      </c>
      <c r="D76" s="252">
        <v>7.0619999999999997E-3</v>
      </c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</row>
    <row r="77" spans="1:17" outlineLevel="3">
      <c r="A77" s="130" t="s">
        <v>176</v>
      </c>
      <c r="B77" s="175">
        <v>5.9859440000000001E-5</v>
      </c>
      <c r="C77" s="175">
        <v>1.69395641E-3</v>
      </c>
      <c r="D77" s="252">
        <v>9.9999999999999995E-7</v>
      </c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</row>
    <row r="78" spans="1:17" outlineLevel="3">
      <c r="A78" s="130" t="s">
        <v>163</v>
      </c>
      <c r="B78" s="175">
        <v>0.19172068665</v>
      </c>
      <c r="C78" s="175">
        <v>5.4254845396900002</v>
      </c>
      <c r="D78" s="252">
        <v>2.313E-3</v>
      </c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</row>
    <row r="79" spans="1:17" outlineLevel="3">
      <c r="A79" s="130" t="s">
        <v>196</v>
      </c>
      <c r="B79" s="175">
        <v>0.92306256717000001</v>
      </c>
      <c r="C79" s="175">
        <v>26.12165528229</v>
      </c>
      <c r="D79" s="252">
        <v>1.1136E-2</v>
      </c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</row>
    <row r="80" spans="1:17" ht="15" outlineLevel="2">
      <c r="A80" s="169" t="s">
        <v>263</v>
      </c>
      <c r="B80" s="168">
        <f t="shared" ref="B80:C80" si="14">SUM(B$81:B$87)</f>
        <v>22.619960544270004</v>
      </c>
      <c r="C80" s="168">
        <f t="shared" si="14"/>
        <v>640.12000144640001</v>
      </c>
      <c r="D80" s="245">
        <v>0.27290199999999998</v>
      </c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</row>
    <row r="81" spans="1:17" outlineLevel="3">
      <c r="A81" s="130" t="s">
        <v>264</v>
      </c>
      <c r="B81" s="175">
        <v>3</v>
      </c>
      <c r="C81" s="175">
        <v>84.896699999999996</v>
      </c>
      <c r="D81" s="252">
        <v>3.6193999999999997E-2</v>
      </c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</row>
    <row r="82" spans="1:17" outlineLevel="3">
      <c r="A82" s="130" t="s">
        <v>315</v>
      </c>
      <c r="B82" s="175">
        <v>8.6357759999999999</v>
      </c>
      <c r="C82" s="175">
        <v>244.3829614464</v>
      </c>
      <c r="D82" s="252">
        <v>0.104187</v>
      </c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</row>
    <row r="83" spans="1:17" outlineLevel="3">
      <c r="A83" s="130" t="s">
        <v>266</v>
      </c>
      <c r="B83" s="175">
        <v>1</v>
      </c>
      <c r="C83" s="175">
        <v>28.2989</v>
      </c>
      <c r="D83" s="252">
        <v>1.2064999999999999E-2</v>
      </c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</row>
    <row r="84" spans="1:17" outlineLevel="3">
      <c r="A84" s="130" t="s">
        <v>267</v>
      </c>
      <c r="B84" s="175">
        <v>3</v>
      </c>
      <c r="C84" s="175">
        <v>84.896699999999996</v>
      </c>
      <c r="D84" s="252">
        <v>3.6193999999999997E-2</v>
      </c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</row>
    <row r="85" spans="1:17" outlineLevel="3">
      <c r="A85" s="130" t="s">
        <v>268</v>
      </c>
      <c r="B85" s="175">
        <v>2.35</v>
      </c>
      <c r="C85" s="175">
        <v>66.502414999999999</v>
      </c>
      <c r="D85" s="252">
        <v>2.8351999999999999E-2</v>
      </c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</row>
    <row r="86" spans="1:17" outlineLevel="3">
      <c r="A86" s="130" t="s">
        <v>269</v>
      </c>
      <c r="B86" s="175">
        <v>1.1707486863400001</v>
      </c>
      <c r="C86" s="175">
        <v>33.130899999999997</v>
      </c>
      <c r="D86" s="252">
        <v>1.4125E-2</v>
      </c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</row>
    <row r="87" spans="1:17" outlineLevel="3">
      <c r="A87" s="130" t="s">
        <v>270</v>
      </c>
      <c r="B87" s="175">
        <v>3.46343585793</v>
      </c>
      <c r="C87" s="175">
        <v>98.011425000000003</v>
      </c>
      <c r="D87" s="252">
        <v>4.1785000000000003E-2</v>
      </c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</row>
    <row r="88" spans="1:17" ht="15" outlineLevel="2">
      <c r="A88" s="169" t="s">
        <v>271</v>
      </c>
      <c r="B88" s="168">
        <f t="shared" ref="B88:C88" si="15">SUM(B$89:B$89)</f>
        <v>1.7285013984299999</v>
      </c>
      <c r="C88" s="168">
        <f t="shared" si="15"/>
        <v>48.914688224000002</v>
      </c>
      <c r="D88" s="245">
        <v>2.0854000000000001E-2</v>
      </c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</row>
    <row r="89" spans="1:17" outlineLevel="3">
      <c r="A89" s="130" t="s">
        <v>252</v>
      </c>
      <c r="B89" s="175">
        <v>1.7285013984299999</v>
      </c>
      <c r="C89" s="175">
        <v>48.914688224000002</v>
      </c>
      <c r="D89" s="252">
        <v>2.0854000000000001E-2</v>
      </c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</row>
    <row r="90" spans="1:17" ht="15" outlineLevel="1">
      <c r="A90" s="48" t="s">
        <v>272</v>
      </c>
      <c r="B90" s="29">
        <f t="shared" ref="B90:D90" si="16">B$91+B$97+B$98+B$104</f>
        <v>9.0421841690600004</v>
      </c>
      <c r="C90" s="29">
        <f t="shared" si="16"/>
        <v>255.88386558156</v>
      </c>
      <c r="D90" s="87">
        <f t="shared" si="16"/>
        <v>0.10909099999999999</v>
      </c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</row>
    <row r="91" spans="1:17" ht="15" outlineLevel="2">
      <c r="A91" s="169" t="s">
        <v>314</v>
      </c>
      <c r="B91" s="168">
        <f t="shared" ref="B91:C91" si="17">SUM(B$92:B$96)</f>
        <v>7.6536411686000001</v>
      </c>
      <c r="C91" s="168">
        <f t="shared" si="17"/>
        <v>216.58962606579001</v>
      </c>
      <c r="D91" s="245">
        <v>9.2339000000000004E-2</v>
      </c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</row>
    <row r="92" spans="1:17" outlineLevel="3">
      <c r="A92" s="130" t="s">
        <v>248</v>
      </c>
      <c r="B92" s="175">
        <v>0.23414973726999999</v>
      </c>
      <c r="C92" s="175">
        <v>6.6261799999999997</v>
      </c>
      <c r="D92" s="252">
        <v>2.8249999999999998E-3</v>
      </c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</row>
    <row r="93" spans="1:17" outlineLevel="3">
      <c r="A93" s="130" t="s">
        <v>249</v>
      </c>
      <c r="B93" s="175">
        <v>0.34743607653000003</v>
      </c>
      <c r="C93" s="175">
        <v>9.8320587859100002</v>
      </c>
      <c r="D93" s="252">
        <v>4.1920000000000004E-3</v>
      </c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</row>
    <row r="94" spans="1:17" outlineLevel="3">
      <c r="A94" s="130" t="s">
        <v>250</v>
      </c>
      <c r="B94" s="175">
        <v>6.4116051810000005E-2</v>
      </c>
      <c r="C94" s="175">
        <v>1.8144137385000001</v>
      </c>
      <c r="D94" s="252">
        <v>7.7399999999999995E-4</v>
      </c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</row>
    <row r="95" spans="1:17" outlineLevel="3">
      <c r="A95" s="130" t="s">
        <v>251</v>
      </c>
      <c r="B95" s="175">
        <v>0.45064708353999999</v>
      </c>
      <c r="C95" s="175">
        <v>12.75281675239</v>
      </c>
      <c r="D95" s="252">
        <v>5.437E-3</v>
      </c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</row>
    <row r="96" spans="1:17" outlineLevel="3">
      <c r="A96" s="130" t="s">
        <v>252</v>
      </c>
      <c r="B96" s="175">
        <v>6.5572922194499998</v>
      </c>
      <c r="C96" s="175">
        <v>185.56415678899</v>
      </c>
      <c r="D96" s="252">
        <v>7.9111000000000001E-2</v>
      </c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</row>
    <row r="97" spans="1:17" ht="15" outlineLevel="2">
      <c r="A97" s="169" t="s">
        <v>254</v>
      </c>
      <c r="B97" s="168"/>
      <c r="C97" s="168"/>
      <c r="D97" s="245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</row>
    <row r="98" spans="1:17" ht="15" outlineLevel="2">
      <c r="A98" s="169" t="s">
        <v>262</v>
      </c>
      <c r="B98" s="168">
        <f t="shared" ref="B98:C98" si="18">SUM(B$99:B$103)</f>
        <v>1.2739053433800001</v>
      </c>
      <c r="C98" s="168">
        <f t="shared" si="18"/>
        <v>36.050119921869999</v>
      </c>
      <c r="D98" s="245">
        <v>1.5369000000000001E-2</v>
      </c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</row>
    <row r="99" spans="1:17" outlineLevel="3">
      <c r="A99" s="130" t="s">
        <v>68</v>
      </c>
      <c r="B99" s="175">
        <v>0.16713518998999999</v>
      </c>
      <c r="C99" s="175">
        <v>4.7297420280100004</v>
      </c>
      <c r="D99" s="252">
        <v>2.016E-3</v>
      </c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</row>
    <row r="100" spans="1:17" outlineLevel="3">
      <c r="A100" s="130" t="s">
        <v>196</v>
      </c>
      <c r="B100" s="175">
        <v>2.6860778389999999E-2</v>
      </c>
      <c r="C100" s="175">
        <v>0.76013048166999997</v>
      </c>
      <c r="D100" s="252">
        <v>3.2400000000000001E-4</v>
      </c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</row>
    <row r="101" spans="1:17" outlineLevel="3">
      <c r="A101" s="130" t="s">
        <v>287</v>
      </c>
      <c r="B101" s="175">
        <v>1.3599999999999999E-2</v>
      </c>
      <c r="C101" s="175">
        <v>0.38486503999999999</v>
      </c>
      <c r="D101" s="252">
        <v>1.64E-4</v>
      </c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</row>
    <row r="102" spans="1:17" outlineLevel="3">
      <c r="A102" s="130" t="s">
        <v>288</v>
      </c>
      <c r="B102" s="175">
        <v>1.05</v>
      </c>
      <c r="C102" s="175">
        <v>29.713844999999999</v>
      </c>
      <c r="D102" s="252">
        <v>1.2668E-2</v>
      </c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</row>
    <row r="103" spans="1:17" outlineLevel="3">
      <c r="A103" s="130" t="s">
        <v>289</v>
      </c>
      <c r="B103" s="175">
        <v>1.6309375000000001E-2</v>
      </c>
      <c r="C103" s="175">
        <v>0.46153737219000002</v>
      </c>
      <c r="D103" s="252">
        <v>1.9699999999999999E-4</v>
      </c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</row>
    <row r="104" spans="1:17" ht="15" outlineLevel="2">
      <c r="A104" s="169" t="s">
        <v>271</v>
      </c>
      <c r="B104" s="168">
        <f t="shared" ref="B104:C104" si="19">SUM(B$105:B$105)</f>
        <v>0.11463765708</v>
      </c>
      <c r="C104" s="168">
        <f t="shared" si="19"/>
        <v>3.2441195938999998</v>
      </c>
      <c r="D104" s="245">
        <v>1.3829999999999999E-3</v>
      </c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</row>
    <row r="105" spans="1:17" outlineLevel="3">
      <c r="A105" s="130" t="s">
        <v>252</v>
      </c>
      <c r="B105" s="175">
        <v>0.11463765708</v>
      </c>
      <c r="C105" s="175">
        <v>3.2441195938999998</v>
      </c>
      <c r="D105" s="252">
        <v>1.3829999999999999E-3</v>
      </c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</row>
    <row r="106" spans="1:17">
      <c r="B106" s="153"/>
      <c r="C106" s="153"/>
      <c r="D106" s="230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</row>
    <row r="107" spans="1:17">
      <c r="B107" s="153"/>
      <c r="C107" s="153"/>
      <c r="D107" s="230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</row>
    <row r="108" spans="1:17">
      <c r="B108" s="153"/>
      <c r="C108" s="153"/>
      <c r="D108" s="230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</row>
    <row r="109" spans="1:17">
      <c r="B109" s="153"/>
      <c r="C109" s="153"/>
      <c r="D109" s="230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</row>
    <row r="110" spans="1:17">
      <c r="B110" s="153"/>
      <c r="C110" s="153"/>
      <c r="D110" s="230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</row>
    <row r="111" spans="1:17">
      <c r="B111" s="153"/>
      <c r="C111" s="153"/>
      <c r="D111" s="230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</row>
    <row r="112" spans="1:17">
      <c r="B112" s="153"/>
      <c r="C112" s="153"/>
      <c r="D112" s="230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</row>
    <row r="113" spans="2:17">
      <c r="B113" s="153"/>
      <c r="C113" s="153"/>
      <c r="D113" s="230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</row>
    <row r="114" spans="2:17">
      <c r="B114" s="153"/>
      <c r="C114" s="153"/>
      <c r="D114" s="230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</row>
    <row r="115" spans="2:17">
      <c r="B115" s="153"/>
      <c r="C115" s="153"/>
      <c r="D115" s="230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</row>
    <row r="116" spans="2:17">
      <c r="B116" s="153"/>
      <c r="C116" s="153"/>
      <c r="D116" s="230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</row>
    <row r="117" spans="2:17">
      <c r="B117" s="153"/>
      <c r="C117" s="153"/>
      <c r="D117" s="230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</row>
    <row r="118" spans="2:17">
      <c r="B118" s="153"/>
      <c r="C118" s="153"/>
      <c r="D118" s="230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</row>
    <row r="119" spans="2:17">
      <c r="B119" s="153"/>
      <c r="C119" s="153"/>
      <c r="D119" s="230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</row>
    <row r="120" spans="2:17">
      <c r="B120" s="153"/>
      <c r="C120" s="153"/>
      <c r="D120" s="230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</row>
    <row r="121" spans="2:17">
      <c r="B121" s="153"/>
      <c r="C121" s="153"/>
      <c r="D121" s="230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</row>
    <row r="122" spans="2:17">
      <c r="B122" s="153"/>
      <c r="C122" s="153"/>
      <c r="D122" s="230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</row>
    <row r="123" spans="2:17">
      <c r="B123" s="153"/>
      <c r="C123" s="153"/>
      <c r="D123" s="230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</row>
    <row r="124" spans="2:17">
      <c r="B124" s="153"/>
      <c r="C124" s="153"/>
      <c r="D124" s="230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</row>
    <row r="125" spans="2:17">
      <c r="B125" s="153"/>
      <c r="C125" s="153"/>
      <c r="D125" s="230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</row>
    <row r="126" spans="2:17">
      <c r="B126" s="153"/>
      <c r="C126" s="153"/>
      <c r="D126" s="230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</row>
    <row r="127" spans="2:17">
      <c r="B127" s="153"/>
      <c r="C127" s="153"/>
      <c r="D127" s="230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</row>
    <row r="128" spans="2:17">
      <c r="B128" s="153"/>
      <c r="C128" s="153"/>
      <c r="D128" s="230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</row>
    <row r="129" spans="2:17">
      <c r="B129" s="153"/>
      <c r="C129" s="153"/>
      <c r="D129" s="230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</row>
    <row r="130" spans="2:17">
      <c r="B130" s="153"/>
      <c r="C130" s="153"/>
      <c r="D130" s="230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</row>
    <row r="131" spans="2:17">
      <c r="B131" s="153"/>
      <c r="C131" s="153"/>
      <c r="D131" s="230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</row>
    <row r="132" spans="2:17">
      <c r="B132" s="153"/>
      <c r="C132" s="153"/>
      <c r="D132" s="230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</row>
    <row r="133" spans="2:17">
      <c r="B133" s="153"/>
      <c r="C133" s="153"/>
      <c r="D133" s="230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</row>
    <row r="134" spans="2:17">
      <c r="B134" s="153"/>
      <c r="C134" s="153"/>
      <c r="D134" s="230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</row>
    <row r="135" spans="2:17">
      <c r="B135" s="153"/>
      <c r="C135" s="153"/>
      <c r="D135" s="230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</row>
    <row r="136" spans="2:17">
      <c r="B136" s="153"/>
      <c r="C136" s="153"/>
      <c r="D136" s="230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</row>
    <row r="137" spans="2:17">
      <c r="B137" s="153"/>
      <c r="C137" s="153"/>
      <c r="D137" s="230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</row>
    <row r="138" spans="2:17">
      <c r="B138" s="153"/>
      <c r="C138" s="153"/>
      <c r="D138" s="230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</row>
    <row r="139" spans="2:17">
      <c r="B139" s="153"/>
      <c r="C139" s="153"/>
      <c r="D139" s="230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</row>
    <row r="140" spans="2:17">
      <c r="B140" s="153"/>
      <c r="C140" s="153"/>
      <c r="D140" s="230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</row>
    <row r="141" spans="2:17">
      <c r="B141" s="153"/>
      <c r="C141" s="153"/>
      <c r="D141" s="230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</row>
    <row r="142" spans="2:17">
      <c r="B142" s="153"/>
      <c r="C142" s="153"/>
      <c r="D142" s="230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</row>
    <row r="143" spans="2:17">
      <c r="B143" s="153"/>
      <c r="C143" s="153"/>
      <c r="D143" s="230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</row>
    <row r="144" spans="2:17">
      <c r="B144" s="153"/>
      <c r="C144" s="153"/>
      <c r="D144" s="230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</row>
    <row r="145" spans="2:17">
      <c r="B145" s="153"/>
      <c r="C145" s="153"/>
      <c r="D145" s="230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</row>
    <row r="146" spans="2:17">
      <c r="B146" s="153"/>
      <c r="C146" s="153"/>
      <c r="D146" s="230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</row>
    <row r="147" spans="2:17">
      <c r="B147" s="153"/>
      <c r="C147" s="153"/>
      <c r="D147" s="230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</row>
    <row r="148" spans="2:17">
      <c r="B148" s="153"/>
      <c r="C148" s="153"/>
      <c r="D148" s="230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</row>
    <row r="149" spans="2:17">
      <c r="B149" s="153"/>
      <c r="C149" s="153"/>
      <c r="D149" s="230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</row>
    <row r="150" spans="2:17">
      <c r="B150" s="153"/>
      <c r="C150" s="153"/>
      <c r="D150" s="230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</row>
    <row r="151" spans="2:17">
      <c r="B151" s="153"/>
      <c r="C151" s="153"/>
      <c r="D151" s="230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</row>
    <row r="152" spans="2:17">
      <c r="B152" s="153"/>
      <c r="C152" s="153"/>
      <c r="D152" s="230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</row>
    <row r="153" spans="2:17">
      <c r="B153" s="153"/>
      <c r="C153" s="153"/>
      <c r="D153" s="230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</row>
    <row r="154" spans="2:17">
      <c r="B154" s="153"/>
      <c r="C154" s="153"/>
      <c r="D154" s="230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</row>
    <row r="155" spans="2:17">
      <c r="B155" s="153"/>
      <c r="C155" s="153"/>
      <c r="D155" s="230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</row>
    <row r="156" spans="2:17">
      <c r="B156" s="153"/>
      <c r="C156" s="153"/>
      <c r="D156" s="230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</row>
    <row r="157" spans="2:17">
      <c r="B157" s="153"/>
      <c r="C157" s="153"/>
      <c r="D157" s="230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</row>
    <row r="158" spans="2:17">
      <c r="B158" s="153"/>
      <c r="C158" s="153"/>
      <c r="D158" s="230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</row>
    <row r="159" spans="2:17">
      <c r="B159" s="153"/>
      <c r="C159" s="153"/>
      <c r="D159" s="230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</row>
    <row r="160" spans="2:17">
      <c r="B160" s="153"/>
      <c r="C160" s="153"/>
      <c r="D160" s="230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</row>
    <row r="161" spans="2:17">
      <c r="B161" s="153"/>
      <c r="C161" s="153"/>
      <c r="D161" s="230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</row>
    <row r="162" spans="2:17">
      <c r="B162" s="153"/>
      <c r="C162" s="153"/>
      <c r="D162" s="230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</row>
    <row r="163" spans="2:17">
      <c r="B163" s="153"/>
      <c r="C163" s="153"/>
      <c r="D163" s="230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</row>
    <row r="164" spans="2:17">
      <c r="B164" s="153"/>
      <c r="C164" s="153"/>
      <c r="D164" s="230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</row>
    <row r="165" spans="2:17">
      <c r="B165" s="153"/>
      <c r="C165" s="153"/>
      <c r="D165" s="230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</row>
    <row r="166" spans="2:17">
      <c r="B166" s="153"/>
      <c r="C166" s="153"/>
      <c r="D166" s="230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</row>
    <row r="167" spans="2:17">
      <c r="B167" s="153"/>
      <c r="C167" s="153"/>
      <c r="D167" s="230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</row>
    <row r="168" spans="2:17">
      <c r="B168" s="153"/>
      <c r="C168" s="153"/>
      <c r="D168" s="230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</row>
    <row r="169" spans="2:17">
      <c r="B169" s="153"/>
      <c r="C169" s="153"/>
      <c r="D169" s="230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</row>
    <row r="170" spans="2:17">
      <c r="B170" s="153"/>
      <c r="C170" s="153"/>
      <c r="D170" s="230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</row>
    <row r="171" spans="2:17">
      <c r="B171" s="153"/>
      <c r="C171" s="153"/>
      <c r="D171" s="230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</row>
    <row r="172" spans="2:17">
      <c r="B172" s="153"/>
      <c r="C172" s="153"/>
      <c r="D172" s="230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</row>
    <row r="173" spans="2:17">
      <c r="B173" s="153"/>
      <c r="C173" s="153"/>
      <c r="D173" s="230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</row>
    <row r="174" spans="2:17">
      <c r="B174" s="153"/>
      <c r="C174" s="153"/>
      <c r="D174" s="230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</row>
    <row r="175" spans="2:17">
      <c r="B175" s="153"/>
      <c r="C175" s="153"/>
      <c r="D175" s="230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</row>
    <row r="176" spans="2:17">
      <c r="B176" s="153"/>
      <c r="C176" s="153"/>
      <c r="D176" s="230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</row>
    <row r="177" spans="2:17">
      <c r="B177" s="153"/>
      <c r="C177" s="153"/>
      <c r="D177" s="230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</row>
    <row r="178" spans="2:17">
      <c r="B178" s="153"/>
      <c r="C178" s="153"/>
      <c r="D178" s="230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</row>
    <row r="179" spans="2:17">
      <c r="B179" s="153"/>
      <c r="C179" s="153"/>
      <c r="D179" s="230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</row>
    <row r="180" spans="2:17">
      <c r="B180" s="153"/>
      <c r="C180" s="153"/>
      <c r="D180" s="230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</row>
    <row r="181" spans="2:17">
      <c r="B181" s="153"/>
      <c r="C181" s="153"/>
      <c r="D181" s="230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</row>
    <row r="182" spans="2:17">
      <c r="B182" s="153"/>
      <c r="C182" s="153"/>
      <c r="D182" s="230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</row>
    <row r="183" spans="2:17">
      <c r="B183" s="153"/>
      <c r="C183" s="153"/>
      <c r="D183" s="230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Лист15">
    <tabColor indexed="20"/>
    <outlinePr applyStyles="1" summaryBelow="0"/>
    <pageSetUpPr fitToPage="1"/>
  </sheetPr>
  <dimension ref="A2:S183"/>
  <sheetViews>
    <sheetView workbookViewId="0">
      <selection activeCell="A2" sqref="A2:D2"/>
    </sheetView>
  </sheetViews>
  <sheetFormatPr baseColWidth="10" defaultColWidth="9.1640625" defaultRowHeight="14"/>
  <cols>
    <col min="1" max="1" width="81.5" style="119" customWidth="1"/>
    <col min="2" max="2" width="14.33203125" style="166" customWidth="1"/>
    <col min="3" max="3" width="15.5" style="166" customWidth="1"/>
    <col min="4" max="4" width="10.33203125" style="244" customWidth="1"/>
    <col min="5" max="16384" width="9.1640625" style="119"/>
  </cols>
  <sheetData>
    <row r="2" spans="1:19" ht="19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30.09.2020</v>
      </c>
      <c r="B2" s="3"/>
      <c r="C2" s="3"/>
      <c r="D2" s="3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19">
      <c r="A3" s="1" t="s">
        <v>155</v>
      </c>
      <c r="B3" s="1"/>
      <c r="C3" s="1"/>
      <c r="D3" s="1"/>
    </row>
    <row r="4" spans="1:19">
      <c r="B4" s="153"/>
      <c r="C4" s="153"/>
      <c r="D4" s="230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</row>
    <row r="5" spans="1:19" s="150" customFormat="1">
      <c r="B5" s="199"/>
      <c r="C5" s="199"/>
      <c r="D5" s="150" t="str">
        <f>VALVAL</f>
        <v>млрд. одиниць</v>
      </c>
    </row>
    <row r="6" spans="1:19" s="207" customFormat="1">
      <c r="A6" s="209"/>
      <c r="B6" s="7" t="s">
        <v>156</v>
      </c>
      <c r="C6" s="7" t="s">
        <v>159</v>
      </c>
      <c r="D6" s="74" t="s">
        <v>178</v>
      </c>
    </row>
    <row r="7" spans="1:19" s="258" customFormat="1" ht="16">
      <c r="A7" s="141" t="s">
        <v>141</v>
      </c>
      <c r="B7" s="88">
        <f t="shared" ref="B7:D7" si="0">SUM(B8:B46)</f>
        <v>82.886899914439994</v>
      </c>
      <c r="C7" s="88">
        <f t="shared" si="0"/>
        <v>2345.6080919830001</v>
      </c>
      <c r="D7" s="163">
        <f t="shared" si="0"/>
        <v>0.99999999999999989</v>
      </c>
    </row>
    <row r="8" spans="1:19" s="10" customFormat="1">
      <c r="A8" s="170" t="s">
        <v>74</v>
      </c>
      <c r="B8" s="57">
        <v>31.64241638451</v>
      </c>
      <c r="C8" s="57">
        <v>895.44557701730002</v>
      </c>
      <c r="D8" s="120">
        <v>0.38175399999999998</v>
      </c>
    </row>
    <row r="9" spans="1:19" s="221" customFormat="1">
      <c r="A9" s="170" t="s">
        <v>166</v>
      </c>
      <c r="B9" s="57">
        <v>0.24890729537</v>
      </c>
      <c r="C9" s="57">
        <v>7.04380266098</v>
      </c>
      <c r="D9" s="120">
        <v>3.003E-3</v>
      </c>
    </row>
    <row r="10" spans="1:19" s="138" customFormat="1">
      <c r="A10" s="145" t="s">
        <v>105</v>
      </c>
      <c r="B10" s="239">
        <v>3.3734530000000002E-5</v>
      </c>
      <c r="C10" s="239">
        <v>9.5465000000000003E-4</v>
      </c>
      <c r="D10" s="55">
        <v>0</v>
      </c>
    </row>
    <row r="11" spans="1:19">
      <c r="A11" s="142" t="s">
        <v>144</v>
      </c>
      <c r="B11" s="160">
        <v>22.61996054427</v>
      </c>
      <c r="C11" s="160">
        <v>640.12000144640001</v>
      </c>
      <c r="D11" s="238">
        <v>0.27290199999999998</v>
      </c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</row>
    <row r="12" spans="1:19">
      <c r="A12" s="142" t="s">
        <v>11</v>
      </c>
      <c r="B12" s="160">
        <v>2.9741227997999999</v>
      </c>
      <c r="C12" s="160">
        <v>84.164403700259996</v>
      </c>
      <c r="D12" s="238">
        <v>3.5881999999999997E-2</v>
      </c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</row>
    <row r="13" spans="1:19">
      <c r="A13" s="142" t="s">
        <v>157</v>
      </c>
      <c r="B13" s="160">
        <v>22.047188146149999</v>
      </c>
      <c r="C13" s="160">
        <v>623.91117262899002</v>
      </c>
      <c r="D13" s="238">
        <v>0.26599099999999998</v>
      </c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</row>
    <row r="14" spans="1:19">
      <c r="A14" s="142" t="s">
        <v>116</v>
      </c>
      <c r="B14" s="160">
        <v>1.5111319542999999</v>
      </c>
      <c r="C14" s="160">
        <v>42.763372061170003</v>
      </c>
      <c r="D14" s="238">
        <v>1.8231000000000001E-2</v>
      </c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</row>
    <row r="15" spans="1:19">
      <c r="A15" s="142" t="s">
        <v>172</v>
      </c>
      <c r="B15" s="160">
        <v>1.84313905551</v>
      </c>
      <c r="C15" s="160">
        <v>52.158807817899998</v>
      </c>
      <c r="D15" s="238">
        <v>2.2237E-2</v>
      </c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</row>
    <row r="16" spans="1:19">
      <c r="B16" s="153"/>
      <c r="C16" s="153"/>
      <c r="D16" s="230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</row>
    <row r="17" spans="2:17">
      <c r="B17" s="153"/>
      <c r="C17" s="153"/>
      <c r="D17" s="230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</row>
    <row r="18" spans="2:17">
      <c r="B18" s="153"/>
      <c r="C18" s="153"/>
      <c r="D18" s="230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</row>
    <row r="19" spans="2:17">
      <c r="B19" s="153"/>
      <c r="C19" s="153"/>
      <c r="D19" s="230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</row>
    <row r="20" spans="2:17">
      <c r="B20" s="153"/>
      <c r="C20" s="153"/>
      <c r="D20" s="230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</row>
    <row r="21" spans="2:17">
      <c r="B21" s="153"/>
      <c r="C21" s="153"/>
      <c r="D21" s="230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</row>
    <row r="22" spans="2:17">
      <c r="B22" s="153"/>
      <c r="C22" s="153"/>
      <c r="D22" s="230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</row>
    <row r="23" spans="2:17">
      <c r="B23" s="153"/>
      <c r="C23" s="153"/>
      <c r="D23" s="230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</row>
    <row r="24" spans="2:17">
      <c r="B24" s="153"/>
      <c r="C24" s="153"/>
      <c r="D24" s="230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</row>
    <row r="25" spans="2:17">
      <c r="B25" s="153"/>
      <c r="C25" s="153"/>
      <c r="D25" s="230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</row>
    <row r="26" spans="2:17">
      <c r="B26" s="153"/>
      <c r="C26" s="153"/>
      <c r="D26" s="230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</row>
    <row r="27" spans="2:17">
      <c r="B27" s="153"/>
      <c r="C27" s="153"/>
      <c r="D27" s="230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</row>
    <row r="28" spans="2:17">
      <c r="B28" s="153"/>
      <c r="C28" s="153"/>
      <c r="D28" s="230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</row>
    <row r="29" spans="2:17">
      <c r="B29" s="153"/>
      <c r="C29" s="153"/>
      <c r="D29" s="230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</row>
    <row r="30" spans="2:17">
      <c r="B30" s="153"/>
      <c r="C30" s="153"/>
      <c r="D30" s="230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</row>
    <row r="31" spans="2:17">
      <c r="B31" s="153"/>
      <c r="C31" s="153"/>
      <c r="D31" s="230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</row>
    <row r="32" spans="2:17">
      <c r="B32" s="153"/>
      <c r="C32" s="153"/>
      <c r="D32" s="230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</row>
    <row r="33" spans="2:17">
      <c r="B33" s="153"/>
      <c r="C33" s="153"/>
      <c r="D33" s="230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</row>
    <row r="34" spans="2:17">
      <c r="B34" s="153"/>
      <c r="C34" s="153"/>
      <c r="D34" s="230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</row>
    <row r="35" spans="2:17">
      <c r="B35" s="153"/>
      <c r="C35" s="153"/>
      <c r="D35" s="230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</row>
    <row r="36" spans="2:17">
      <c r="B36" s="153"/>
      <c r="C36" s="153"/>
      <c r="D36" s="230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</row>
    <row r="37" spans="2:17">
      <c r="B37" s="153"/>
      <c r="C37" s="153"/>
      <c r="D37" s="230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</row>
    <row r="38" spans="2:17">
      <c r="B38" s="153"/>
      <c r="C38" s="153"/>
      <c r="D38" s="230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</row>
    <row r="39" spans="2:17">
      <c r="B39" s="153"/>
      <c r="C39" s="153"/>
      <c r="D39" s="230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</row>
    <row r="40" spans="2:17">
      <c r="B40" s="153"/>
      <c r="C40" s="153"/>
      <c r="D40" s="230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</row>
    <row r="41" spans="2:17">
      <c r="B41" s="153"/>
      <c r="C41" s="153"/>
      <c r="D41" s="230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</row>
    <row r="42" spans="2:17">
      <c r="B42" s="153"/>
      <c r="C42" s="153"/>
      <c r="D42" s="230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</row>
    <row r="43" spans="2:17">
      <c r="B43" s="153"/>
      <c r="C43" s="153"/>
      <c r="D43" s="230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</row>
    <row r="44" spans="2:17">
      <c r="B44" s="153"/>
      <c r="C44" s="153"/>
      <c r="D44" s="230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</row>
    <row r="45" spans="2:17">
      <c r="B45" s="153"/>
      <c r="C45" s="153"/>
      <c r="D45" s="230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</row>
    <row r="46" spans="2:17">
      <c r="B46" s="153"/>
      <c r="C46" s="153"/>
      <c r="D46" s="230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</row>
    <row r="47" spans="2:17">
      <c r="B47" s="153"/>
      <c r="C47" s="153"/>
      <c r="D47" s="230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</row>
    <row r="48" spans="2:17">
      <c r="B48" s="153"/>
      <c r="C48" s="153"/>
      <c r="D48" s="230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</row>
    <row r="49" spans="2:17">
      <c r="B49" s="153"/>
      <c r="C49" s="153"/>
      <c r="D49" s="230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</row>
    <row r="50" spans="2:17">
      <c r="B50" s="153"/>
      <c r="C50" s="153"/>
      <c r="D50" s="230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</row>
    <row r="51" spans="2:17">
      <c r="B51" s="153"/>
      <c r="C51" s="153"/>
      <c r="D51" s="230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</row>
    <row r="52" spans="2:17">
      <c r="B52" s="153"/>
      <c r="C52" s="153"/>
      <c r="D52" s="230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</row>
    <row r="53" spans="2:17">
      <c r="B53" s="153"/>
      <c r="C53" s="153"/>
      <c r="D53" s="230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</row>
    <row r="54" spans="2:17">
      <c r="B54" s="153"/>
      <c r="C54" s="153"/>
      <c r="D54" s="230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</row>
    <row r="55" spans="2:17">
      <c r="B55" s="153"/>
      <c r="C55" s="153"/>
      <c r="D55" s="230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</row>
    <row r="56" spans="2:17">
      <c r="B56" s="153"/>
      <c r="C56" s="153"/>
      <c r="D56" s="230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</row>
    <row r="57" spans="2:17">
      <c r="B57" s="153"/>
      <c r="C57" s="153"/>
      <c r="D57" s="230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</row>
    <row r="58" spans="2:17">
      <c r="B58" s="153"/>
      <c r="C58" s="153"/>
      <c r="D58" s="230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</row>
    <row r="59" spans="2:17">
      <c r="B59" s="153"/>
      <c r="C59" s="153"/>
      <c r="D59" s="230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</row>
    <row r="60" spans="2:17">
      <c r="B60" s="153"/>
      <c r="C60" s="153"/>
      <c r="D60" s="230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</row>
    <row r="61" spans="2:17">
      <c r="B61" s="153"/>
      <c r="C61" s="153"/>
      <c r="D61" s="230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</row>
    <row r="62" spans="2:17">
      <c r="B62" s="153"/>
      <c r="C62" s="153"/>
      <c r="D62" s="230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</row>
    <row r="63" spans="2:17">
      <c r="B63" s="153"/>
      <c r="C63" s="153"/>
      <c r="D63" s="230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</row>
    <row r="64" spans="2:17">
      <c r="B64" s="153"/>
      <c r="C64" s="153"/>
      <c r="D64" s="230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</row>
    <row r="65" spans="2:17">
      <c r="B65" s="153"/>
      <c r="C65" s="153"/>
      <c r="D65" s="230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</row>
    <row r="66" spans="2:17">
      <c r="B66" s="153"/>
      <c r="C66" s="153"/>
      <c r="D66" s="230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</row>
    <row r="67" spans="2:17">
      <c r="B67" s="153"/>
      <c r="C67" s="153"/>
      <c r="D67" s="230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</row>
    <row r="68" spans="2:17">
      <c r="B68" s="153"/>
      <c r="C68" s="153"/>
      <c r="D68" s="230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</row>
    <row r="69" spans="2:17">
      <c r="B69" s="153"/>
      <c r="C69" s="153"/>
      <c r="D69" s="230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</row>
    <row r="70" spans="2:17">
      <c r="B70" s="153"/>
      <c r="C70" s="153"/>
      <c r="D70" s="230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</row>
    <row r="71" spans="2:17">
      <c r="B71" s="153"/>
      <c r="C71" s="153"/>
      <c r="D71" s="230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</row>
    <row r="72" spans="2:17">
      <c r="B72" s="153"/>
      <c r="C72" s="153"/>
      <c r="D72" s="230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</row>
    <row r="73" spans="2:17">
      <c r="B73" s="153"/>
      <c r="C73" s="153"/>
      <c r="D73" s="230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</row>
    <row r="74" spans="2:17">
      <c r="B74" s="153"/>
      <c r="C74" s="153"/>
      <c r="D74" s="230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</row>
    <row r="75" spans="2:17">
      <c r="B75" s="153"/>
      <c r="C75" s="153"/>
      <c r="D75" s="230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</row>
    <row r="76" spans="2:17">
      <c r="B76" s="153"/>
      <c r="C76" s="153"/>
      <c r="D76" s="230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</row>
    <row r="77" spans="2:17">
      <c r="B77" s="153"/>
      <c r="C77" s="153"/>
      <c r="D77" s="230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</row>
    <row r="78" spans="2:17">
      <c r="B78" s="153"/>
      <c r="C78" s="153"/>
      <c r="D78" s="230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</row>
    <row r="79" spans="2:17">
      <c r="B79" s="153"/>
      <c r="C79" s="153"/>
      <c r="D79" s="230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</row>
    <row r="80" spans="2:17">
      <c r="B80" s="153"/>
      <c r="C80" s="153"/>
      <c r="D80" s="230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</row>
    <row r="81" spans="2:17">
      <c r="B81" s="153"/>
      <c r="C81" s="153"/>
      <c r="D81" s="230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</row>
    <row r="82" spans="2:17">
      <c r="B82" s="153"/>
      <c r="C82" s="153"/>
      <c r="D82" s="230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</row>
    <row r="83" spans="2:17">
      <c r="B83" s="153"/>
      <c r="C83" s="153"/>
      <c r="D83" s="230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</row>
    <row r="84" spans="2:17">
      <c r="B84" s="153"/>
      <c r="C84" s="153"/>
      <c r="D84" s="230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</row>
    <row r="85" spans="2:17">
      <c r="B85" s="153"/>
      <c r="C85" s="153"/>
      <c r="D85" s="230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</row>
    <row r="86" spans="2:17">
      <c r="B86" s="153"/>
      <c r="C86" s="153"/>
      <c r="D86" s="230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</row>
    <row r="87" spans="2:17">
      <c r="B87" s="153"/>
      <c r="C87" s="153"/>
      <c r="D87" s="230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</row>
    <row r="88" spans="2:17">
      <c r="B88" s="153"/>
      <c r="C88" s="153"/>
      <c r="D88" s="230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</row>
    <row r="89" spans="2:17">
      <c r="B89" s="153"/>
      <c r="C89" s="153"/>
      <c r="D89" s="230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</row>
    <row r="90" spans="2:17">
      <c r="B90" s="153"/>
      <c r="C90" s="153"/>
      <c r="D90" s="230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</row>
    <row r="91" spans="2:17">
      <c r="B91" s="153"/>
      <c r="C91" s="153"/>
      <c r="D91" s="230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</row>
    <row r="92" spans="2:17">
      <c r="B92" s="153"/>
      <c r="C92" s="153"/>
      <c r="D92" s="230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</row>
    <row r="93" spans="2:17">
      <c r="B93" s="153"/>
      <c r="C93" s="153"/>
      <c r="D93" s="230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</row>
    <row r="94" spans="2:17">
      <c r="B94" s="153"/>
      <c r="C94" s="153"/>
      <c r="D94" s="230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</row>
    <row r="95" spans="2:17">
      <c r="B95" s="153"/>
      <c r="C95" s="153"/>
      <c r="D95" s="230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</row>
    <row r="96" spans="2:17">
      <c r="B96" s="153"/>
      <c r="C96" s="153"/>
      <c r="D96" s="230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</row>
    <row r="97" spans="2:17">
      <c r="B97" s="153"/>
      <c r="C97" s="153"/>
      <c r="D97" s="230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</row>
    <row r="98" spans="2:17">
      <c r="B98" s="153"/>
      <c r="C98" s="153"/>
      <c r="D98" s="230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</row>
    <row r="99" spans="2:17">
      <c r="B99" s="153"/>
      <c r="C99" s="153"/>
      <c r="D99" s="230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</row>
    <row r="100" spans="2:17">
      <c r="B100" s="153"/>
      <c r="C100" s="153"/>
      <c r="D100" s="230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</row>
    <row r="101" spans="2:17">
      <c r="B101" s="153"/>
      <c r="C101" s="153"/>
      <c r="D101" s="230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</row>
    <row r="102" spans="2:17">
      <c r="B102" s="153"/>
      <c r="C102" s="153"/>
      <c r="D102" s="230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</row>
    <row r="103" spans="2:17">
      <c r="B103" s="153"/>
      <c r="C103" s="153"/>
      <c r="D103" s="230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</row>
    <row r="104" spans="2:17">
      <c r="B104" s="153"/>
      <c r="C104" s="153"/>
      <c r="D104" s="230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</row>
    <row r="105" spans="2:17">
      <c r="B105" s="153"/>
      <c r="C105" s="153"/>
      <c r="D105" s="230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</row>
    <row r="106" spans="2:17">
      <c r="B106" s="153"/>
      <c r="C106" s="153"/>
      <c r="D106" s="230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</row>
    <row r="107" spans="2:17">
      <c r="B107" s="153"/>
      <c r="C107" s="153"/>
      <c r="D107" s="230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</row>
    <row r="108" spans="2:17">
      <c r="B108" s="153"/>
      <c r="C108" s="153"/>
      <c r="D108" s="230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</row>
    <row r="109" spans="2:17">
      <c r="B109" s="153"/>
      <c r="C109" s="153"/>
      <c r="D109" s="230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</row>
    <row r="110" spans="2:17">
      <c r="B110" s="153"/>
      <c r="C110" s="153"/>
      <c r="D110" s="230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</row>
    <row r="111" spans="2:17">
      <c r="B111" s="153"/>
      <c r="C111" s="153"/>
      <c r="D111" s="230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</row>
    <row r="112" spans="2:17">
      <c r="B112" s="153"/>
      <c r="C112" s="153"/>
      <c r="D112" s="230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</row>
    <row r="113" spans="2:17">
      <c r="B113" s="153"/>
      <c r="C113" s="153"/>
      <c r="D113" s="230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</row>
    <row r="114" spans="2:17">
      <c r="B114" s="153"/>
      <c r="C114" s="153"/>
      <c r="D114" s="230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</row>
    <row r="115" spans="2:17">
      <c r="B115" s="153"/>
      <c r="C115" s="153"/>
      <c r="D115" s="230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</row>
    <row r="116" spans="2:17">
      <c r="B116" s="153"/>
      <c r="C116" s="153"/>
      <c r="D116" s="230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</row>
    <row r="117" spans="2:17">
      <c r="B117" s="153"/>
      <c r="C117" s="153"/>
      <c r="D117" s="230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</row>
    <row r="118" spans="2:17">
      <c r="B118" s="153"/>
      <c r="C118" s="153"/>
      <c r="D118" s="230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</row>
    <row r="119" spans="2:17">
      <c r="B119" s="153"/>
      <c r="C119" s="153"/>
      <c r="D119" s="230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</row>
    <row r="120" spans="2:17">
      <c r="B120" s="153"/>
      <c r="C120" s="153"/>
      <c r="D120" s="230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</row>
    <row r="121" spans="2:17">
      <c r="B121" s="153"/>
      <c r="C121" s="153"/>
      <c r="D121" s="230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</row>
    <row r="122" spans="2:17">
      <c r="B122" s="153"/>
      <c r="C122" s="153"/>
      <c r="D122" s="230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</row>
    <row r="123" spans="2:17">
      <c r="B123" s="153"/>
      <c r="C123" s="153"/>
      <c r="D123" s="230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</row>
    <row r="124" spans="2:17">
      <c r="B124" s="153"/>
      <c r="C124" s="153"/>
      <c r="D124" s="230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</row>
    <row r="125" spans="2:17">
      <c r="B125" s="153"/>
      <c r="C125" s="153"/>
      <c r="D125" s="230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</row>
    <row r="126" spans="2:17">
      <c r="B126" s="153"/>
      <c r="C126" s="153"/>
      <c r="D126" s="230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</row>
    <row r="127" spans="2:17">
      <c r="B127" s="153"/>
      <c r="C127" s="153"/>
      <c r="D127" s="230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</row>
    <row r="128" spans="2:17">
      <c r="B128" s="153"/>
      <c r="C128" s="153"/>
      <c r="D128" s="230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</row>
    <row r="129" spans="2:17">
      <c r="B129" s="153"/>
      <c r="C129" s="153"/>
      <c r="D129" s="230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</row>
    <row r="130" spans="2:17">
      <c r="B130" s="153"/>
      <c r="C130" s="153"/>
      <c r="D130" s="230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</row>
    <row r="131" spans="2:17">
      <c r="B131" s="153"/>
      <c r="C131" s="153"/>
      <c r="D131" s="230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</row>
    <row r="132" spans="2:17">
      <c r="B132" s="153"/>
      <c r="C132" s="153"/>
      <c r="D132" s="230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</row>
    <row r="133" spans="2:17">
      <c r="B133" s="153"/>
      <c r="C133" s="153"/>
      <c r="D133" s="230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</row>
    <row r="134" spans="2:17">
      <c r="B134" s="153"/>
      <c r="C134" s="153"/>
      <c r="D134" s="230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</row>
    <row r="135" spans="2:17">
      <c r="B135" s="153"/>
      <c r="C135" s="153"/>
      <c r="D135" s="230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</row>
    <row r="136" spans="2:17">
      <c r="B136" s="153"/>
      <c r="C136" s="153"/>
      <c r="D136" s="230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</row>
    <row r="137" spans="2:17">
      <c r="B137" s="153"/>
      <c r="C137" s="153"/>
      <c r="D137" s="230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</row>
    <row r="138" spans="2:17">
      <c r="B138" s="153"/>
      <c r="C138" s="153"/>
      <c r="D138" s="230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</row>
    <row r="139" spans="2:17">
      <c r="B139" s="153"/>
      <c r="C139" s="153"/>
      <c r="D139" s="230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</row>
    <row r="140" spans="2:17">
      <c r="B140" s="153"/>
      <c r="C140" s="153"/>
      <c r="D140" s="230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</row>
    <row r="141" spans="2:17">
      <c r="B141" s="153"/>
      <c r="C141" s="153"/>
      <c r="D141" s="230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</row>
    <row r="142" spans="2:17">
      <c r="B142" s="153"/>
      <c r="C142" s="153"/>
      <c r="D142" s="230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</row>
    <row r="143" spans="2:17">
      <c r="B143" s="153"/>
      <c r="C143" s="153"/>
      <c r="D143" s="230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</row>
    <row r="144" spans="2:17">
      <c r="B144" s="153"/>
      <c r="C144" s="153"/>
      <c r="D144" s="230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</row>
    <row r="145" spans="2:17">
      <c r="B145" s="153"/>
      <c r="C145" s="153"/>
      <c r="D145" s="230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</row>
    <row r="146" spans="2:17">
      <c r="B146" s="153"/>
      <c r="C146" s="153"/>
      <c r="D146" s="230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</row>
    <row r="147" spans="2:17">
      <c r="B147" s="153"/>
      <c r="C147" s="153"/>
      <c r="D147" s="230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</row>
    <row r="148" spans="2:17">
      <c r="B148" s="153"/>
      <c r="C148" s="153"/>
      <c r="D148" s="230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</row>
    <row r="149" spans="2:17">
      <c r="B149" s="153"/>
      <c r="C149" s="153"/>
      <c r="D149" s="230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</row>
    <row r="150" spans="2:17">
      <c r="B150" s="153"/>
      <c r="C150" s="153"/>
      <c r="D150" s="230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</row>
    <row r="151" spans="2:17">
      <c r="B151" s="153"/>
      <c r="C151" s="153"/>
      <c r="D151" s="230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</row>
    <row r="152" spans="2:17">
      <c r="B152" s="153"/>
      <c r="C152" s="153"/>
      <c r="D152" s="230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</row>
    <row r="153" spans="2:17">
      <c r="B153" s="153"/>
      <c r="C153" s="153"/>
      <c r="D153" s="230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</row>
    <row r="154" spans="2:17">
      <c r="B154" s="153"/>
      <c r="C154" s="153"/>
      <c r="D154" s="230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</row>
    <row r="155" spans="2:17">
      <c r="B155" s="153"/>
      <c r="C155" s="153"/>
      <c r="D155" s="230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</row>
    <row r="156" spans="2:17">
      <c r="B156" s="153"/>
      <c r="C156" s="153"/>
      <c r="D156" s="230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</row>
    <row r="157" spans="2:17">
      <c r="B157" s="153"/>
      <c r="C157" s="153"/>
      <c r="D157" s="230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</row>
    <row r="158" spans="2:17">
      <c r="B158" s="153"/>
      <c r="C158" s="153"/>
      <c r="D158" s="230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</row>
    <row r="159" spans="2:17">
      <c r="B159" s="153"/>
      <c r="C159" s="153"/>
      <c r="D159" s="230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</row>
    <row r="160" spans="2:17">
      <c r="B160" s="153"/>
      <c r="C160" s="153"/>
      <c r="D160" s="230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</row>
    <row r="161" spans="2:17">
      <c r="B161" s="153"/>
      <c r="C161" s="153"/>
      <c r="D161" s="230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</row>
    <row r="162" spans="2:17">
      <c r="B162" s="153"/>
      <c r="C162" s="153"/>
      <c r="D162" s="230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</row>
    <row r="163" spans="2:17">
      <c r="B163" s="153"/>
      <c r="C163" s="153"/>
      <c r="D163" s="230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</row>
    <row r="164" spans="2:17">
      <c r="B164" s="153"/>
      <c r="C164" s="153"/>
      <c r="D164" s="230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</row>
    <row r="165" spans="2:17">
      <c r="B165" s="153"/>
      <c r="C165" s="153"/>
      <c r="D165" s="230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</row>
    <row r="166" spans="2:17">
      <c r="B166" s="153"/>
      <c r="C166" s="153"/>
      <c r="D166" s="230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</row>
    <row r="167" spans="2:17">
      <c r="B167" s="153"/>
      <c r="C167" s="153"/>
      <c r="D167" s="230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</row>
    <row r="168" spans="2:17">
      <c r="B168" s="153"/>
      <c r="C168" s="153"/>
      <c r="D168" s="230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</row>
    <row r="169" spans="2:17">
      <c r="B169" s="153"/>
      <c r="C169" s="153"/>
      <c r="D169" s="230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</row>
    <row r="170" spans="2:17">
      <c r="B170" s="153"/>
      <c r="C170" s="153"/>
      <c r="D170" s="230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</row>
    <row r="171" spans="2:17">
      <c r="B171" s="153"/>
      <c r="C171" s="153"/>
      <c r="D171" s="230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</row>
    <row r="172" spans="2:17">
      <c r="B172" s="153"/>
      <c r="C172" s="153"/>
      <c r="D172" s="230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</row>
    <row r="173" spans="2:17">
      <c r="B173" s="153"/>
      <c r="C173" s="153"/>
      <c r="D173" s="230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</row>
    <row r="174" spans="2:17">
      <c r="B174" s="153"/>
      <c r="C174" s="153"/>
      <c r="D174" s="230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</row>
    <row r="175" spans="2:17">
      <c r="B175" s="153"/>
      <c r="C175" s="153"/>
      <c r="D175" s="230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</row>
    <row r="176" spans="2:17">
      <c r="B176" s="153"/>
      <c r="C176" s="153"/>
      <c r="D176" s="230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</row>
    <row r="177" spans="2:17">
      <c r="B177" s="153"/>
      <c r="C177" s="153"/>
      <c r="D177" s="230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</row>
    <row r="178" spans="2:17">
      <c r="B178" s="153"/>
      <c r="C178" s="153"/>
      <c r="D178" s="230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</row>
    <row r="179" spans="2:17">
      <c r="B179" s="153"/>
      <c r="C179" s="153"/>
      <c r="D179" s="230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</row>
    <row r="180" spans="2:17">
      <c r="B180" s="153"/>
      <c r="C180" s="153"/>
      <c r="D180" s="230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</row>
    <row r="181" spans="2:17">
      <c r="B181" s="153"/>
      <c r="C181" s="153"/>
      <c r="D181" s="230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</row>
    <row r="182" spans="2:17">
      <c r="B182" s="153"/>
      <c r="C182" s="153"/>
      <c r="D182" s="230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</row>
    <row r="183" spans="2:17">
      <c r="B183" s="153"/>
      <c r="C183" s="153"/>
      <c r="D183" s="230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Лист5">
    <tabColor indexed="20"/>
  </sheetPr>
  <dimension ref="A1:S174"/>
  <sheetViews>
    <sheetView workbookViewId="0">
      <selection activeCell="A3" sqref="A3:D3"/>
    </sheetView>
  </sheetViews>
  <sheetFormatPr baseColWidth="10" defaultColWidth="9.1640625" defaultRowHeight="14" outlineLevelRow="1"/>
  <cols>
    <col min="1" max="1" width="81.5" style="119" customWidth="1"/>
    <col min="2" max="2" width="14.33203125" style="166" customWidth="1"/>
    <col min="3" max="3" width="15.5" style="166" customWidth="1"/>
    <col min="4" max="4" width="10.33203125" style="244" customWidth="1"/>
    <col min="5" max="16384" width="9.1640625" style="119"/>
  </cols>
  <sheetData>
    <row r="1" spans="1:19">
      <c r="A1" s="271" t="str">
        <f>"Державний борг України за станом на " &amp; TEXT(DREPORTDATE,"dd.MM.yyyy")</f>
        <v>Державний борг України за станом на dd.MM.yyyy</v>
      </c>
      <c r="B1" s="272"/>
      <c r="C1" s="272"/>
      <c r="D1" s="272"/>
    </row>
    <row r="2" spans="1:19">
      <c r="A2" s="271" t="str">
        <f>"Гарантований державою борг України за станом на " &amp; TEXT(DREPORTDATE,"dd.MM.yyyy")</f>
        <v>Гарантований державою борг України за станом на dd.MM.yyyy</v>
      </c>
      <c r="B2" s="272"/>
      <c r="C2" s="272"/>
      <c r="D2" s="272"/>
    </row>
    <row r="3" spans="1:19" ht="19">
      <c r="A3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30.09.2020</v>
      </c>
      <c r="B3" s="3"/>
      <c r="C3" s="3"/>
      <c r="D3" s="3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</row>
    <row r="4" spans="1:19" ht="19">
      <c r="A4" s="1" t="s">
        <v>155</v>
      </c>
      <c r="B4" s="1"/>
      <c r="C4" s="1"/>
      <c r="D4" s="1"/>
    </row>
    <row r="5" spans="1:19">
      <c r="B5" s="153"/>
      <c r="C5" s="153"/>
      <c r="D5" s="230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</row>
    <row r="6" spans="1:19" s="150" customFormat="1">
      <c r="B6" s="199"/>
      <c r="C6" s="199"/>
      <c r="D6" s="150" t="str">
        <f>VALVAL</f>
        <v>млрд. одиниць</v>
      </c>
    </row>
    <row r="7" spans="1:19" s="207" customFormat="1">
      <c r="A7" s="209"/>
      <c r="B7" s="7" t="s">
        <v>156</v>
      </c>
      <c r="C7" s="7" t="s">
        <v>159</v>
      </c>
      <c r="D7" s="74" t="s">
        <v>178</v>
      </c>
    </row>
    <row r="8" spans="1:19" s="258" customFormat="1" ht="15">
      <c r="A8" s="17" t="s">
        <v>141</v>
      </c>
      <c r="B8" s="162">
        <f t="shared" ref="B8:C8" si="0">B$9+B$17</f>
        <v>82.886899914439994</v>
      </c>
      <c r="C8" s="162">
        <f t="shared" si="0"/>
        <v>2345.6080919830001</v>
      </c>
      <c r="D8" s="39">
        <v>2.1471269999999998</v>
      </c>
    </row>
    <row r="9" spans="1:19" s="10" customFormat="1" ht="15">
      <c r="A9" s="107" t="s">
        <v>61</v>
      </c>
      <c r="B9" s="105">
        <f t="shared" ref="B9:C9" si="1">SUM(B$10:B$16)</f>
        <v>72.988204610929998</v>
      </c>
      <c r="C9" s="105">
        <f t="shared" si="1"/>
        <v>2065.4859034587803</v>
      </c>
      <c r="D9" s="156">
        <v>1.2805759999999999</v>
      </c>
    </row>
    <row r="10" spans="1:19" s="221" customFormat="1" outlineLevel="1">
      <c r="A10" s="170" t="s">
        <v>74</v>
      </c>
      <c r="B10" s="57">
        <v>30.963576691099998</v>
      </c>
      <c r="C10" s="57">
        <v>876.23516041729999</v>
      </c>
      <c r="D10" s="120">
        <v>0.37356400000000001</v>
      </c>
    </row>
    <row r="11" spans="1:19" s="138" customFormat="1" outlineLevel="1">
      <c r="A11" s="145" t="s">
        <v>166</v>
      </c>
      <c r="B11" s="239">
        <v>7.1269588859999997E-2</v>
      </c>
      <c r="C11" s="239">
        <v>2.01685096832</v>
      </c>
      <c r="D11" s="55">
        <v>8.5999999999999998E-4</v>
      </c>
    </row>
    <row r="12" spans="1:19" outlineLevel="1">
      <c r="A12" s="142" t="s">
        <v>144</v>
      </c>
      <c r="B12" s="160">
        <v>22.61996054427</v>
      </c>
      <c r="C12" s="160">
        <v>640.12000144640001</v>
      </c>
      <c r="D12" s="238">
        <v>0.27290199999999998</v>
      </c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</row>
    <row r="13" spans="1:19" outlineLevel="1">
      <c r="A13" s="142" t="s">
        <v>11</v>
      </c>
      <c r="B13" s="160">
        <v>1.7002174564200001</v>
      </c>
      <c r="C13" s="160">
        <v>48.114283778390003</v>
      </c>
      <c r="D13" s="238">
        <v>2.0511999999999999E-2</v>
      </c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</row>
    <row r="14" spans="1:19" outlineLevel="1">
      <c r="A14" s="142" t="s">
        <v>157</v>
      </c>
      <c r="B14" s="160">
        <v>14.393546977550001</v>
      </c>
      <c r="C14" s="160">
        <v>407.3215465632</v>
      </c>
      <c r="D14" s="238">
        <v>0.173653</v>
      </c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</row>
    <row r="15" spans="1:19" outlineLevel="1">
      <c r="A15" s="142" t="s">
        <v>116</v>
      </c>
      <c r="B15" s="160">
        <v>1.5111319542999999</v>
      </c>
      <c r="C15" s="160">
        <v>42.763372061170003</v>
      </c>
      <c r="D15" s="238">
        <v>1.8231000000000001E-2</v>
      </c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</row>
    <row r="16" spans="1:19" outlineLevel="1">
      <c r="A16" s="142" t="s">
        <v>172</v>
      </c>
      <c r="B16" s="160">
        <v>1.7285013984299999</v>
      </c>
      <c r="C16" s="160">
        <v>48.914688224000002</v>
      </c>
      <c r="D16" s="238">
        <v>2.0854000000000001E-2</v>
      </c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</row>
    <row r="17" spans="1:17" ht="15">
      <c r="A17" s="214" t="s">
        <v>12</v>
      </c>
      <c r="B17" s="143">
        <f t="shared" ref="B17:C17" si="2">SUM(B$18:B$23)</f>
        <v>9.8986953035099994</v>
      </c>
      <c r="C17" s="143">
        <f t="shared" si="2"/>
        <v>280.12218852421995</v>
      </c>
      <c r="D17" s="219">
        <v>0.119423</v>
      </c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</row>
    <row r="18" spans="1:17" outlineLevel="1">
      <c r="A18" s="142" t="s">
        <v>74</v>
      </c>
      <c r="B18" s="160">
        <v>0.67883969340999994</v>
      </c>
      <c r="C18" s="160">
        <v>19.210416599999999</v>
      </c>
      <c r="D18" s="238">
        <v>8.1899999999999994E-3</v>
      </c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</row>
    <row r="19" spans="1:17" outlineLevel="1">
      <c r="A19" s="142" t="s">
        <v>166</v>
      </c>
      <c r="B19" s="160">
        <v>0.17763770650999999</v>
      </c>
      <c r="C19" s="160">
        <v>5.02695169266</v>
      </c>
      <c r="D19" s="238">
        <v>2.1429999999999999E-3</v>
      </c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</row>
    <row r="20" spans="1:17" outlineLevel="1">
      <c r="A20" s="142" t="s">
        <v>105</v>
      </c>
      <c r="B20" s="160">
        <v>3.3734530000000002E-5</v>
      </c>
      <c r="C20" s="160">
        <v>9.5465000000000003E-4</v>
      </c>
      <c r="D20" s="238">
        <v>0</v>
      </c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</row>
    <row r="21" spans="1:17" outlineLevel="1">
      <c r="A21" s="142" t="s">
        <v>11</v>
      </c>
      <c r="B21" s="160">
        <v>1.2739053433800001</v>
      </c>
      <c r="C21" s="160">
        <v>36.050119921869999</v>
      </c>
      <c r="D21" s="238">
        <v>1.5369000000000001E-2</v>
      </c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</row>
    <row r="22" spans="1:17" outlineLevel="1">
      <c r="A22" s="142" t="s">
        <v>157</v>
      </c>
      <c r="B22" s="160">
        <v>7.6536411686000001</v>
      </c>
      <c r="C22" s="160">
        <v>216.58962606578999</v>
      </c>
      <c r="D22" s="238">
        <v>9.2338000000000003E-2</v>
      </c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</row>
    <row r="23" spans="1:17" outlineLevel="1">
      <c r="A23" s="142" t="s">
        <v>172</v>
      </c>
      <c r="B23" s="160">
        <v>0.11463765708</v>
      </c>
      <c r="C23" s="160">
        <v>3.2441195938999998</v>
      </c>
      <c r="D23" s="238">
        <v>1.3829999999999999E-3</v>
      </c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</row>
    <row r="24" spans="1:17">
      <c r="B24" s="153"/>
      <c r="C24" s="153"/>
      <c r="D24" s="230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</row>
    <row r="25" spans="1:17">
      <c r="B25" s="153"/>
      <c r="C25" s="153"/>
      <c r="D25" s="230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</row>
    <row r="26" spans="1:17">
      <c r="B26" s="153"/>
      <c r="C26" s="153"/>
      <c r="D26" s="230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</row>
    <row r="27" spans="1:17">
      <c r="B27" s="153"/>
      <c r="C27" s="153"/>
      <c r="D27" s="230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</row>
    <row r="28" spans="1:17">
      <c r="B28" s="153"/>
      <c r="C28" s="153"/>
      <c r="D28" s="230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</row>
    <row r="29" spans="1:17">
      <c r="B29" s="153"/>
      <c r="C29" s="153"/>
      <c r="D29" s="230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</row>
    <row r="30" spans="1:17">
      <c r="B30" s="153"/>
      <c r="C30" s="153"/>
      <c r="D30" s="230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</row>
    <row r="31" spans="1:17">
      <c r="B31" s="153"/>
      <c r="C31" s="153"/>
      <c r="D31" s="230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</row>
    <row r="32" spans="1:17">
      <c r="B32" s="153"/>
      <c r="C32" s="153"/>
      <c r="D32" s="230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</row>
    <row r="33" spans="2:17">
      <c r="B33" s="153"/>
      <c r="C33" s="153"/>
      <c r="D33" s="230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</row>
    <row r="34" spans="2:17">
      <c r="B34" s="153"/>
      <c r="C34" s="153"/>
      <c r="D34" s="230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</row>
    <row r="35" spans="2:17">
      <c r="B35" s="153"/>
      <c r="C35" s="153"/>
      <c r="D35" s="230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</row>
    <row r="36" spans="2:17">
      <c r="B36" s="153"/>
      <c r="C36" s="153"/>
      <c r="D36" s="230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</row>
    <row r="37" spans="2:17">
      <c r="B37" s="153"/>
      <c r="C37" s="153"/>
      <c r="D37" s="230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</row>
    <row r="38" spans="2:17">
      <c r="B38" s="153"/>
      <c r="C38" s="153"/>
      <c r="D38" s="230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</row>
    <row r="39" spans="2:17">
      <c r="B39" s="153"/>
      <c r="C39" s="153"/>
      <c r="D39" s="230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</row>
    <row r="40" spans="2:17">
      <c r="B40" s="153"/>
      <c r="C40" s="153"/>
      <c r="D40" s="230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</row>
    <row r="41" spans="2:17">
      <c r="B41" s="153"/>
      <c r="C41" s="153"/>
      <c r="D41" s="230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</row>
    <row r="42" spans="2:17">
      <c r="B42" s="153"/>
      <c r="C42" s="153"/>
      <c r="D42" s="230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</row>
    <row r="43" spans="2:17">
      <c r="B43" s="153"/>
      <c r="C43" s="153"/>
      <c r="D43" s="230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</row>
    <row r="44" spans="2:17">
      <c r="B44" s="153"/>
      <c r="C44" s="153"/>
      <c r="D44" s="230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</row>
    <row r="45" spans="2:17">
      <c r="B45" s="153"/>
      <c r="C45" s="153"/>
      <c r="D45" s="230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</row>
    <row r="46" spans="2:17">
      <c r="B46" s="153"/>
      <c r="C46" s="153"/>
      <c r="D46" s="230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</row>
    <row r="47" spans="2:17">
      <c r="B47" s="153"/>
      <c r="C47" s="153"/>
      <c r="D47" s="230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</row>
    <row r="48" spans="2:17">
      <c r="B48" s="153"/>
      <c r="C48" s="153"/>
      <c r="D48" s="230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</row>
    <row r="49" spans="2:17">
      <c r="B49" s="153"/>
      <c r="C49" s="153"/>
      <c r="D49" s="230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</row>
    <row r="50" spans="2:17">
      <c r="B50" s="153"/>
      <c r="C50" s="153"/>
      <c r="D50" s="230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</row>
    <row r="51" spans="2:17">
      <c r="B51" s="153"/>
      <c r="C51" s="153"/>
      <c r="D51" s="230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</row>
    <row r="52" spans="2:17">
      <c r="B52" s="153"/>
      <c r="C52" s="153"/>
      <c r="D52" s="230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</row>
    <row r="53" spans="2:17">
      <c r="B53" s="153"/>
      <c r="C53" s="153"/>
      <c r="D53" s="230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</row>
    <row r="54" spans="2:17">
      <c r="B54" s="153"/>
      <c r="C54" s="153"/>
      <c r="D54" s="230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</row>
    <row r="55" spans="2:17">
      <c r="B55" s="153"/>
      <c r="C55" s="153"/>
      <c r="D55" s="230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</row>
    <row r="56" spans="2:17">
      <c r="B56" s="153"/>
      <c r="C56" s="153"/>
      <c r="D56" s="230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</row>
    <row r="57" spans="2:17">
      <c r="B57" s="153"/>
      <c r="C57" s="153"/>
      <c r="D57" s="230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</row>
    <row r="58" spans="2:17">
      <c r="B58" s="153"/>
      <c r="C58" s="153"/>
      <c r="D58" s="230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</row>
    <row r="59" spans="2:17">
      <c r="B59" s="153"/>
      <c r="C59" s="153"/>
      <c r="D59" s="230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</row>
    <row r="60" spans="2:17">
      <c r="B60" s="153"/>
      <c r="C60" s="153"/>
      <c r="D60" s="230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</row>
    <row r="61" spans="2:17">
      <c r="B61" s="153"/>
      <c r="C61" s="153"/>
      <c r="D61" s="230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</row>
    <row r="62" spans="2:17">
      <c r="B62" s="153"/>
      <c r="C62" s="153"/>
      <c r="D62" s="230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</row>
    <row r="63" spans="2:17">
      <c r="B63" s="153"/>
      <c r="C63" s="153"/>
      <c r="D63" s="230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</row>
    <row r="64" spans="2:17">
      <c r="B64" s="153"/>
      <c r="C64" s="153"/>
      <c r="D64" s="230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</row>
    <row r="65" spans="2:17">
      <c r="B65" s="153"/>
      <c r="C65" s="153"/>
      <c r="D65" s="230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</row>
    <row r="66" spans="2:17">
      <c r="B66" s="153"/>
      <c r="C66" s="153"/>
      <c r="D66" s="230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</row>
    <row r="67" spans="2:17">
      <c r="B67" s="153"/>
      <c r="C67" s="153"/>
      <c r="D67" s="230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</row>
    <row r="68" spans="2:17">
      <c r="B68" s="153"/>
      <c r="C68" s="153"/>
      <c r="D68" s="230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</row>
    <row r="69" spans="2:17">
      <c r="B69" s="153"/>
      <c r="C69" s="153"/>
      <c r="D69" s="230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</row>
    <row r="70" spans="2:17">
      <c r="B70" s="153"/>
      <c r="C70" s="153"/>
      <c r="D70" s="230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</row>
    <row r="71" spans="2:17">
      <c r="B71" s="153"/>
      <c r="C71" s="153"/>
      <c r="D71" s="230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</row>
    <row r="72" spans="2:17">
      <c r="B72" s="153"/>
      <c r="C72" s="153"/>
      <c r="D72" s="230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</row>
    <row r="73" spans="2:17">
      <c r="B73" s="153"/>
      <c r="C73" s="153"/>
      <c r="D73" s="230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</row>
    <row r="74" spans="2:17">
      <c r="B74" s="153"/>
      <c r="C74" s="153"/>
      <c r="D74" s="230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</row>
    <row r="75" spans="2:17">
      <c r="B75" s="153"/>
      <c r="C75" s="153"/>
      <c r="D75" s="230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</row>
    <row r="76" spans="2:17">
      <c r="B76" s="153"/>
      <c r="C76" s="153"/>
      <c r="D76" s="230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</row>
    <row r="77" spans="2:17">
      <c r="B77" s="153"/>
      <c r="C77" s="153"/>
      <c r="D77" s="230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</row>
    <row r="78" spans="2:17">
      <c r="B78" s="153"/>
      <c r="C78" s="153"/>
      <c r="D78" s="230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</row>
    <row r="79" spans="2:17">
      <c r="B79" s="153"/>
      <c r="C79" s="153"/>
      <c r="D79" s="230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</row>
    <row r="80" spans="2:17">
      <c r="B80" s="153"/>
      <c r="C80" s="153"/>
      <c r="D80" s="230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</row>
    <row r="81" spans="2:17">
      <c r="B81" s="153"/>
      <c r="C81" s="153"/>
      <c r="D81" s="230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</row>
    <row r="82" spans="2:17">
      <c r="B82" s="153"/>
      <c r="C82" s="153"/>
      <c r="D82" s="230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</row>
    <row r="83" spans="2:17">
      <c r="B83" s="153"/>
      <c r="C83" s="153"/>
      <c r="D83" s="230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</row>
    <row r="84" spans="2:17">
      <c r="B84" s="153"/>
      <c r="C84" s="153"/>
      <c r="D84" s="230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</row>
    <row r="85" spans="2:17">
      <c r="B85" s="153"/>
      <c r="C85" s="153"/>
      <c r="D85" s="230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</row>
    <row r="86" spans="2:17">
      <c r="B86" s="153"/>
      <c r="C86" s="153"/>
      <c r="D86" s="230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</row>
    <row r="87" spans="2:17">
      <c r="B87" s="153"/>
      <c r="C87" s="153"/>
      <c r="D87" s="230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</row>
    <row r="88" spans="2:17">
      <c r="B88" s="153"/>
      <c r="C88" s="153"/>
      <c r="D88" s="230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</row>
    <row r="89" spans="2:17">
      <c r="B89" s="153"/>
      <c r="C89" s="153"/>
      <c r="D89" s="230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</row>
    <row r="90" spans="2:17">
      <c r="B90" s="153"/>
      <c r="C90" s="153"/>
      <c r="D90" s="230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</row>
    <row r="91" spans="2:17">
      <c r="B91" s="153"/>
      <c r="C91" s="153"/>
      <c r="D91" s="230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</row>
    <row r="92" spans="2:17">
      <c r="B92" s="153"/>
      <c r="C92" s="153"/>
      <c r="D92" s="230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</row>
    <row r="93" spans="2:17">
      <c r="B93" s="153"/>
      <c r="C93" s="153"/>
      <c r="D93" s="230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</row>
    <row r="94" spans="2:17">
      <c r="B94" s="153"/>
      <c r="C94" s="153"/>
      <c r="D94" s="230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</row>
    <row r="95" spans="2:17">
      <c r="B95" s="153"/>
      <c r="C95" s="153"/>
      <c r="D95" s="230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</row>
    <row r="96" spans="2:17">
      <c r="B96" s="153"/>
      <c r="C96" s="153"/>
      <c r="D96" s="230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</row>
    <row r="97" spans="2:17">
      <c r="B97" s="153"/>
      <c r="C97" s="153"/>
      <c r="D97" s="230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</row>
    <row r="98" spans="2:17">
      <c r="B98" s="153"/>
      <c r="C98" s="153"/>
      <c r="D98" s="230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</row>
    <row r="99" spans="2:17">
      <c r="B99" s="153"/>
      <c r="C99" s="153"/>
      <c r="D99" s="230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</row>
    <row r="100" spans="2:17">
      <c r="B100" s="153"/>
      <c r="C100" s="153"/>
      <c r="D100" s="230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</row>
    <row r="101" spans="2:17">
      <c r="B101" s="153"/>
      <c r="C101" s="153"/>
      <c r="D101" s="230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</row>
    <row r="102" spans="2:17">
      <c r="B102" s="153"/>
      <c r="C102" s="153"/>
      <c r="D102" s="230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</row>
    <row r="103" spans="2:17">
      <c r="B103" s="153"/>
      <c r="C103" s="153"/>
      <c r="D103" s="230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</row>
    <row r="104" spans="2:17">
      <c r="B104" s="153"/>
      <c r="C104" s="153"/>
      <c r="D104" s="230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</row>
    <row r="105" spans="2:17">
      <c r="B105" s="153"/>
      <c r="C105" s="153"/>
      <c r="D105" s="230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</row>
    <row r="106" spans="2:17">
      <c r="B106" s="153"/>
      <c r="C106" s="153"/>
      <c r="D106" s="230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</row>
    <row r="107" spans="2:17">
      <c r="B107" s="153"/>
      <c r="C107" s="153"/>
      <c r="D107" s="230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</row>
    <row r="108" spans="2:17">
      <c r="B108" s="153"/>
      <c r="C108" s="153"/>
      <c r="D108" s="230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</row>
    <row r="109" spans="2:17">
      <c r="B109" s="153"/>
      <c r="C109" s="153"/>
      <c r="D109" s="230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</row>
    <row r="110" spans="2:17">
      <c r="B110" s="153"/>
      <c r="C110" s="153"/>
      <c r="D110" s="230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</row>
    <row r="111" spans="2:17">
      <c r="B111" s="153"/>
      <c r="C111" s="153"/>
      <c r="D111" s="230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</row>
    <row r="112" spans="2:17">
      <c r="B112" s="153"/>
      <c r="C112" s="153"/>
      <c r="D112" s="230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</row>
    <row r="113" spans="2:17">
      <c r="B113" s="153"/>
      <c r="C113" s="153"/>
      <c r="D113" s="230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</row>
    <row r="114" spans="2:17">
      <c r="B114" s="153"/>
      <c r="C114" s="153"/>
      <c r="D114" s="230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</row>
    <row r="115" spans="2:17">
      <c r="B115" s="153"/>
      <c r="C115" s="153"/>
      <c r="D115" s="230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</row>
    <row r="116" spans="2:17">
      <c r="B116" s="153"/>
      <c r="C116" s="153"/>
      <c r="D116" s="230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</row>
    <row r="117" spans="2:17">
      <c r="B117" s="153"/>
      <c r="C117" s="153"/>
      <c r="D117" s="230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</row>
    <row r="118" spans="2:17">
      <c r="B118" s="153"/>
      <c r="C118" s="153"/>
      <c r="D118" s="230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</row>
    <row r="119" spans="2:17">
      <c r="B119" s="153"/>
      <c r="C119" s="153"/>
      <c r="D119" s="230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</row>
    <row r="120" spans="2:17">
      <c r="B120" s="153"/>
      <c r="C120" s="153"/>
      <c r="D120" s="230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</row>
    <row r="121" spans="2:17">
      <c r="B121" s="153"/>
      <c r="C121" s="153"/>
      <c r="D121" s="230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</row>
    <row r="122" spans="2:17">
      <c r="B122" s="153"/>
      <c r="C122" s="153"/>
      <c r="D122" s="230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</row>
    <row r="123" spans="2:17">
      <c r="B123" s="153"/>
      <c r="C123" s="153"/>
      <c r="D123" s="230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</row>
    <row r="124" spans="2:17">
      <c r="B124" s="153"/>
      <c r="C124" s="153"/>
      <c r="D124" s="230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</row>
    <row r="125" spans="2:17">
      <c r="B125" s="153"/>
      <c r="C125" s="153"/>
      <c r="D125" s="230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</row>
    <row r="126" spans="2:17">
      <c r="B126" s="153"/>
      <c r="C126" s="153"/>
      <c r="D126" s="230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</row>
    <row r="127" spans="2:17">
      <c r="B127" s="153"/>
      <c r="C127" s="153"/>
      <c r="D127" s="230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</row>
    <row r="128" spans="2:17">
      <c r="B128" s="153"/>
      <c r="C128" s="153"/>
      <c r="D128" s="230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</row>
    <row r="129" spans="2:17">
      <c r="B129" s="153"/>
      <c r="C129" s="153"/>
      <c r="D129" s="230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</row>
    <row r="130" spans="2:17">
      <c r="B130" s="153"/>
      <c r="C130" s="153"/>
      <c r="D130" s="230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</row>
    <row r="131" spans="2:17">
      <c r="B131" s="153"/>
      <c r="C131" s="153"/>
      <c r="D131" s="230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</row>
    <row r="132" spans="2:17">
      <c r="B132" s="153"/>
      <c r="C132" s="153"/>
      <c r="D132" s="230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</row>
    <row r="133" spans="2:17">
      <c r="B133" s="153"/>
      <c r="C133" s="153"/>
      <c r="D133" s="230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</row>
    <row r="134" spans="2:17">
      <c r="B134" s="153"/>
      <c r="C134" s="153"/>
      <c r="D134" s="230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</row>
    <row r="135" spans="2:17">
      <c r="B135" s="153"/>
      <c r="C135" s="153"/>
      <c r="D135" s="230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</row>
    <row r="136" spans="2:17">
      <c r="B136" s="153"/>
      <c r="C136" s="153"/>
      <c r="D136" s="230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</row>
    <row r="137" spans="2:17">
      <c r="B137" s="153"/>
      <c r="C137" s="153"/>
      <c r="D137" s="230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</row>
    <row r="138" spans="2:17">
      <c r="B138" s="153"/>
      <c r="C138" s="153"/>
      <c r="D138" s="230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</row>
    <row r="139" spans="2:17">
      <c r="B139" s="153"/>
      <c r="C139" s="153"/>
      <c r="D139" s="230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</row>
    <row r="140" spans="2:17">
      <c r="B140" s="153"/>
      <c r="C140" s="153"/>
      <c r="D140" s="230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</row>
    <row r="141" spans="2:17">
      <c r="B141" s="153"/>
      <c r="C141" s="153"/>
      <c r="D141" s="230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</row>
    <row r="142" spans="2:17">
      <c r="B142" s="153"/>
      <c r="C142" s="153"/>
      <c r="D142" s="230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</row>
    <row r="143" spans="2:17">
      <c r="B143" s="153"/>
      <c r="C143" s="153"/>
      <c r="D143" s="230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</row>
    <row r="144" spans="2:17">
      <c r="B144" s="153"/>
      <c r="C144" s="153"/>
      <c r="D144" s="230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</row>
    <row r="145" spans="2:17">
      <c r="B145" s="153"/>
      <c r="C145" s="153"/>
      <c r="D145" s="230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</row>
    <row r="146" spans="2:17">
      <c r="B146" s="153"/>
      <c r="C146" s="153"/>
      <c r="D146" s="230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</row>
    <row r="147" spans="2:17">
      <c r="B147" s="153"/>
      <c r="C147" s="153"/>
      <c r="D147" s="230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</row>
    <row r="148" spans="2:17">
      <c r="B148" s="153"/>
      <c r="C148" s="153"/>
      <c r="D148" s="230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</row>
    <row r="149" spans="2:17">
      <c r="B149" s="153"/>
      <c r="C149" s="153"/>
      <c r="D149" s="230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</row>
    <row r="150" spans="2:17">
      <c r="B150" s="153"/>
      <c r="C150" s="153"/>
      <c r="D150" s="230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</row>
    <row r="151" spans="2:17">
      <c r="B151" s="153"/>
      <c r="C151" s="153"/>
      <c r="D151" s="230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</row>
    <row r="152" spans="2:17">
      <c r="B152" s="153"/>
      <c r="C152" s="153"/>
      <c r="D152" s="230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</row>
    <row r="153" spans="2:17">
      <c r="B153" s="153"/>
      <c r="C153" s="153"/>
      <c r="D153" s="230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</row>
    <row r="154" spans="2:17">
      <c r="B154" s="153"/>
      <c r="C154" s="153"/>
      <c r="D154" s="230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</row>
    <row r="155" spans="2:17">
      <c r="B155" s="153"/>
      <c r="C155" s="153"/>
      <c r="D155" s="230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</row>
    <row r="156" spans="2:17">
      <c r="B156" s="153"/>
      <c r="C156" s="153"/>
      <c r="D156" s="230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</row>
    <row r="157" spans="2:17">
      <c r="B157" s="153"/>
      <c r="C157" s="153"/>
      <c r="D157" s="230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</row>
    <row r="158" spans="2:17">
      <c r="B158" s="153"/>
      <c r="C158" s="153"/>
      <c r="D158" s="230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</row>
    <row r="159" spans="2:17">
      <c r="B159" s="153"/>
      <c r="C159" s="153"/>
      <c r="D159" s="230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</row>
    <row r="160" spans="2:17">
      <c r="B160" s="153"/>
      <c r="C160" s="153"/>
      <c r="D160" s="230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</row>
    <row r="161" spans="2:17">
      <c r="B161" s="153"/>
      <c r="C161" s="153"/>
      <c r="D161" s="230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</row>
    <row r="162" spans="2:17">
      <c r="B162" s="153"/>
      <c r="C162" s="153"/>
      <c r="D162" s="230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</row>
    <row r="163" spans="2:17">
      <c r="B163" s="153"/>
      <c r="C163" s="153"/>
      <c r="D163" s="230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</row>
    <row r="164" spans="2:17">
      <c r="B164" s="153"/>
      <c r="C164" s="153"/>
      <c r="D164" s="230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</row>
    <row r="165" spans="2:17">
      <c r="B165" s="153"/>
      <c r="C165" s="153"/>
      <c r="D165" s="230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</row>
    <row r="166" spans="2:17">
      <c r="B166" s="153"/>
      <c r="C166" s="153"/>
      <c r="D166" s="230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</row>
    <row r="167" spans="2:17">
      <c r="B167" s="153"/>
      <c r="C167" s="153"/>
      <c r="D167" s="230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</row>
    <row r="168" spans="2:17">
      <c r="B168" s="153"/>
      <c r="C168" s="153"/>
      <c r="D168" s="230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</row>
    <row r="169" spans="2:17">
      <c r="B169" s="153"/>
      <c r="C169" s="153"/>
      <c r="D169" s="230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</row>
    <row r="170" spans="2:17">
      <c r="B170" s="153"/>
      <c r="C170" s="153"/>
      <c r="D170" s="230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</row>
    <row r="171" spans="2:17">
      <c r="B171" s="153"/>
      <c r="C171" s="153"/>
      <c r="D171" s="230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</row>
    <row r="172" spans="2:17">
      <c r="B172" s="153"/>
      <c r="C172" s="153"/>
      <c r="D172" s="230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</row>
    <row r="173" spans="2:17">
      <c r="B173" s="153"/>
      <c r="C173" s="153"/>
      <c r="D173" s="230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</row>
    <row r="174" spans="2:17">
      <c r="B174" s="153"/>
      <c r="C174" s="153"/>
      <c r="D174" s="230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baseColWidth="10" defaultColWidth="9.1640625" defaultRowHeight="14"/>
  <cols>
    <col min="1" max="1" width="52.6640625" style="119" bestFit="1" customWidth="1"/>
    <col min="2" max="3" width="13.5" style="119" bestFit="1" customWidth="1"/>
    <col min="4" max="4" width="14" style="119" bestFit="1" customWidth="1"/>
    <col min="5" max="7" width="14.5" style="119" bestFit="1" customWidth="1"/>
    <col min="8" max="16384" width="9.1640625" style="119"/>
  </cols>
  <sheetData>
    <row r="2" spans="1:19" ht="19">
      <c r="A2" s="5" t="s">
        <v>185</v>
      </c>
      <c r="B2" s="3"/>
      <c r="C2" s="3"/>
      <c r="D2" s="3"/>
      <c r="E2" s="3"/>
      <c r="F2" s="3"/>
      <c r="G2" s="3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>
      <c r="A3" s="83"/>
    </row>
    <row r="4" spans="1:19" s="150" customFormat="1">
      <c r="A4" s="247" t="str">
        <f>$A$2 &amp; " (" &amp;G4 &amp; ")"</f>
        <v>Державний та гарантований державою борг України за останні 5 років (млрд. грн)</v>
      </c>
      <c r="G4" s="150" t="str">
        <f>VALUAH</f>
        <v>млрд. грн</v>
      </c>
    </row>
    <row r="5" spans="1:19" s="207" customFormat="1">
      <c r="A5" s="209"/>
      <c r="B5" s="12">
        <v>42369</v>
      </c>
      <c r="C5" s="12">
        <v>42735</v>
      </c>
      <c r="D5" s="12">
        <v>43100</v>
      </c>
      <c r="E5" s="12">
        <v>43465</v>
      </c>
      <c r="F5" s="12">
        <v>43830</v>
      </c>
      <c r="G5" s="12">
        <v>44104</v>
      </c>
    </row>
    <row r="6" spans="1:19" s="258" customFormat="1">
      <c r="A6" s="176" t="s">
        <v>141</v>
      </c>
      <c r="B6" s="58">
        <f t="shared" ref="B6:G6" si="0">SUM(B$7+ B$8)</f>
        <v>1572.1801300194802</v>
      </c>
      <c r="C6" s="58">
        <f t="shared" si="0"/>
        <v>1929.80880008943</v>
      </c>
      <c r="D6" s="58">
        <f t="shared" si="0"/>
        <v>2141.6905879997303</v>
      </c>
      <c r="E6" s="58">
        <f t="shared" si="0"/>
        <v>2168.4215676638601</v>
      </c>
      <c r="F6" s="58">
        <f t="shared" si="0"/>
        <v>1998.2958999565099</v>
      </c>
      <c r="G6" s="58">
        <f t="shared" si="0"/>
        <v>2345.6080919830001</v>
      </c>
    </row>
    <row r="7" spans="1:19" s="117" customFormat="1">
      <c r="A7" s="229" t="s">
        <v>45</v>
      </c>
      <c r="B7" s="225">
        <v>529.46057801728</v>
      </c>
      <c r="C7" s="225">
        <v>689.73000579020004</v>
      </c>
      <c r="D7" s="225">
        <v>766.67894097356998</v>
      </c>
      <c r="E7" s="225">
        <v>771.41054367665004</v>
      </c>
      <c r="F7" s="225">
        <v>838.84791941263995</v>
      </c>
      <c r="G7" s="225">
        <v>902.49033432828003</v>
      </c>
    </row>
    <row r="8" spans="1:19" s="117" customFormat="1">
      <c r="A8" s="229" t="s">
        <v>56</v>
      </c>
      <c r="B8" s="225">
        <v>1042.7195520022001</v>
      </c>
      <c r="C8" s="225">
        <v>1240.0787942992299</v>
      </c>
      <c r="D8" s="225">
        <v>1375.0116470261601</v>
      </c>
      <c r="E8" s="225">
        <v>1397.0110239872099</v>
      </c>
      <c r="F8" s="225">
        <v>1159.44798054387</v>
      </c>
      <c r="G8" s="225">
        <v>1443.11775765472</v>
      </c>
    </row>
    <row r="9" spans="1:19"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</row>
    <row r="10" spans="1:19">
      <c r="A10" s="247" t="str">
        <f>$A$2 &amp; " (" &amp;G10 &amp; ")"</f>
        <v>Державний та гарантований державою борг України за останні 5 років (млрд. дол. США)</v>
      </c>
      <c r="B10" s="111"/>
      <c r="C10" s="111"/>
      <c r="D10" s="111"/>
      <c r="E10" s="111"/>
      <c r="F10" s="111"/>
      <c r="G10" s="150" t="str">
        <f>VALUSD</f>
        <v>млрд. дол. США</v>
      </c>
      <c r="H10" s="111"/>
      <c r="I10" s="111"/>
      <c r="J10" s="111"/>
      <c r="K10" s="111"/>
      <c r="L10" s="111"/>
      <c r="M10" s="111"/>
      <c r="N10" s="111"/>
      <c r="O10" s="111"/>
      <c r="P10" s="111"/>
      <c r="Q10" s="111"/>
    </row>
    <row r="11" spans="1:19" s="59" customFormat="1">
      <c r="A11" s="209"/>
      <c r="B11" s="12">
        <v>42369</v>
      </c>
      <c r="C11" s="12">
        <v>42735</v>
      </c>
      <c r="D11" s="12">
        <v>43100</v>
      </c>
      <c r="E11" s="12">
        <v>43465</v>
      </c>
      <c r="F11" s="12">
        <v>43830</v>
      </c>
      <c r="G11" s="12">
        <v>44104</v>
      </c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</row>
    <row r="12" spans="1:19" s="97" customFormat="1">
      <c r="A12" s="176" t="s">
        <v>141</v>
      </c>
      <c r="B12" s="58">
        <f t="shared" ref="B12:G12" si="1">SUM(B$13+ B$14)</f>
        <v>65.505684905229998</v>
      </c>
      <c r="C12" s="58">
        <f t="shared" si="1"/>
        <v>70.972707080139998</v>
      </c>
      <c r="D12" s="58">
        <f t="shared" si="1"/>
        <v>76.305753084309998</v>
      </c>
      <c r="E12" s="58">
        <f t="shared" si="1"/>
        <v>78.315547975909993</v>
      </c>
      <c r="F12" s="58">
        <f t="shared" si="1"/>
        <v>84.365406859510003</v>
      </c>
      <c r="G12" s="58">
        <f t="shared" si="1"/>
        <v>82.886899914439994</v>
      </c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s="250" customFormat="1">
      <c r="A13" s="129" t="s">
        <v>45</v>
      </c>
      <c r="B13" s="103">
        <v>22.060244326380001</v>
      </c>
      <c r="C13" s="103">
        <v>25.366246471259998</v>
      </c>
      <c r="D13" s="103">
        <v>27.315810366209998</v>
      </c>
      <c r="E13" s="103">
        <v>27.860560115839998</v>
      </c>
      <c r="F13" s="103">
        <v>35.415048399980002</v>
      </c>
      <c r="G13" s="103">
        <v>31.891357414409999</v>
      </c>
      <c r="H13" s="240"/>
      <c r="I13" s="240"/>
      <c r="J13" s="240"/>
      <c r="K13" s="240"/>
      <c r="L13" s="240"/>
      <c r="M13" s="240"/>
      <c r="N13" s="240"/>
      <c r="O13" s="240"/>
      <c r="P13" s="240"/>
      <c r="Q13" s="240"/>
    </row>
    <row r="14" spans="1:19" s="250" customFormat="1">
      <c r="A14" s="129" t="s">
        <v>56</v>
      </c>
      <c r="B14" s="103">
        <v>43.445440578849997</v>
      </c>
      <c r="C14" s="103">
        <v>45.606460608879999</v>
      </c>
      <c r="D14" s="103">
        <v>48.989942718099996</v>
      </c>
      <c r="E14" s="103">
        <v>50.454987860069998</v>
      </c>
      <c r="F14" s="103">
        <v>48.950358459530001</v>
      </c>
      <c r="G14" s="103">
        <v>50.995542500029998</v>
      </c>
      <c r="H14" s="240"/>
      <c r="I14" s="240"/>
      <c r="J14" s="240"/>
      <c r="K14" s="240"/>
      <c r="L14" s="240"/>
      <c r="M14" s="240"/>
      <c r="N14" s="240"/>
      <c r="O14" s="240"/>
      <c r="P14" s="240"/>
      <c r="Q14" s="240"/>
    </row>
    <row r="15" spans="1:19"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</row>
    <row r="16" spans="1:19" s="54" customFormat="1">
      <c r="G16" s="50" t="s">
        <v>178</v>
      </c>
    </row>
    <row r="17" spans="1:19" s="59" customFormat="1">
      <c r="A17" s="209"/>
      <c r="B17" s="12">
        <v>42369</v>
      </c>
      <c r="C17" s="12">
        <v>42735</v>
      </c>
      <c r="D17" s="12">
        <v>43100</v>
      </c>
      <c r="E17" s="12">
        <v>43465</v>
      </c>
      <c r="F17" s="12">
        <v>43830</v>
      </c>
      <c r="G17" s="12">
        <v>44104</v>
      </c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</row>
    <row r="18" spans="1:19" s="97" customFormat="1">
      <c r="A18" s="176" t="s">
        <v>141</v>
      </c>
      <c r="B18" s="58">
        <f t="shared" ref="B18:G18" si="2">SUM(B$19+ B$20)</f>
        <v>1</v>
      </c>
      <c r="C18" s="58">
        <f t="shared" si="2"/>
        <v>1</v>
      </c>
      <c r="D18" s="58">
        <f t="shared" si="2"/>
        <v>1</v>
      </c>
      <c r="E18" s="58">
        <f t="shared" si="2"/>
        <v>1</v>
      </c>
      <c r="F18" s="58">
        <f t="shared" si="2"/>
        <v>1</v>
      </c>
      <c r="G18" s="58">
        <f t="shared" si="2"/>
        <v>1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9" s="250" customFormat="1">
      <c r="A19" s="129" t="s">
        <v>45</v>
      </c>
      <c r="B19" s="178">
        <v>0.33676800000000001</v>
      </c>
      <c r="C19" s="178">
        <v>0.357408</v>
      </c>
      <c r="D19" s="178">
        <v>0.35797800000000002</v>
      </c>
      <c r="E19" s="178">
        <v>0.35574699999999998</v>
      </c>
      <c r="F19" s="178">
        <v>0.41978199999999999</v>
      </c>
      <c r="G19" s="178">
        <v>0.38475799999999999</v>
      </c>
      <c r="H19" s="240"/>
      <c r="I19" s="240"/>
      <c r="J19" s="240"/>
      <c r="K19" s="240"/>
      <c r="L19" s="240"/>
      <c r="M19" s="240"/>
      <c r="N19" s="240"/>
      <c r="O19" s="240"/>
      <c r="P19" s="240"/>
      <c r="Q19" s="240"/>
    </row>
    <row r="20" spans="1:19" s="250" customFormat="1">
      <c r="A20" s="129" t="s">
        <v>56</v>
      </c>
      <c r="B20" s="178">
        <v>0.66323200000000004</v>
      </c>
      <c r="C20" s="178">
        <v>0.64259200000000005</v>
      </c>
      <c r="D20" s="178">
        <v>0.64202199999999998</v>
      </c>
      <c r="E20" s="178">
        <v>0.64425299999999996</v>
      </c>
      <c r="F20" s="178">
        <v>0.58021800000000001</v>
      </c>
      <c r="G20" s="178">
        <v>0.61524199999999996</v>
      </c>
      <c r="H20" s="240"/>
      <c r="I20" s="240"/>
      <c r="J20" s="240"/>
      <c r="K20" s="240"/>
      <c r="L20" s="240"/>
      <c r="M20" s="240"/>
      <c r="N20" s="240"/>
      <c r="O20" s="240"/>
      <c r="P20" s="240"/>
      <c r="Q20" s="240"/>
    </row>
    <row r="21" spans="1:19"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</row>
    <row r="22" spans="1:19"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</row>
    <row r="23" spans="1:19"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</row>
    <row r="24" spans="1:19"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</row>
    <row r="25" spans="1:19" s="54" customFormat="1"/>
    <row r="26" spans="1:19"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</row>
    <row r="27" spans="1:19"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</row>
    <row r="28" spans="1:19"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</row>
    <row r="29" spans="1:19"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</row>
    <row r="30" spans="1:19"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</row>
    <row r="31" spans="1:19"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</row>
    <row r="32" spans="1:19"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</row>
    <row r="33" spans="2:17"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</row>
    <row r="34" spans="2:17"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</row>
    <row r="35" spans="2:17"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</row>
    <row r="36" spans="2:17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</row>
    <row r="37" spans="2:17"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</row>
    <row r="38" spans="2:17"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</row>
    <row r="39" spans="2:17"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</row>
    <row r="40" spans="2:17"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</row>
    <row r="41" spans="2:17"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</row>
    <row r="42" spans="2:17"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</row>
    <row r="43" spans="2:17"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</row>
    <row r="44" spans="2:17"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</row>
    <row r="45" spans="2:17"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</row>
    <row r="46" spans="2:17"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</row>
    <row r="47" spans="2:17"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</row>
    <row r="48" spans="2:17"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</row>
    <row r="49" spans="2:17"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</row>
    <row r="50" spans="2:17"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</row>
    <row r="51" spans="2:17"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</row>
    <row r="52" spans="2:17"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</row>
    <row r="53" spans="2:17"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</row>
    <row r="54" spans="2:17"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</row>
    <row r="55" spans="2:17"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</row>
    <row r="56" spans="2:17"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</row>
    <row r="57" spans="2:17"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</row>
    <row r="58" spans="2:17"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</row>
    <row r="59" spans="2:17"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</row>
    <row r="60" spans="2:17"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</row>
    <row r="61" spans="2:17"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</row>
    <row r="62" spans="2:17"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</row>
    <row r="63" spans="2:17"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</row>
    <row r="64" spans="2:17"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</row>
    <row r="65" spans="2:17"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</row>
    <row r="66" spans="2:17"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</row>
    <row r="67" spans="2:17"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</row>
    <row r="68" spans="2:17"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</row>
    <row r="69" spans="2:17"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</row>
    <row r="70" spans="2:17"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</row>
    <row r="71" spans="2:17"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</row>
    <row r="72" spans="2:17"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</row>
    <row r="73" spans="2:17"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</row>
    <row r="74" spans="2:17"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</row>
    <row r="75" spans="2:17"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</row>
    <row r="76" spans="2:17"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</row>
    <row r="77" spans="2:17"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</row>
    <row r="78" spans="2:17"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</row>
    <row r="79" spans="2:17"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</row>
    <row r="80" spans="2:17"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</row>
    <row r="81" spans="2:17"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</row>
    <row r="82" spans="2:17"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</row>
    <row r="83" spans="2:17"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</row>
    <row r="84" spans="2:17"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</row>
    <row r="85" spans="2:17"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</row>
    <row r="86" spans="2:17"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</row>
    <row r="87" spans="2:17"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</row>
    <row r="88" spans="2:17"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</row>
    <row r="89" spans="2:17"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</row>
    <row r="90" spans="2:17"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</row>
    <row r="91" spans="2:17"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</row>
    <row r="92" spans="2:17"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</row>
    <row r="93" spans="2:17"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</row>
    <row r="94" spans="2:17"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</row>
    <row r="95" spans="2:17"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</row>
    <row r="96" spans="2:17"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</row>
    <row r="97" spans="2:17"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</row>
    <row r="98" spans="2:17"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</row>
    <row r="99" spans="2:17"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</row>
    <row r="100" spans="2:17"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</row>
    <row r="101" spans="2:17"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</row>
    <row r="102" spans="2:17"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</row>
    <row r="103" spans="2:17"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</row>
    <row r="104" spans="2:17"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</row>
    <row r="105" spans="2:17"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</row>
    <row r="106" spans="2:17"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</row>
    <row r="107" spans="2:17"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</row>
    <row r="108" spans="2:17"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</row>
    <row r="109" spans="2:17"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</row>
    <row r="110" spans="2:17"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</row>
    <row r="111" spans="2:17"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</row>
    <row r="112" spans="2:17"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</row>
    <row r="113" spans="2:17"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</row>
    <row r="114" spans="2:17"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</row>
    <row r="115" spans="2:17"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</row>
    <row r="116" spans="2:17"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</row>
    <row r="117" spans="2:17"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</row>
    <row r="118" spans="2:17"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</row>
    <row r="119" spans="2:17"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</row>
    <row r="120" spans="2:17"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</row>
    <row r="121" spans="2:17"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</row>
    <row r="122" spans="2:17"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</row>
    <row r="123" spans="2:17"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</row>
    <row r="124" spans="2:17"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</row>
    <row r="125" spans="2:17"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</row>
    <row r="126" spans="2:17"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</row>
    <row r="127" spans="2:17"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</row>
    <row r="128" spans="2:17"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</row>
    <row r="129" spans="2:17"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</row>
    <row r="130" spans="2:17"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</row>
    <row r="131" spans="2:17"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</row>
    <row r="132" spans="2:17"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</row>
    <row r="133" spans="2:17"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</row>
    <row r="134" spans="2:17"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</row>
    <row r="135" spans="2:17"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</row>
    <row r="136" spans="2:17"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</row>
    <row r="137" spans="2:17"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</row>
    <row r="138" spans="2:17"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</row>
    <row r="139" spans="2:17"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</row>
    <row r="140" spans="2:17"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</row>
    <row r="141" spans="2:17"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</row>
    <row r="142" spans="2:17"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</row>
    <row r="143" spans="2:17"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</row>
    <row r="144" spans="2:17"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</row>
    <row r="145" spans="2:17"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</row>
    <row r="146" spans="2:17"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</row>
    <row r="147" spans="2:17"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</row>
    <row r="148" spans="2:17"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</row>
    <row r="149" spans="2:17"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</row>
    <row r="150" spans="2:17"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</row>
    <row r="151" spans="2:17"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</row>
    <row r="152" spans="2:17"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</row>
    <row r="153" spans="2:17"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</row>
    <row r="154" spans="2:17"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</row>
    <row r="155" spans="2:17"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</row>
    <row r="156" spans="2:17"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</row>
    <row r="157" spans="2:17"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</row>
    <row r="158" spans="2:17"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</row>
    <row r="159" spans="2:17"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</row>
    <row r="160" spans="2:17">
      <c r="B160" s="111"/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</row>
    <row r="161" spans="2:17"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</row>
    <row r="162" spans="2:17"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</row>
    <row r="163" spans="2:17"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</row>
    <row r="164" spans="2:17"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</row>
    <row r="165" spans="2:17"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</row>
    <row r="166" spans="2:17"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</row>
    <row r="167" spans="2:17"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</row>
    <row r="168" spans="2:17"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</row>
    <row r="169" spans="2:17">
      <c r="B169" s="111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</row>
    <row r="170" spans="2:17"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</row>
    <row r="171" spans="2:17"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</row>
    <row r="172" spans="2:17"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</row>
    <row r="173" spans="2:17"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</row>
    <row r="174" spans="2:17"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</row>
    <row r="175" spans="2:17">
      <c r="B175" s="111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</row>
    <row r="176" spans="2:17">
      <c r="B176" s="111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</row>
    <row r="177" spans="2:17"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</row>
    <row r="178" spans="2:17"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</row>
    <row r="179" spans="2:17"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</row>
    <row r="180" spans="2:17"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</row>
    <row r="181" spans="2:17"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</row>
    <row r="182" spans="2:17"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</row>
    <row r="183" spans="2:17"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</row>
    <row r="184" spans="2:17">
      <c r="B184" s="111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</row>
    <row r="185" spans="2:17">
      <c r="B185" s="111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</row>
    <row r="186" spans="2:17"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</row>
    <row r="187" spans="2:17"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</row>
    <row r="188" spans="2:17"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</row>
    <row r="189" spans="2:17"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</row>
    <row r="190" spans="2:17"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</row>
    <row r="191" spans="2:17"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</row>
    <row r="192" spans="2:17">
      <c r="B192" s="111"/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</row>
    <row r="193" spans="2:17">
      <c r="B193" s="111"/>
      <c r="C193" s="111"/>
      <c r="D193" s="111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</row>
    <row r="194" spans="2:17"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</row>
    <row r="195" spans="2:17"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</row>
    <row r="196" spans="2:17"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</row>
    <row r="197" spans="2:17">
      <c r="B197" s="111"/>
      <c r="C197" s="111"/>
      <c r="D197" s="111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</row>
    <row r="198" spans="2:17"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</row>
    <row r="199" spans="2:17">
      <c r="B199" s="111"/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</row>
    <row r="200" spans="2:17">
      <c r="B200" s="111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</row>
    <row r="201" spans="2:17">
      <c r="B201" s="111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</row>
    <row r="202" spans="2:17">
      <c r="B202" s="111"/>
      <c r="C202" s="111"/>
      <c r="D202" s="111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</row>
    <row r="203" spans="2:17">
      <c r="B203" s="111"/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</row>
    <row r="204" spans="2:17">
      <c r="B204" s="111"/>
      <c r="C204" s="111"/>
      <c r="D204" s="111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</row>
    <row r="205" spans="2:17"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</row>
    <row r="206" spans="2:17"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</row>
    <row r="207" spans="2:17">
      <c r="B207" s="111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</row>
    <row r="208" spans="2:17">
      <c r="B208" s="111"/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</row>
    <row r="209" spans="2:17">
      <c r="B209" s="111"/>
      <c r="C209" s="111"/>
      <c r="D209" s="111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  <c r="Q209" s="111"/>
    </row>
    <row r="210" spans="2:17">
      <c r="B210" s="111"/>
      <c r="C210" s="111"/>
      <c r="D210" s="111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</row>
    <row r="211" spans="2:17">
      <c r="B211" s="111"/>
      <c r="C211" s="111"/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</row>
    <row r="212" spans="2:17">
      <c r="B212" s="111"/>
      <c r="C212" s="111"/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</row>
    <row r="213" spans="2:17">
      <c r="B213" s="111"/>
      <c r="C213" s="111"/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</row>
    <row r="214" spans="2:17">
      <c r="B214" s="111"/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</row>
    <row r="215" spans="2:17">
      <c r="B215" s="111"/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</row>
    <row r="216" spans="2:17">
      <c r="B216" s="111"/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</row>
    <row r="217" spans="2:17"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</row>
    <row r="218" spans="2:17">
      <c r="B218" s="111"/>
      <c r="C218" s="111"/>
      <c r="D218" s="111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</row>
    <row r="219" spans="2:17">
      <c r="B219" s="111"/>
      <c r="C219" s="111"/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</row>
    <row r="220" spans="2:17">
      <c r="B220" s="111"/>
      <c r="C220" s="111"/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</row>
    <row r="221" spans="2:17">
      <c r="B221" s="111"/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</row>
    <row r="222" spans="2:17">
      <c r="B222" s="111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</row>
    <row r="223" spans="2:17">
      <c r="B223" s="111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</row>
    <row r="224" spans="2:17"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</row>
    <row r="225" spans="2:17">
      <c r="B225" s="111"/>
      <c r="C225" s="111"/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</row>
    <row r="226" spans="2:17">
      <c r="B226" s="111"/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</row>
    <row r="227" spans="2:17">
      <c r="B227" s="111"/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</row>
    <row r="228" spans="2:17">
      <c r="B228" s="111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</row>
    <row r="229" spans="2:17">
      <c r="B229" s="111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</row>
    <row r="230" spans="2:17">
      <c r="B230" s="111"/>
      <c r="C230" s="111"/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</row>
    <row r="231" spans="2:17">
      <c r="B231" s="111"/>
      <c r="C231" s="111"/>
      <c r="D231" s="111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</row>
    <row r="232" spans="2:17">
      <c r="B232" s="111"/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</row>
    <row r="233" spans="2:17">
      <c r="B233" s="111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</row>
    <row r="234" spans="2:17">
      <c r="B234" s="111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</row>
    <row r="235" spans="2:17">
      <c r="B235" s="111"/>
      <c r="C235" s="111"/>
      <c r="D235" s="111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</row>
    <row r="236" spans="2:17">
      <c r="B236" s="111"/>
      <c r="C236" s="111"/>
      <c r="D236" s="111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</row>
    <row r="237" spans="2:17">
      <c r="B237" s="111"/>
      <c r="C237" s="111"/>
      <c r="D237" s="111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</row>
    <row r="238" spans="2:17">
      <c r="B238" s="111"/>
      <c r="C238" s="111"/>
      <c r="D238" s="111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</row>
    <row r="239" spans="2:17">
      <c r="B239" s="111"/>
      <c r="C239" s="111"/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  <c r="P239" s="111"/>
      <c r="Q239" s="111"/>
    </row>
    <row r="240" spans="2:17">
      <c r="B240" s="111"/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</row>
    <row r="241" spans="2:17"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</row>
    <row r="242" spans="2:17">
      <c r="B242" s="111"/>
      <c r="C242" s="111"/>
      <c r="D242" s="111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1"/>
      <c r="P242" s="111"/>
      <c r="Q242" s="111"/>
    </row>
    <row r="243" spans="2:17">
      <c r="B243" s="111"/>
      <c r="C243" s="111"/>
      <c r="D243" s="111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  <c r="O243" s="111"/>
      <c r="P243" s="111"/>
      <c r="Q243" s="111"/>
    </row>
    <row r="244" spans="2:17">
      <c r="B244" s="111"/>
      <c r="C244" s="111"/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</row>
    <row r="245" spans="2:17">
      <c r="B245" s="111"/>
      <c r="C245" s="111"/>
      <c r="D245" s="111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</row>
    <row r="246" spans="2:17">
      <c r="B246" s="111"/>
      <c r="C246" s="111"/>
      <c r="D246" s="111"/>
      <c r="E246" s="111"/>
      <c r="F246" s="111"/>
      <c r="G246" s="111"/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</row>
    <row r="247" spans="2:17">
      <c r="B247" s="111"/>
      <c r="C247" s="111"/>
      <c r="D247" s="111"/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  <c r="O247" s="111"/>
      <c r="P247" s="111"/>
      <c r="Q247" s="11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baseColWidth="10" defaultColWidth="9.1640625" defaultRowHeight="14"/>
  <cols>
    <col min="1" max="1" width="52.6640625" style="119" bestFit="1" customWidth="1"/>
    <col min="2" max="7" width="11.6640625" style="119" customWidth="1"/>
    <col min="8" max="16384" width="9.1640625" style="119"/>
  </cols>
  <sheetData>
    <row r="2" spans="1:19" ht="19">
      <c r="A2" s="5" t="s">
        <v>185</v>
      </c>
      <c r="B2" s="3"/>
      <c r="C2" s="3"/>
      <c r="D2" s="3"/>
      <c r="E2" s="3"/>
      <c r="F2" s="3"/>
      <c r="G2" s="3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4" spans="1:19" s="150" customFormat="1">
      <c r="G4" s="50" t="s">
        <v>90</v>
      </c>
    </row>
    <row r="5" spans="1:19" s="207" customFormat="1">
      <c r="A5" s="215"/>
      <c r="B5" s="12">
        <f>YT_ALL!B5</f>
        <v>42369</v>
      </c>
      <c r="C5" s="12">
        <f>YT_ALL!C5</f>
        <v>42735</v>
      </c>
      <c r="D5" s="12">
        <f>YT_ALL!D5</f>
        <v>43100</v>
      </c>
      <c r="E5" s="12">
        <f>YT_ALL!E5</f>
        <v>43465</v>
      </c>
      <c r="F5" s="12">
        <f>YT_ALL!F5</f>
        <v>43830</v>
      </c>
      <c r="G5" s="12">
        <f>YT_ALL!G5</f>
        <v>44104</v>
      </c>
    </row>
    <row r="6" spans="1:19" s="258" customFormat="1">
      <c r="A6" s="176" t="s">
        <v>141</v>
      </c>
      <c r="B6" s="58">
        <f t="shared" ref="B6:G6" si="0">SUM(B$7+ B$8)</f>
        <v>1572.1801300194802</v>
      </c>
      <c r="C6" s="58">
        <f t="shared" si="0"/>
        <v>1929.80880008943</v>
      </c>
      <c r="D6" s="58">
        <f t="shared" si="0"/>
        <v>2141.6905879997303</v>
      </c>
      <c r="E6" s="58">
        <f t="shared" si="0"/>
        <v>2168.4215676638601</v>
      </c>
      <c r="F6" s="58">
        <f t="shared" si="0"/>
        <v>1998.2958999565099</v>
      </c>
      <c r="G6" s="58">
        <f t="shared" si="0"/>
        <v>2345.6080919830001</v>
      </c>
    </row>
    <row r="7" spans="1:19" s="117" customFormat="1">
      <c r="A7" s="211" t="str">
        <f>YT_ALL!A7</f>
        <v>Внутрішній борг</v>
      </c>
      <c r="B7" s="225">
        <f>YT_ALL!B7/DMLMLR</f>
        <v>529.46057801728</v>
      </c>
      <c r="C7" s="225">
        <f>YT_ALL!C7/DMLMLR</f>
        <v>689.73000579020004</v>
      </c>
      <c r="D7" s="225">
        <f>YT_ALL!D7/DMLMLR</f>
        <v>766.67894097356998</v>
      </c>
      <c r="E7" s="225">
        <f>YT_ALL!E7/DMLMLR</f>
        <v>771.41054367665004</v>
      </c>
      <c r="F7" s="225">
        <f>YT_ALL!F7/DMLMLR</f>
        <v>838.84791941263995</v>
      </c>
      <c r="G7" s="225">
        <f>YT_ALL!G7/DMLMLR</f>
        <v>902.49033432828003</v>
      </c>
    </row>
    <row r="8" spans="1:19" s="117" customFormat="1">
      <c r="A8" s="211" t="str">
        <f>YT_ALL!A8</f>
        <v>Зовнішній борг</v>
      </c>
      <c r="B8" s="225">
        <f>YT_ALL!B8/DMLMLR</f>
        <v>1042.7195520022001</v>
      </c>
      <c r="C8" s="225">
        <f>YT_ALL!C8/DMLMLR</f>
        <v>1240.0787942992299</v>
      </c>
      <c r="D8" s="225">
        <f>YT_ALL!D8/DMLMLR</f>
        <v>1375.0116470261601</v>
      </c>
      <c r="E8" s="225">
        <f>YT_ALL!E8/DMLMLR</f>
        <v>1397.0110239872099</v>
      </c>
      <c r="F8" s="225">
        <f>YT_ALL!F8/DMLMLR</f>
        <v>1159.44798054387</v>
      </c>
      <c r="G8" s="225">
        <f>YT_ALL!G8/DMLMLR</f>
        <v>1443.11775765472</v>
      </c>
    </row>
    <row r="9" spans="1:19"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</row>
    <row r="10" spans="1:19">
      <c r="B10" s="111"/>
      <c r="C10" s="111"/>
      <c r="D10" s="111"/>
      <c r="E10" s="111"/>
      <c r="F10" s="111"/>
      <c r="G10" s="50" t="s">
        <v>88</v>
      </c>
      <c r="H10" s="111"/>
      <c r="I10" s="111"/>
      <c r="J10" s="111"/>
      <c r="K10" s="111"/>
      <c r="L10" s="111"/>
      <c r="M10" s="111"/>
      <c r="N10" s="111"/>
      <c r="O10" s="111"/>
      <c r="P10" s="111"/>
      <c r="Q10" s="111"/>
    </row>
    <row r="11" spans="1:19" s="59" customFormat="1">
      <c r="A11" s="62"/>
      <c r="B11" s="12">
        <f>YT_ALL!B11</f>
        <v>42369</v>
      </c>
      <c r="C11" s="12">
        <f>YT_ALL!C11</f>
        <v>42735</v>
      </c>
      <c r="D11" s="12">
        <f>YT_ALL!D11</f>
        <v>43100</v>
      </c>
      <c r="E11" s="12">
        <f>YT_ALL!E11</f>
        <v>43465</v>
      </c>
      <c r="F11" s="12">
        <f>YT_ALL!F11</f>
        <v>43830</v>
      </c>
      <c r="G11" s="12">
        <f>YT_ALL!G11</f>
        <v>44104</v>
      </c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</row>
    <row r="12" spans="1:19" s="97" customFormat="1">
      <c r="A12" s="176" t="s">
        <v>141</v>
      </c>
      <c r="B12" s="58">
        <f t="shared" ref="B12:G12" si="1">SUM(B$13+ B$14)</f>
        <v>65.505684905229998</v>
      </c>
      <c r="C12" s="58">
        <f t="shared" si="1"/>
        <v>70.972707080139998</v>
      </c>
      <c r="D12" s="58">
        <f t="shared" si="1"/>
        <v>76.305753084309998</v>
      </c>
      <c r="E12" s="58">
        <f t="shared" si="1"/>
        <v>78.315547975909993</v>
      </c>
      <c r="F12" s="58">
        <f t="shared" si="1"/>
        <v>84.365406859510003</v>
      </c>
      <c r="G12" s="58">
        <f t="shared" si="1"/>
        <v>82.886899914439994</v>
      </c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s="250" customFormat="1">
      <c r="A13" s="211" t="str">
        <f>YT_ALL!A13</f>
        <v>Внутрішній борг</v>
      </c>
      <c r="B13" s="225">
        <f>YT_ALL!B13/DMLMLR</f>
        <v>22.060244326380001</v>
      </c>
      <c r="C13" s="225">
        <f>YT_ALL!C13/DMLMLR</f>
        <v>25.366246471259998</v>
      </c>
      <c r="D13" s="225">
        <f>YT_ALL!D13/DMLMLR</f>
        <v>27.315810366209998</v>
      </c>
      <c r="E13" s="225">
        <f>YT_ALL!E13/DMLMLR</f>
        <v>27.860560115839998</v>
      </c>
      <c r="F13" s="225">
        <f>YT_ALL!F13/DMLMLR</f>
        <v>35.415048399980002</v>
      </c>
      <c r="G13" s="225">
        <f>YT_ALL!G13/DMLMLR</f>
        <v>31.891357414409999</v>
      </c>
      <c r="H13" s="240"/>
      <c r="I13" s="240"/>
      <c r="J13" s="240"/>
      <c r="K13" s="240"/>
      <c r="L13" s="240"/>
      <c r="M13" s="240"/>
      <c r="N13" s="240"/>
      <c r="O13" s="240"/>
      <c r="P13" s="240"/>
      <c r="Q13" s="240"/>
    </row>
    <row r="14" spans="1:19" s="250" customFormat="1">
      <c r="A14" s="211" t="str">
        <f>YT_ALL!A14</f>
        <v>Зовнішній борг</v>
      </c>
      <c r="B14" s="225">
        <f>YT_ALL!B14/DMLMLR</f>
        <v>43.445440578849997</v>
      </c>
      <c r="C14" s="225">
        <f>YT_ALL!C14/DMLMLR</f>
        <v>45.606460608879999</v>
      </c>
      <c r="D14" s="225">
        <f>YT_ALL!D14/DMLMLR</f>
        <v>48.989942718099996</v>
      </c>
      <c r="E14" s="225">
        <f>YT_ALL!E14/DMLMLR</f>
        <v>50.454987860069998</v>
      </c>
      <c r="F14" s="225">
        <f>YT_ALL!F14/DMLMLR</f>
        <v>48.950358459530001</v>
      </c>
      <c r="G14" s="225">
        <f>YT_ALL!G14/DMLMLR</f>
        <v>50.995542500029998</v>
      </c>
      <c r="H14" s="240"/>
      <c r="I14" s="240"/>
      <c r="J14" s="240"/>
      <c r="K14" s="240"/>
      <c r="L14" s="240"/>
      <c r="M14" s="240"/>
      <c r="N14" s="240"/>
      <c r="O14" s="240"/>
      <c r="P14" s="240"/>
      <c r="Q14" s="240"/>
    </row>
    <row r="15" spans="1:19"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</row>
    <row r="16" spans="1:19" s="54" customFormat="1">
      <c r="G16" s="50" t="s">
        <v>178</v>
      </c>
    </row>
    <row r="17" spans="1:19" s="59" customFormat="1">
      <c r="A17" s="62"/>
      <c r="B17" s="12">
        <f>YT_ALL!B17</f>
        <v>42369</v>
      </c>
      <c r="C17" s="12">
        <f>YT_ALL!C17</f>
        <v>42735</v>
      </c>
      <c r="D17" s="12">
        <f>YT_ALL!D17</f>
        <v>43100</v>
      </c>
      <c r="E17" s="12">
        <f>YT_ALL!E17</f>
        <v>43465</v>
      </c>
      <c r="F17" s="12">
        <f>YT_ALL!F17</f>
        <v>43830</v>
      </c>
      <c r="G17" s="12">
        <f>YT_ALL!G17</f>
        <v>44104</v>
      </c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</row>
    <row r="18" spans="1:19" s="97" customFormat="1">
      <c r="A18" s="176" t="s">
        <v>141</v>
      </c>
      <c r="B18" s="58">
        <f t="shared" ref="B18:G18" si="2">SUM(B$19+ B$20)</f>
        <v>1</v>
      </c>
      <c r="C18" s="58">
        <f t="shared" si="2"/>
        <v>1</v>
      </c>
      <c r="D18" s="58">
        <f t="shared" si="2"/>
        <v>1</v>
      </c>
      <c r="E18" s="58">
        <f t="shared" si="2"/>
        <v>1</v>
      </c>
      <c r="F18" s="58">
        <f t="shared" si="2"/>
        <v>1</v>
      </c>
      <c r="G18" s="58">
        <f t="shared" si="2"/>
        <v>1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9" s="250" customFormat="1">
      <c r="A19" s="211" t="str">
        <f>YT_ALL!A19</f>
        <v>Внутрішній борг</v>
      </c>
      <c r="B19" s="44">
        <f>YT_ALL!B19</f>
        <v>0.33676800000000001</v>
      </c>
      <c r="C19" s="44">
        <f>YT_ALL!C19</f>
        <v>0.357408</v>
      </c>
      <c r="D19" s="44">
        <f>YT_ALL!D19</f>
        <v>0.35797800000000002</v>
      </c>
      <c r="E19" s="44">
        <f>YT_ALL!E19</f>
        <v>0.35574699999999998</v>
      </c>
      <c r="F19" s="44">
        <f>YT_ALL!F19</f>
        <v>0.41978199999999999</v>
      </c>
      <c r="G19" s="44">
        <f>YT_ALL!G19</f>
        <v>0.38475799999999999</v>
      </c>
      <c r="H19" s="240"/>
      <c r="I19" s="240"/>
      <c r="J19" s="240"/>
      <c r="K19" s="240"/>
      <c r="L19" s="240"/>
      <c r="M19" s="240"/>
      <c r="N19" s="240"/>
      <c r="O19" s="240"/>
      <c r="P19" s="240"/>
      <c r="Q19" s="240"/>
    </row>
    <row r="20" spans="1:19" s="250" customFormat="1">
      <c r="A20" s="211" t="str">
        <f>YT_ALL!A20</f>
        <v>Зовнішній борг</v>
      </c>
      <c r="B20" s="44">
        <f>YT_ALL!B20</f>
        <v>0.66323200000000004</v>
      </c>
      <c r="C20" s="44">
        <f>YT_ALL!C20</f>
        <v>0.64259200000000005</v>
      </c>
      <c r="D20" s="44">
        <f>YT_ALL!D20</f>
        <v>0.64202199999999998</v>
      </c>
      <c r="E20" s="44">
        <f>YT_ALL!E20</f>
        <v>0.64425299999999996</v>
      </c>
      <c r="F20" s="44">
        <f>YT_ALL!F20</f>
        <v>0.58021800000000001</v>
      </c>
      <c r="G20" s="44">
        <f>YT_ALL!G20</f>
        <v>0.61524199999999996</v>
      </c>
      <c r="H20" s="240"/>
      <c r="I20" s="240"/>
      <c r="J20" s="240"/>
      <c r="K20" s="240"/>
      <c r="L20" s="240"/>
      <c r="M20" s="240"/>
      <c r="N20" s="240"/>
      <c r="O20" s="240"/>
      <c r="P20" s="240"/>
      <c r="Q20" s="240"/>
    </row>
    <row r="21" spans="1:19">
      <c r="A21" s="26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</row>
    <row r="22" spans="1:19"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</row>
    <row r="23" spans="1:19"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</row>
    <row r="24" spans="1:19"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</row>
    <row r="25" spans="1:19" s="54" customFormat="1"/>
    <row r="26" spans="1:19"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</row>
    <row r="27" spans="1:19"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</row>
    <row r="28" spans="1:19"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</row>
    <row r="29" spans="1:19"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</row>
    <row r="30" spans="1:19"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</row>
    <row r="31" spans="1:19"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</row>
    <row r="32" spans="1:19"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</row>
    <row r="33" spans="2:17"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</row>
    <row r="34" spans="2:17"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</row>
    <row r="35" spans="2:17"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</row>
    <row r="36" spans="2:17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</row>
    <row r="37" spans="2:17"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</row>
    <row r="38" spans="2:17"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</row>
    <row r="39" spans="2:17"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</row>
    <row r="40" spans="2:17"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</row>
    <row r="41" spans="2:17"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</row>
    <row r="42" spans="2:17"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</row>
    <row r="43" spans="2:17"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</row>
    <row r="44" spans="2:17"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</row>
    <row r="45" spans="2:17"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</row>
    <row r="46" spans="2:17"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</row>
    <row r="47" spans="2:17"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</row>
    <row r="48" spans="2:17"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</row>
    <row r="49" spans="2:17"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</row>
    <row r="50" spans="2:17"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</row>
    <row r="51" spans="2:17"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</row>
    <row r="52" spans="2:17"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</row>
    <row r="53" spans="2:17"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</row>
    <row r="54" spans="2:17"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</row>
    <row r="55" spans="2:17"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</row>
    <row r="56" spans="2:17"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</row>
    <row r="57" spans="2:17"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</row>
    <row r="58" spans="2:17"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</row>
    <row r="59" spans="2:17"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</row>
    <row r="60" spans="2:17"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</row>
    <row r="61" spans="2:17"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</row>
    <row r="62" spans="2:17"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</row>
    <row r="63" spans="2:17"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</row>
    <row r="64" spans="2:17"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</row>
    <row r="65" spans="2:17"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</row>
    <row r="66" spans="2:17"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</row>
    <row r="67" spans="2:17"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</row>
    <row r="68" spans="2:17"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</row>
    <row r="69" spans="2:17"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</row>
    <row r="70" spans="2:17"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</row>
    <row r="71" spans="2:17"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</row>
    <row r="72" spans="2:17"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</row>
    <row r="73" spans="2:17"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</row>
    <row r="74" spans="2:17"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</row>
    <row r="75" spans="2:17"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</row>
    <row r="76" spans="2:17"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</row>
    <row r="77" spans="2:17"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</row>
    <row r="78" spans="2:17"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</row>
    <row r="79" spans="2:17"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</row>
    <row r="80" spans="2:17"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</row>
    <row r="81" spans="2:17"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</row>
    <row r="82" spans="2:17"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</row>
    <row r="83" spans="2:17"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</row>
    <row r="84" spans="2:17"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</row>
    <row r="85" spans="2:17"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</row>
    <row r="86" spans="2:17"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</row>
    <row r="87" spans="2:17"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</row>
    <row r="88" spans="2:17"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</row>
    <row r="89" spans="2:17"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</row>
    <row r="90" spans="2:17"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</row>
    <row r="91" spans="2:17"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</row>
    <row r="92" spans="2:17"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</row>
    <row r="93" spans="2:17"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</row>
    <row r="94" spans="2:17"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</row>
    <row r="95" spans="2:17"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</row>
    <row r="96" spans="2:17"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</row>
    <row r="97" spans="2:17"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</row>
    <row r="98" spans="2:17"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</row>
    <row r="99" spans="2:17"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</row>
    <row r="100" spans="2:17"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</row>
    <row r="101" spans="2:17"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</row>
    <row r="102" spans="2:17"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</row>
    <row r="103" spans="2:17"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</row>
    <row r="104" spans="2:17"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</row>
    <row r="105" spans="2:17"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</row>
    <row r="106" spans="2:17"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</row>
    <row r="107" spans="2:17"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</row>
    <row r="108" spans="2:17"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</row>
    <row r="109" spans="2:17"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</row>
    <row r="110" spans="2:17"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</row>
    <row r="111" spans="2:17"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</row>
    <row r="112" spans="2:17"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</row>
    <row r="113" spans="2:17"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</row>
    <row r="114" spans="2:17"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</row>
    <row r="115" spans="2:17"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</row>
    <row r="116" spans="2:17"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</row>
    <row r="117" spans="2:17"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</row>
    <row r="118" spans="2:17"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</row>
    <row r="119" spans="2:17"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</row>
    <row r="120" spans="2:17"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</row>
    <row r="121" spans="2:17"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</row>
    <row r="122" spans="2:17"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</row>
    <row r="123" spans="2:17"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</row>
    <row r="124" spans="2:17"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</row>
    <row r="125" spans="2:17"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</row>
    <row r="126" spans="2:17"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</row>
    <row r="127" spans="2:17"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</row>
    <row r="128" spans="2:17"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</row>
    <row r="129" spans="2:17"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</row>
    <row r="130" spans="2:17"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</row>
    <row r="131" spans="2:17"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</row>
    <row r="132" spans="2:17"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</row>
    <row r="133" spans="2:17"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</row>
    <row r="134" spans="2:17"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</row>
    <row r="135" spans="2:17"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</row>
    <row r="136" spans="2:17"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</row>
    <row r="137" spans="2:17"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</row>
    <row r="138" spans="2:17"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</row>
    <row r="139" spans="2:17"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</row>
    <row r="140" spans="2:17"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</row>
    <row r="141" spans="2:17"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</row>
    <row r="142" spans="2:17"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</row>
    <row r="143" spans="2:17"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</row>
    <row r="144" spans="2:17"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</row>
    <row r="145" spans="2:17"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</row>
    <row r="146" spans="2:17"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</row>
    <row r="147" spans="2:17"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</row>
    <row r="148" spans="2:17"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</row>
    <row r="149" spans="2:17"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</row>
    <row r="150" spans="2:17"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</row>
    <row r="151" spans="2:17"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</row>
    <row r="152" spans="2:17"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</row>
    <row r="153" spans="2:17"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</row>
    <row r="154" spans="2:17"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</row>
    <row r="155" spans="2:17"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</row>
    <row r="156" spans="2:17"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</row>
    <row r="157" spans="2:17"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</row>
    <row r="158" spans="2:17"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</row>
    <row r="159" spans="2:17"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</row>
    <row r="160" spans="2:17">
      <c r="B160" s="111"/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</row>
    <row r="161" spans="2:17"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</row>
    <row r="162" spans="2:17"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</row>
    <row r="163" spans="2:17"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</row>
    <row r="164" spans="2:17"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</row>
    <row r="165" spans="2:17"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</row>
    <row r="166" spans="2:17"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</row>
    <row r="167" spans="2:17"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</row>
    <row r="168" spans="2:17"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</row>
    <row r="169" spans="2:17">
      <c r="B169" s="111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</row>
    <row r="170" spans="2:17"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</row>
    <row r="171" spans="2:17"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</row>
    <row r="172" spans="2:17"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</row>
    <row r="173" spans="2:17"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</row>
    <row r="174" spans="2:17"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</row>
    <row r="175" spans="2:17">
      <c r="B175" s="111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</row>
    <row r="176" spans="2:17">
      <c r="B176" s="111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</row>
    <row r="177" spans="2:17"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</row>
    <row r="178" spans="2:17"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</row>
    <row r="179" spans="2:17"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</row>
    <row r="180" spans="2:17"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</row>
    <row r="181" spans="2:17"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</row>
    <row r="182" spans="2:17"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</row>
    <row r="183" spans="2:17"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</row>
    <row r="184" spans="2:17">
      <c r="B184" s="111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</row>
    <row r="185" spans="2:17">
      <c r="B185" s="111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</row>
    <row r="186" spans="2:17"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</row>
    <row r="187" spans="2:17"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</row>
    <row r="188" spans="2:17"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</row>
    <row r="189" spans="2:17"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</row>
    <row r="190" spans="2:17"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</row>
    <row r="191" spans="2:17"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</row>
    <row r="192" spans="2:17">
      <c r="B192" s="111"/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</row>
    <row r="193" spans="2:17">
      <c r="B193" s="111"/>
      <c r="C193" s="111"/>
      <c r="D193" s="111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</row>
    <row r="194" spans="2:17"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</row>
    <row r="195" spans="2:17"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</row>
    <row r="196" spans="2:17"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</row>
    <row r="197" spans="2:17">
      <c r="B197" s="111"/>
      <c r="C197" s="111"/>
      <c r="D197" s="111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</row>
    <row r="198" spans="2:17"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</row>
    <row r="199" spans="2:17">
      <c r="B199" s="111"/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</row>
    <row r="200" spans="2:17">
      <c r="B200" s="111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</row>
    <row r="201" spans="2:17">
      <c r="B201" s="111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</row>
    <row r="202" spans="2:17">
      <c r="B202" s="111"/>
      <c r="C202" s="111"/>
      <c r="D202" s="111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</row>
    <row r="203" spans="2:17">
      <c r="B203" s="111"/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</row>
    <row r="204" spans="2:17">
      <c r="B204" s="111"/>
      <c r="C204" s="111"/>
      <c r="D204" s="111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</row>
    <row r="205" spans="2:17"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</row>
    <row r="206" spans="2:17"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</row>
    <row r="207" spans="2:17">
      <c r="B207" s="111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</row>
    <row r="208" spans="2:17">
      <c r="B208" s="111"/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</row>
    <row r="209" spans="2:17">
      <c r="B209" s="111"/>
      <c r="C209" s="111"/>
      <c r="D209" s="111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  <c r="Q209" s="111"/>
    </row>
    <row r="210" spans="2:17">
      <c r="B210" s="111"/>
      <c r="C210" s="111"/>
      <c r="D210" s="111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</row>
    <row r="211" spans="2:17">
      <c r="B211" s="111"/>
      <c r="C211" s="111"/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</row>
    <row r="212" spans="2:17">
      <c r="B212" s="111"/>
      <c r="C212" s="111"/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</row>
    <row r="213" spans="2:17">
      <c r="B213" s="111"/>
      <c r="C213" s="111"/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</row>
    <row r="214" spans="2:17">
      <c r="B214" s="111"/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</row>
    <row r="215" spans="2:17">
      <c r="B215" s="111"/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</row>
    <row r="216" spans="2:17">
      <c r="B216" s="111"/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</row>
    <row r="217" spans="2:17"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</row>
    <row r="218" spans="2:17">
      <c r="B218" s="111"/>
      <c r="C218" s="111"/>
      <c r="D218" s="111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</row>
    <row r="219" spans="2:17">
      <c r="B219" s="111"/>
      <c r="C219" s="111"/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</row>
    <row r="220" spans="2:17">
      <c r="B220" s="111"/>
      <c r="C220" s="111"/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</row>
    <row r="221" spans="2:17">
      <c r="B221" s="111"/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</row>
    <row r="222" spans="2:17">
      <c r="B222" s="111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</row>
    <row r="223" spans="2:17">
      <c r="B223" s="111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</row>
    <row r="224" spans="2:17"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</row>
    <row r="225" spans="2:17">
      <c r="B225" s="111"/>
      <c r="C225" s="111"/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</row>
    <row r="226" spans="2:17">
      <c r="B226" s="111"/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</row>
    <row r="227" spans="2:17">
      <c r="B227" s="111"/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</row>
    <row r="228" spans="2:17">
      <c r="B228" s="111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</row>
    <row r="229" spans="2:17">
      <c r="B229" s="111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</row>
    <row r="230" spans="2:17">
      <c r="B230" s="111"/>
      <c r="C230" s="111"/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</row>
    <row r="231" spans="2:17">
      <c r="B231" s="111"/>
      <c r="C231" s="111"/>
      <c r="D231" s="111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</row>
    <row r="232" spans="2:17">
      <c r="B232" s="111"/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</row>
    <row r="233" spans="2:17">
      <c r="B233" s="111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</row>
    <row r="234" spans="2:17">
      <c r="B234" s="111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</row>
    <row r="235" spans="2:17">
      <c r="B235" s="111"/>
      <c r="C235" s="111"/>
      <c r="D235" s="111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</row>
    <row r="236" spans="2:17">
      <c r="B236" s="111"/>
      <c r="C236" s="111"/>
      <c r="D236" s="111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</row>
    <row r="237" spans="2:17">
      <c r="B237" s="111"/>
      <c r="C237" s="111"/>
      <c r="D237" s="111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</row>
    <row r="238" spans="2:17">
      <c r="B238" s="111"/>
      <c r="C238" s="111"/>
      <c r="D238" s="111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</row>
    <row r="239" spans="2:17">
      <c r="B239" s="111"/>
      <c r="C239" s="111"/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  <c r="P239" s="111"/>
      <c r="Q239" s="111"/>
    </row>
    <row r="240" spans="2:17">
      <c r="B240" s="111"/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</row>
    <row r="241" spans="2:17"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</row>
    <row r="242" spans="2:17">
      <c r="B242" s="111"/>
      <c r="C242" s="111"/>
      <c r="D242" s="111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1"/>
      <c r="P242" s="111"/>
      <c r="Q242" s="111"/>
    </row>
    <row r="243" spans="2:17">
      <c r="B243" s="111"/>
      <c r="C243" s="111"/>
      <c r="D243" s="111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  <c r="O243" s="111"/>
      <c r="P243" s="111"/>
      <c r="Q243" s="111"/>
    </row>
    <row r="244" spans="2:17">
      <c r="B244" s="111"/>
      <c r="C244" s="111"/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</row>
    <row r="245" spans="2:17">
      <c r="B245" s="111"/>
      <c r="C245" s="111"/>
      <c r="D245" s="111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</row>
    <row r="246" spans="2:17">
      <c r="B246" s="111"/>
      <c r="C246" s="111"/>
      <c r="D246" s="111"/>
      <c r="E246" s="111"/>
      <c r="F246" s="111"/>
      <c r="G246" s="111"/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</row>
    <row r="247" spans="2:17">
      <c r="B247" s="111"/>
      <c r="C247" s="111"/>
      <c r="D247" s="111"/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  <c r="O247" s="111"/>
      <c r="P247" s="111"/>
      <c r="Q247" s="11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baseColWidth="10" defaultColWidth="9.1640625" defaultRowHeight="14"/>
  <cols>
    <col min="1" max="1" width="52.6640625" style="119" bestFit="1" customWidth="1"/>
    <col min="2" max="7" width="11.6640625" style="119" customWidth="1"/>
    <col min="8" max="16384" width="9.1640625" style="119"/>
  </cols>
  <sheetData>
    <row r="2" spans="1:19" ht="19">
      <c r="A2" s="5" t="s">
        <v>185</v>
      </c>
      <c r="B2" s="3"/>
      <c r="C2" s="3"/>
      <c r="D2" s="3"/>
      <c r="E2" s="3"/>
      <c r="F2" s="3"/>
      <c r="G2" s="3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4" spans="1:19" s="150" customFormat="1">
      <c r="G4" s="50" t="s">
        <v>90</v>
      </c>
    </row>
    <row r="5" spans="1:19" s="207" customFormat="1">
      <c r="A5" s="215"/>
      <c r="B5" s="12">
        <f>YT_ALL!B5</f>
        <v>42369</v>
      </c>
      <c r="C5" s="12">
        <f>YT_ALL!C5</f>
        <v>42735</v>
      </c>
      <c r="D5" s="12">
        <f>YT_ALL!D5</f>
        <v>43100</v>
      </c>
      <c r="E5" s="12">
        <f>YT_ALL!E5</f>
        <v>43465</v>
      </c>
      <c r="F5" s="12">
        <f>YT_ALL!F5</f>
        <v>43830</v>
      </c>
      <c r="G5" s="12">
        <f>YT_ALL!G5</f>
        <v>44104</v>
      </c>
    </row>
    <row r="6" spans="1:19" s="258" customFormat="1">
      <c r="A6" s="176" t="s">
        <v>141</v>
      </c>
      <c r="B6" s="58">
        <f t="shared" ref="B6:G6" si="0">SUM(B$7+ B$8)</f>
        <v>1572.18013001948</v>
      </c>
      <c r="C6" s="58">
        <f t="shared" si="0"/>
        <v>1929.80880008943</v>
      </c>
      <c r="D6" s="58">
        <f t="shared" si="0"/>
        <v>2141.6905879997298</v>
      </c>
      <c r="E6" s="58">
        <f t="shared" si="0"/>
        <v>2168.4215676638601</v>
      </c>
      <c r="F6" s="58">
        <f t="shared" si="0"/>
        <v>1998.2958999565099</v>
      </c>
      <c r="G6" s="58">
        <f t="shared" si="0"/>
        <v>2345.6080919829997</v>
      </c>
    </row>
    <row r="7" spans="1:19" s="117" customFormat="1">
      <c r="A7" s="211" t="str">
        <f>YK_ALL!A7</f>
        <v>Державний борг</v>
      </c>
      <c r="B7" s="225">
        <f>YK_ALL!B7/DMLMLR</f>
        <v>1334.27157232031</v>
      </c>
      <c r="C7" s="225">
        <f>YK_ALL!C7/DMLMLR</f>
        <v>1650.8332522282999</v>
      </c>
      <c r="D7" s="225">
        <f>YK_ALL!D7/DMLMLR</f>
        <v>1833.70983091682</v>
      </c>
      <c r="E7" s="225">
        <f>YK_ALL!E7/DMLMLR</f>
        <v>1860.29109558508</v>
      </c>
      <c r="F7" s="225">
        <f>YK_ALL!F7/DMLMLR</f>
        <v>1761.3691314806099</v>
      </c>
      <c r="G7" s="225">
        <f>YK_ALL!G7/DMLMLR</f>
        <v>2065.4859034587798</v>
      </c>
    </row>
    <row r="8" spans="1:19" s="117" customFormat="1">
      <c r="A8" s="211" t="str">
        <f>YK_ALL!A8</f>
        <v>Гарантований державою борг</v>
      </c>
      <c r="B8" s="225">
        <f>YK_ALL!B8/DMLMLR</f>
        <v>237.90855769916999</v>
      </c>
      <c r="C8" s="225">
        <f>YK_ALL!C8/DMLMLR</f>
        <v>278.97554786113</v>
      </c>
      <c r="D8" s="225">
        <f>YK_ALL!D8/DMLMLR</f>
        <v>307.98075708290997</v>
      </c>
      <c r="E8" s="225">
        <f>YK_ALL!E8/DMLMLR</f>
        <v>308.13047207877997</v>
      </c>
      <c r="F8" s="225">
        <f>YK_ALL!F8/DMLMLR</f>
        <v>236.92676847589999</v>
      </c>
      <c r="G8" s="225">
        <f>YK_ALL!G8/DMLMLR</f>
        <v>280.12218852422001</v>
      </c>
    </row>
    <row r="9" spans="1:19"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</row>
    <row r="10" spans="1:19">
      <c r="B10" s="111"/>
      <c r="C10" s="111"/>
      <c r="D10" s="111"/>
      <c r="E10" s="111"/>
      <c r="F10" s="111"/>
      <c r="G10" s="50" t="s">
        <v>88</v>
      </c>
      <c r="H10" s="111"/>
      <c r="I10" s="111"/>
      <c r="J10" s="111"/>
      <c r="K10" s="111"/>
      <c r="L10" s="111"/>
      <c r="M10" s="111"/>
      <c r="N10" s="111"/>
      <c r="O10" s="111"/>
      <c r="P10" s="111"/>
      <c r="Q10" s="111"/>
    </row>
    <row r="11" spans="1:19" s="59" customFormat="1">
      <c r="A11" s="62"/>
      <c r="B11" s="12">
        <f>YT_ALL!B11</f>
        <v>42369</v>
      </c>
      <c r="C11" s="12">
        <f>YT_ALL!C11</f>
        <v>42735</v>
      </c>
      <c r="D11" s="12">
        <f>YT_ALL!D11</f>
        <v>43100</v>
      </c>
      <c r="E11" s="12">
        <f>YT_ALL!E11</f>
        <v>43465</v>
      </c>
      <c r="F11" s="12">
        <f>YT_ALL!F11</f>
        <v>43830</v>
      </c>
      <c r="G11" s="12">
        <f>YT_ALL!G11</f>
        <v>44104</v>
      </c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</row>
    <row r="12" spans="1:19" s="97" customFormat="1">
      <c r="A12" s="176" t="s">
        <v>141</v>
      </c>
      <c r="B12" s="58">
        <f t="shared" ref="B12:G12" si="1">SUM(B$13+ B$14)</f>
        <v>65.505684905229998</v>
      </c>
      <c r="C12" s="58">
        <f t="shared" si="1"/>
        <v>70.972707080139998</v>
      </c>
      <c r="D12" s="58">
        <f t="shared" si="1"/>
        <v>76.305753084309998</v>
      </c>
      <c r="E12" s="58">
        <f t="shared" si="1"/>
        <v>78.315547975910007</v>
      </c>
      <c r="F12" s="58">
        <f t="shared" si="1"/>
        <v>84.365406859510003</v>
      </c>
      <c r="G12" s="58">
        <f t="shared" si="1"/>
        <v>82.886899914439994</v>
      </c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s="250" customFormat="1">
      <c r="A13" s="211" t="str">
        <f>YK_ALL!A13</f>
        <v>Державний борг</v>
      </c>
      <c r="B13" s="225">
        <f>YK_ALL!B13/DMLMLR</f>
        <v>55.593103821630002</v>
      </c>
      <c r="C13" s="225">
        <f>YK_ALL!C13/DMLMLR</f>
        <v>60.712804731310001</v>
      </c>
      <c r="D13" s="225">
        <f>YK_ALL!D13/DMLMLR</f>
        <v>65.332784469550006</v>
      </c>
      <c r="E13" s="225">
        <f>YK_ALL!E13/DMLMLR</f>
        <v>67.186989245060005</v>
      </c>
      <c r="F13" s="225">
        <f>YK_ALL!F13/DMLMLR</f>
        <v>74.362672420229998</v>
      </c>
      <c r="G13" s="225">
        <f>YK_ALL!G13/DMLMLR</f>
        <v>72.988204610929998</v>
      </c>
      <c r="H13" s="240"/>
      <c r="I13" s="240"/>
      <c r="J13" s="240"/>
      <c r="K13" s="240"/>
      <c r="L13" s="240"/>
      <c r="M13" s="240"/>
      <c r="N13" s="240"/>
      <c r="O13" s="240"/>
      <c r="P13" s="240"/>
      <c r="Q13" s="240"/>
    </row>
    <row r="14" spans="1:19" s="250" customFormat="1">
      <c r="A14" s="211" t="str">
        <f>YK_ALL!A14</f>
        <v>Гарантований державою борг</v>
      </c>
      <c r="B14" s="225">
        <f>YK_ALL!B14/DMLMLR</f>
        <v>9.9125810835999992</v>
      </c>
      <c r="C14" s="225">
        <f>YK_ALL!C14/DMLMLR</f>
        <v>10.25990234883</v>
      </c>
      <c r="D14" s="225">
        <f>YK_ALL!D14/DMLMLR</f>
        <v>10.972968614759999</v>
      </c>
      <c r="E14" s="225">
        <f>YK_ALL!E14/DMLMLR</f>
        <v>11.128558730849999</v>
      </c>
      <c r="F14" s="225">
        <f>YK_ALL!F14/DMLMLR</f>
        <v>10.002734439279999</v>
      </c>
      <c r="G14" s="225">
        <f>YK_ALL!G14/DMLMLR</f>
        <v>9.8986953035099994</v>
      </c>
      <c r="H14" s="240"/>
      <c r="I14" s="240"/>
      <c r="J14" s="240"/>
      <c r="K14" s="240"/>
      <c r="L14" s="240"/>
      <c r="M14" s="240"/>
      <c r="N14" s="240"/>
      <c r="O14" s="240"/>
      <c r="P14" s="240"/>
      <c r="Q14" s="240"/>
    </row>
    <row r="15" spans="1:19"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</row>
    <row r="16" spans="1:19" s="54" customFormat="1">
      <c r="G16" s="50" t="s">
        <v>178</v>
      </c>
    </row>
    <row r="17" spans="1:19" s="59" customFormat="1">
      <c r="A17" s="62"/>
      <c r="B17" s="12">
        <f>YT_ALL!B17</f>
        <v>42369</v>
      </c>
      <c r="C17" s="12">
        <f>YT_ALL!C17</f>
        <v>42735</v>
      </c>
      <c r="D17" s="12">
        <f>YT_ALL!D17</f>
        <v>43100</v>
      </c>
      <c r="E17" s="12">
        <f>YT_ALL!E17</f>
        <v>43465</v>
      </c>
      <c r="F17" s="12">
        <f>YT_ALL!F17</f>
        <v>43830</v>
      </c>
      <c r="G17" s="12">
        <f>YT_ALL!G17</f>
        <v>44104</v>
      </c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</row>
    <row r="18" spans="1:19" s="97" customFormat="1">
      <c r="A18" s="176" t="s">
        <v>141</v>
      </c>
      <c r="B18" s="58">
        <f t="shared" ref="B18:G18" si="2">SUM(B$19+ B$20)</f>
        <v>1</v>
      </c>
      <c r="C18" s="58">
        <f t="shared" si="2"/>
        <v>1</v>
      </c>
      <c r="D18" s="58">
        <f t="shared" si="2"/>
        <v>1</v>
      </c>
      <c r="E18" s="58">
        <f t="shared" si="2"/>
        <v>1</v>
      </c>
      <c r="F18" s="58">
        <f t="shared" si="2"/>
        <v>1</v>
      </c>
      <c r="G18" s="58">
        <f t="shared" si="2"/>
        <v>1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9" s="250" customFormat="1">
      <c r="A19" s="211" t="str">
        <f>YK_ALL!A19</f>
        <v>Державний борг</v>
      </c>
      <c r="B19" s="225">
        <f>YK_ALL!B19</f>
        <v>0.84867599999999999</v>
      </c>
      <c r="C19" s="225">
        <f>YK_ALL!C19</f>
        <v>0.85543899999999995</v>
      </c>
      <c r="D19" s="225">
        <f>YK_ALL!D19</f>
        <v>0.85619699999999999</v>
      </c>
      <c r="E19" s="225">
        <f>YK_ALL!E19</f>
        <v>0.85790100000000002</v>
      </c>
      <c r="F19" s="225">
        <f>YK_ALL!F19</f>
        <v>0.881436</v>
      </c>
      <c r="G19" s="225">
        <f>YK_ALL!G19</f>
        <v>0.88057600000000003</v>
      </c>
      <c r="H19" s="240"/>
      <c r="I19" s="240"/>
      <c r="J19" s="240"/>
      <c r="K19" s="240"/>
      <c r="L19" s="240"/>
      <c r="M19" s="240"/>
      <c r="N19" s="240"/>
      <c r="O19" s="240"/>
      <c r="P19" s="240"/>
      <c r="Q19" s="240"/>
    </row>
    <row r="20" spans="1:19" s="250" customFormat="1">
      <c r="A20" s="211" t="str">
        <f>YK_ALL!A20</f>
        <v>Гарантований державою борг</v>
      </c>
      <c r="B20" s="225">
        <f>YK_ALL!B20</f>
        <v>0.15132399999999999</v>
      </c>
      <c r="C20" s="225">
        <f>YK_ALL!C20</f>
        <v>0.144561</v>
      </c>
      <c r="D20" s="225">
        <f>YK_ALL!D20</f>
        <v>0.14380299999999999</v>
      </c>
      <c r="E20" s="225">
        <f>YK_ALL!E20</f>
        <v>0.142099</v>
      </c>
      <c r="F20" s="225">
        <f>YK_ALL!F20</f>
        <v>0.118564</v>
      </c>
      <c r="G20" s="225">
        <f>YK_ALL!G20</f>
        <v>0.119424</v>
      </c>
      <c r="H20" s="240"/>
      <c r="I20" s="240"/>
      <c r="J20" s="240"/>
      <c r="K20" s="240"/>
      <c r="L20" s="240"/>
      <c r="M20" s="240"/>
      <c r="N20" s="240"/>
      <c r="O20" s="240"/>
      <c r="P20" s="240"/>
      <c r="Q20" s="240"/>
    </row>
    <row r="21" spans="1:19">
      <c r="A21" s="26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</row>
    <row r="22" spans="1:19"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</row>
    <row r="23" spans="1:19"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</row>
    <row r="24" spans="1:19"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</row>
    <row r="25" spans="1:19" s="54" customFormat="1"/>
    <row r="26" spans="1:19"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</row>
    <row r="27" spans="1:19"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</row>
    <row r="28" spans="1:19"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</row>
    <row r="29" spans="1:19"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</row>
    <row r="30" spans="1:19"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</row>
    <row r="31" spans="1:19"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</row>
    <row r="32" spans="1:19"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</row>
    <row r="33" spans="2:17"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</row>
    <row r="34" spans="2:17"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</row>
    <row r="35" spans="2:17"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</row>
    <row r="36" spans="2:17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</row>
    <row r="37" spans="2:17"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</row>
    <row r="38" spans="2:17"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</row>
    <row r="39" spans="2:17"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</row>
    <row r="40" spans="2:17"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</row>
    <row r="41" spans="2:17"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</row>
    <row r="42" spans="2:17"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</row>
    <row r="43" spans="2:17"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</row>
    <row r="44" spans="2:17"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</row>
    <row r="45" spans="2:17"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</row>
    <row r="46" spans="2:17"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</row>
    <row r="47" spans="2:17"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</row>
    <row r="48" spans="2:17"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</row>
    <row r="49" spans="2:17"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</row>
    <row r="50" spans="2:17"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</row>
    <row r="51" spans="2:17"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</row>
    <row r="52" spans="2:17"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</row>
    <row r="53" spans="2:17"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</row>
    <row r="54" spans="2:17"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</row>
    <row r="55" spans="2:17"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</row>
    <row r="56" spans="2:17"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</row>
    <row r="57" spans="2:17"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</row>
    <row r="58" spans="2:17"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</row>
    <row r="59" spans="2:17"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</row>
    <row r="60" spans="2:17"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</row>
    <row r="61" spans="2:17"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</row>
    <row r="62" spans="2:17"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</row>
    <row r="63" spans="2:17"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</row>
    <row r="64" spans="2:17"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</row>
    <row r="65" spans="2:17"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</row>
    <row r="66" spans="2:17"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</row>
    <row r="67" spans="2:17"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</row>
    <row r="68" spans="2:17"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</row>
    <row r="69" spans="2:17"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</row>
    <row r="70" spans="2:17"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</row>
    <row r="71" spans="2:17"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</row>
    <row r="72" spans="2:17"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</row>
    <row r="73" spans="2:17"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</row>
    <row r="74" spans="2:17"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</row>
    <row r="75" spans="2:17"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</row>
    <row r="76" spans="2:17"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</row>
    <row r="77" spans="2:17"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</row>
    <row r="78" spans="2:17"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</row>
    <row r="79" spans="2:17"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</row>
    <row r="80" spans="2:17"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</row>
    <row r="81" spans="2:17"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</row>
    <row r="82" spans="2:17"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</row>
    <row r="83" spans="2:17"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</row>
    <row r="84" spans="2:17"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</row>
    <row r="85" spans="2:17"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</row>
    <row r="86" spans="2:17"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</row>
    <row r="87" spans="2:17"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</row>
    <row r="88" spans="2:17"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</row>
    <row r="89" spans="2:17"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</row>
    <row r="90" spans="2:17"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</row>
    <row r="91" spans="2:17"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</row>
    <row r="92" spans="2:17"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</row>
    <row r="93" spans="2:17"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</row>
    <row r="94" spans="2:17"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</row>
    <row r="95" spans="2:17"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</row>
    <row r="96" spans="2:17"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</row>
    <row r="97" spans="2:17"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</row>
    <row r="98" spans="2:17"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</row>
    <row r="99" spans="2:17"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</row>
    <row r="100" spans="2:17"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</row>
    <row r="101" spans="2:17"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</row>
    <row r="102" spans="2:17"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</row>
    <row r="103" spans="2:17"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</row>
    <row r="104" spans="2:17"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</row>
    <row r="105" spans="2:17"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</row>
    <row r="106" spans="2:17"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</row>
    <row r="107" spans="2:17"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</row>
    <row r="108" spans="2:17"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</row>
    <row r="109" spans="2:17"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</row>
    <row r="110" spans="2:17"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</row>
    <row r="111" spans="2:17"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</row>
    <row r="112" spans="2:17"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</row>
    <row r="113" spans="2:17"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</row>
    <row r="114" spans="2:17"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</row>
    <row r="115" spans="2:17"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</row>
    <row r="116" spans="2:17"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</row>
    <row r="117" spans="2:17"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</row>
    <row r="118" spans="2:17"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</row>
    <row r="119" spans="2:17"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</row>
    <row r="120" spans="2:17"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</row>
    <row r="121" spans="2:17"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</row>
    <row r="122" spans="2:17"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</row>
    <row r="123" spans="2:17"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</row>
    <row r="124" spans="2:17"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</row>
    <row r="125" spans="2:17"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</row>
    <row r="126" spans="2:17"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</row>
    <row r="127" spans="2:17"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</row>
    <row r="128" spans="2:17"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</row>
    <row r="129" spans="2:17"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</row>
    <row r="130" spans="2:17"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</row>
    <row r="131" spans="2:17"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</row>
    <row r="132" spans="2:17"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</row>
    <row r="133" spans="2:17"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</row>
    <row r="134" spans="2:17"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</row>
    <row r="135" spans="2:17"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</row>
    <row r="136" spans="2:17"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</row>
    <row r="137" spans="2:17"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</row>
    <row r="138" spans="2:17"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</row>
    <row r="139" spans="2:17"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</row>
    <row r="140" spans="2:17"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</row>
    <row r="141" spans="2:17"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</row>
    <row r="142" spans="2:17"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</row>
    <row r="143" spans="2:17"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</row>
    <row r="144" spans="2:17"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</row>
    <row r="145" spans="2:17"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</row>
    <row r="146" spans="2:17"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</row>
    <row r="147" spans="2:17"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</row>
    <row r="148" spans="2:17"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</row>
    <row r="149" spans="2:17"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</row>
    <row r="150" spans="2:17"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</row>
    <row r="151" spans="2:17"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</row>
    <row r="152" spans="2:17"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</row>
    <row r="153" spans="2:17"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</row>
    <row r="154" spans="2:17"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</row>
    <row r="155" spans="2:17"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</row>
    <row r="156" spans="2:17"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</row>
    <row r="157" spans="2:17"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</row>
    <row r="158" spans="2:17"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</row>
    <row r="159" spans="2:17"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</row>
    <row r="160" spans="2:17">
      <c r="B160" s="111"/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</row>
    <row r="161" spans="2:17"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</row>
    <row r="162" spans="2:17"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</row>
    <row r="163" spans="2:17"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</row>
    <row r="164" spans="2:17"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</row>
    <row r="165" spans="2:17"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</row>
    <row r="166" spans="2:17"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</row>
    <row r="167" spans="2:17"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</row>
    <row r="168" spans="2:17"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</row>
    <row r="169" spans="2:17">
      <c r="B169" s="111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</row>
    <row r="170" spans="2:17"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</row>
    <row r="171" spans="2:17"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</row>
    <row r="172" spans="2:17"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</row>
    <row r="173" spans="2:17"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</row>
    <row r="174" spans="2:17"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</row>
    <row r="175" spans="2:17">
      <c r="B175" s="111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</row>
    <row r="176" spans="2:17">
      <c r="B176" s="111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</row>
    <row r="177" spans="2:17"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</row>
    <row r="178" spans="2:17"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</row>
    <row r="179" spans="2:17"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</row>
    <row r="180" spans="2:17"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</row>
    <row r="181" spans="2:17"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</row>
    <row r="182" spans="2:17"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</row>
    <row r="183" spans="2:17"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</row>
    <row r="184" spans="2:17">
      <c r="B184" s="111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</row>
    <row r="185" spans="2:17">
      <c r="B185" s="111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</row>
    <row r="186" spans="2:17"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</row>
    <row r="187" spans="2:17"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</row>
    <row r="188" spans="2:17"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</row>
    <row r="189" spans="2:17"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</row>
    <row r="190" spans="2:17"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</row>
    <row r="191" spans="2:17"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</row>
    <row r="192" spans="2:17">
      <c r="B192" s="111"/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</row>
    <row r="193" spans="2:17">
      <c r="B193" s="111"/>
      <c r="C193" s="111"/>
      <c r="D193" s="111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</row>
    <row r="194" spans="2:17"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</row>
    <row r="195" spans="2:17"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</row>
    <row r="196" spans="2:17"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</row>
    <row r="197" spans="2:17">
      <c r="B197" s="111"/>
      <c r="C197" s="111"/>
      <c r="D197" s="111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</row>
    <row r="198" spans="2:17"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</row>
    <row r="199" spans="2:17">
      <c r="B199" s="111"/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</row>
    <row r="200" spans="2:17">
      <c r="B200" s="111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</row>
    <row r="201" spans="2:17">
      <c r="B201" s="111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</row>
    <row r="202" spans="2:17">
      <c r="B202" s="111"/>
      <c r="C202" s="111"/>
      <c r="D202" s="111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</row>
    <row r="203" spans="2:17">
      <c r="B203" s="111"/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</row>
    <row r="204" spans="2:17">
      <c r="B204" s="111"/>
      <c r="C204" s="111"/>
      <c r="D204" s="111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</row>
    <row r="205" spans="2:17"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</row>
    <row r="206" spans="2:17"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</row>
    <row r="207" spans="2:17">
      <c r="B207" s="111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</row>
    <row r="208" spans="2:17">
      <c r="B208" s="111"/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</row>
    <row r="209" spans="2:17">
      <c r="B209" s="111"/>
      <c r="C209" s="111"/>
      <c r="D209" s="111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  <c r="Q209" s="111"/>
    </row>
    <row r="210" spans="2:17">
      <c r="B210" s="111"/>
      <c r="C210" s="111"/>
      <c r="D210" s="111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</row>
    <row r="211" spans="2:17">
      <c r="B211" s="111"/>
      <c r="C211" s="111"/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</row>
    <row r="212" spans="2:17">
      <c r="B212" s="111"/>
      <c r="C212" s="111"/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</row>
    <row r="213" spans="2:17">
      <c r="B213" s="111"/>
      <c r="C213" s="111"/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</row>
    <row r="214" spans="2:17">
      <c r="B214" s="111"/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</row>
    <row r="215" spans="2:17">
      <c r="B215" s="111"/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</row>
    <row r="216" spans="2:17">
      <c r="B216" s="111"/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</row>
    <row r="217" spans="2:17"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</row>
    <row r="218" spans="2:17">
      <c r="B218" s="111"/>
      <c r="C218" s="111"/>
      <c r="D218" s="111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</row>
    <row r="219" spans="2:17">
      <c r="B219" s="111"/>
      <c r="C219" s="111"/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</row>
    <row r="220" spans="2:17">
      <c r="B220" s="111"/>
      <c r="C220" s="111"/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</row>
    <row r="221" spans="2:17">
      <c r="B221" s="111"/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</row>
    <row r="222" spans="2:17">
      <c r="B222" s="111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</row>
    <row r="223" spans="2:17">
      <c r="B223" s="111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</row>
    <row r="224" spans="2:17"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</row>
    <row r="225" spans="2:17">
      <c r="B225" s="111"/>
      <c r="C225" s="111"/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</row>
    <row r="226" spans="2:17">
      <c r="B226" s="111"/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</row>
    <row r="227" spans="2:17">
      <c r="B227" s="111"/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</row>
    <row r="228" spans="2:17">
      <c r="B228" s="111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</row>
    <row r="229" spans="2:17">
      <c r="B229" s="111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</row>
    <row r="230" spans="2:17">
      <c r="B230" s="111"/>
      <c r="C230" s="111"/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</row>
    <row r="231" spans="2:17">
      <c r="B231" s="111"/>
      <c r="C231" s="111"/>
      <c r="D231" s="111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</row>
    <row r="232" spans="2:17">
      <c r="B232" s="111"/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</row>
    <row r="233" spans="2:17">
      <c r="B233" s="111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</row>
    <row r="234" spans="2:17">
      <c r="B234" s="111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</row>
    <row r="235" spans="2:17">
      <c r="B235" s="111"/>
      <c r="C235" s="111"/>
      <c r="D235" s="111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</row>
    <row r="236" spans="2:17">
      <c r="B236" s="111"/>
      <c r="C236" s="111"/>
      <c r="D236" s="111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</row>
    <row r="237" spans="2:17">
      <c r="B237" s="111"/>
      <c r="C237" s="111"/>
      <c r="D237" s="111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</row>
    <row r="238" spans="2:17">
      <c r="B238" s="111"/>
      <c r="C238" s="111"/>
      <c r="D238" s="111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</row>
    <row r="239" spans="2:17">
      <c r="B239" s="111"/>
      <c r="C239" s="111"/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  <c r="P239" s="111"/>
      <c r="Q239" s="111"/>
    </row>
    <row r="240" spans="2:17">
      <c r="B240" s="111"/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</row>
    <row r="241" spans="2:17"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</row>
    <row r="242" spans="2:17">
      <c r="B242" s="111"/>
      <c r="C242" s="111"/>
      <c r="D242" s="111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1"/>
      <c r="P242" s="111"/>
      <c r="Q242" s="111"/>
    </row>
    <row r="243" spans="2:17">
      <c r="B243" s="111"/>
      <c r="C243" s="111"/>
      <c r="D243" s="111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  <c r="O243" s="111"/>
      <c r="P243" s="111"/>
      <c r="Q243" s="111"/>
    </row>
    <row r="244" spans="2:17">
      <c r="B244" s="111"/>
      <c r="C244" s="111"/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</row>
    <row r="245" spans="2:17">
      <c r="B245" s="111"/>
      <c r="C245" s="111"/>
      <c r="D245" s="111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</row>
    <row r="246" spans="2:17">
      <c r="B246" s="111"/>
      <c r="C246" s="111"/>
      <c r="D246" s="111"/>
      <c r="E246" s="111"/>
      <c r="F246" s="111"/>
      <c r="G246" s="111"/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</row>
    <row r="247" spans="2:17">
      <c r="B247" s="111"/>
      <c r="C247" s="111"/>
      <c r="D247" s="111"/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  <c r="O247" s="111"/>
      <c r="P247" s="111"/>
      <c r="Q247" s="11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baseColWidth="10" defaultColWidth="9.1640625" defaultRowHeight="14"/>
  <cols>
    <col min="1" max="1" width="52.6640625" style="119" bestFit="1" customWidth="1"/>
    <col min="2" max="3" width="13.5" style="119" bestFit="1" customWidth="1"/>
    <col min="4" max="4" width="14" style="119" bestFit="1" customWidth="1"/>
    <col min="5" max="7" width="14.5" style="119" bestFit="1" customWidth="1"/>
    <col min="8" max="16384" width="9.1640625" style="119"/>
  </cols>
  <sheetData>
    <row r="2" spans="1:19" ht="19">
      <c r="A2" s="5" t="s">
        <v>185</v>
      </c>
      <c r="B2" s="3"/>
      <c r="C2" s="3"/>
      <c r="D2" s="3"/>
      <c r="E2" s="3"/>
      <c r="F2" s="3"/>
      <c r="G2" s="3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>
      <c r="A3" s="83"/>
    </row>
    <row r="4" spans="1:19" s="150" customFormat="1">
      <c r="G4" s="150" t="str">
        <f>VALUAH</f>
        <v>млрд. грн</v>
      </c>
    </row>
    <row r="5" spans="1:19" s="207" customFormat="1">
      <c r="A5" s="209"/>
      <c r="B5" s="12">
        <v>42369</v>
      </c>
      <c r="C5" s="12">
        <v>42735</v>
      </c>
      <c r="D5" s="12">
        <v>43100</v>
      </c>
      <c r="E5" s="12">
        <v>43465</v>
      </c>
      <c r="F5" s="12">
        <v>43830</v>
      </c>
      <c r="G5" s="12">
        <v>44104</v>
      </c>
    </row>
    <row r="6" spans="1:19" s="258" customFormat="1">
      <c r="A6" s="176" t="s">
        <v>141</v>
      </c>
      <c r="B6" s="58">
        <f t="shared" ref="B6:G6" si="0">SUM(B$7+ B$8)</f>
        <v>1572.18013001948</v>
      </c>
      <c r="C6" s="58">
        <f t="shared" si="0"/>
        <v>1929.80880008943</v>
      </c>
      <c r="D6" s="58">
        <f t="shared" si="0"/>
        <v>2141.6905879997298</v>
      </c>
      <c r="E6" s="58">
        <f t="shared" si="0"/>
        <v>2168.4215676638601</v>
      </c>
      <c r="F6" s="58">
        <f t="shared" si="0"/>
        <v>1998.2958999565099</v>
      </c>
      <c r="G6" s="58">
        <f t="shared" si="0"/>
        <v>2345.6080919829997</v>
      </c>
    </row>
    <row r="7" spans="1:19" s="117" customFormat="1">
      <c r="A7" s="229" t="s">
        <v>61</v>
      </c>
      <c r="B7" s="225">
        <v>1334.27157232031</v>
      </c>
      <c r="C7" s="225">
        <v>1650.8332522282999</v>
      </c>
      <c r="D7" s="225">
        <v>1833.70983091682</v>
      </c>
      <c r="E7" s="225">
        <v>1860.29109558508</v>
      </c>
      <c r="F7" s="225">
        <v>1761.3691314806099</v>
      </c>
      <c r="G7" s="225">
        <v>2065.4859034587798</v>
      </c>
    </row>
    <row r="8" spans="1:19" s="117" customFormat="1">
      <c r="A8" s="229" t="s">
        <v>12</v>
      </c>
      <c r="B8" s="225">
        <v>237.90855769916999</v>
      </c>
      <c r="C8" s="225">
        <v>278.97554786113</v>
      </c>
      <c r="D8" s="225">
        <v>307.98075708290997</v>
      </c>
      <c r="E8" s="225">
        <v>308.13047207877997</v>
      </c>
      <c r="F8" s="225">
        <v>236.92676847589999</v>
      </c>
      <c r="G8" s="225">
        <v>280.12218852422001</v>
      </c>
    </row>
    <row r="9" spans="1:19"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</row>
    <row r="10" spans="1:19">
      <c r="B10" s="111"/>
      <c r="C10" s="111"/>
      <c r="D10" s="111"/>
      <c r="E10" s="111"/>
      <c r="F10" s="111"/>
      <c r="G10" s="150" t="str">
        <f>VALUSD</f>
        <v>млрд. дол. США</v>
      </c>
      <c r="H10" s="111"/>
      <c r="I10" s="111"/>
      <c r="J10" s="111"/>
      <c r="K10" s="111"/>
      <c r="L10" s="111"/>
      <c r="M10" s="111"/>
      <c r="N10" s="111"/>
      <c r="O10" s="111"/>
      <c r="P10" s="111"/>
      <c r="Q10" s="111"/>
    </row>
    <row r="11" spans="1:19" s="59" customFormat="1">
      <c r="A11" s="209"/>
      <c r="B11" s="12">
        <v>42369</v>
      </c>
      <c r="C11" s="12">
        <v>42735</v>
      </c>
      <c r="D11" s="12">
        <v>43100</v>
      </c>
      <c r="E11" s="12">
        <v>43465</v>
      </c>
      <c r="F11" s="12">
        <v>43830</v>
      </c>
      <c r="G11" s="12">
        <v>44104</v>
      </c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</row>
    <row r="12" spans="1:19" s="97" customFormat="1">
      <c r="A12" s="176" t="s">
        <v>141</v>
      </c>
      <c r="B12" s="58">
        <f t="shared" ref="B12:G12" si="1">SUM(B$13+ B$14)</f>
        <v>65.505684905229998</v>
      </c>
      <c r="C12" s="58">
        <f t="shared" si="1"/>
        <v>70.972707080139998</v>
      </c>
      <c r="D12" s="58">
        <f t="shared" si="1"/>
        <v>76.305753084309998</v>
      </c>
      <c r="E12" s="58">
        <f t="shared" si="1"/>
        <v>78.315547975910007</v>
      </c>
      <c r="F12" s="58">
        <f t="shared" si="1"/>
        <v>84.365406859510003</v>
      </c>
      <c r="G12" s="58">
        <f t="shared" si="1"/>
        <v>82.886899914439994</v>
      </c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s="250" customFormat="1">
      <c r="A13" s="229" t="s">
        <v>61</v>
      </c>
      <c r="B13" s="103">
        <v>55.593103821630002</v>
      </c>
      <c r="C13" s="103">
        <v>60.712804731310001</v>
      </c>
      <c r="D13" s="103">
        <v>65.332784469550006</v>
      </c>
      <c r="E13" s="103">
        <v>67.186989245060005</v>
      </c>
      <c r="F13" s="103">
        <v>74.362672420229998</v>
      </c>
      <c r="G13" s="103">
        <v>72.988204610929998</v>
      </c>
      <c r="H13" s="240"/>
      <c r="I13" s="240"/>
      <c r="J13" s="240"/>
      <c r="K13" s="240"/>
      <c r="L13" s="240"/>
      <c r="M13" s="240"/>
      <c r="N13" s="240"/>
      <c r="O13" s="240"/>
      <c r="P13" s="240"/>
      <c r="Q13" s="240"/>
    </row>
    <row r="14" spans="1:19" s="250" customFormat="1">
      <c r="A14" s="229" t="s">
        <v>12</v>
      </c>
      <c r="B14" s="103">
        <v>9.9125810835999992</v>
      </c>
      <c r="C14" s="103">
        <v>10.25990234883</v>
      </c>
      <c r="D14" s="103">
        <v>10.972968614759999</v>
      </c>
      <c r="E14" s="103">
        <v>11.128558730849999</v>
      </c>
      <c r="F14" s="103">
        <v>10.002734439279999</v>
      </c>
      <c r="G14" s="103">
        <v>9.8986953035099994</v>
      </c>
      <c r="H14" s="240"/>
      <c r="I14" s="240"/>
      <c r="J14" s="240"/>
      <c r="K14" s="240"/>
      <c r="L14" s="240"/>
      <c r="M14" s="240"/>
      <c r="N14" s="240"/>
      <c r="O14" s="240"/>
      <c r="P14" s="240"/>
      <c r="Q14" s="240"/>
    </row>
    <row r="15" spans="1:19"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</row>
    <row r="16" spans="1:19" s="54" customFormat="1">
      <c r="G16" s="50" t="s">
        <v>178</v>
      </c>
    </row>
    <row r="17" spans="1:19" s="59" customFormat="1">
      <c r="A17" s="209"/>
      <c r="B17" s="12">
        <v>42369</v>
      </c>
      <c r="C17" s="12">
        <v>42735</v>
      </c>
      <c r="D17" s="12">
        <v>43100</v>
      </c>
      <c r="E17" s="12">
        <v>43465</v>
      </c>
      <c r="F17" s="12">
        <v>43830</v>
      </c>
      <c r="G17" s="12">
        <v>44104</v>
      </c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</row>
    <row r="18" spans="1:19" s="97" customFormat="1">
      <c r="A18" s="176" t="s">
        <v>141</v>
      </c>
      <c r="B18" s="58">
        <f t="shared" ref="B18:G18" si="2">SUM(B$19+ B$20)</f>
        <v>1</v>
      </c>
      <c r="C18" s="58">
        <f t="shared" si="2"/>
        <v>1</v>
      </c>
      <c r="D18" s="58">
        <f t="shared" si="2"/>
        <v>1</v>
      </c>
      <c r="E18" s="58">
        <f t="shared" si="2"/>
        <v>1</v>
      </c>
      <c r="F18" s="58">
        <f t="shared" si="2"/>
        <v>1</v>
      </c>
      <c r="G18" s="58">
        <f t="shared" si="2"/>
        <v>1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9" s="250" customFormat="1">
      <c r="A19" s="229" t="s">
        <v>61</v>
      </c>
      <c r="B19" s="178">
        <v>0.84867599999999999</v>
      </c>
      <c r="C19" s="178">
        <v>0.85543899999999995</v>
      </c>
      <c r="D19" s="178">
        <v>0.85619699999999999</v>
      </c>
      <c r="E19" s="178">
        <v>0.85790100000000002</v>
      </c>
      <c r="F19" s="178">
        <v>0.881436</v>
      </c>
      <c r="G19" s="178">
        <v>0.88057600000000003</v>
      </c>
      <c r="H19" s="240"/>
      <c r="I19" s="240"/>
      <c r="J19" s="240"/>
      <c r="K19" s="240"/>
      <c r="L19" s="240"/>
      <c r="M19" s="240"/>
      <c r="N19" s="240"/>
      <c r="O19" s="240"/>
      <c r="P19" s="240"/>
      <c r="Q19" s="240"/>
    </row>
    <row r="20" spans="1:19" s="250" customFormat="1">
      <c r="A20" s="229" t="s">
        <v>12</v>
      </c>
      <c r="B20" s="178">
        <v>0.15132399999999999</v>
      </c>
      <c r="C20" s="178">
        <v>0.144561</v>
      </c>
      <c r="D20" s="178">
        <v>0.14380299999999999</v>
      </c>
      <c r="E20" s="178">
        <v>0.142099</v>
      </c>
      <c r="F20" s="178">
        <v>0.118564</v>
      </c>
      <c r="G20" s="178">
        <v>0.119424</v>
      </c>
      <c r="H20" s="240"/>
      <c r="I20" s="240"/>
      <c r="J20" s="240"/>
      <c r="K20" s="240"/>
      <c r="L20" s="240"/>
      <c r="M20" s="240"/>
      <c r="N20" s="240"/>
      <c r="O20" s="240"/>
      <c r="P20" s="240"/>
      <c r="Q20" s="240"/>
    </row>
    <row r="21" spans="1:19"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</row>
    <row r="22" spans="1:19"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</row>
    <row r="23" spans="1:19"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</row>
    <row r="24" spans="1:19"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</row>
    <row r="25" spans="1:19" s="54" customFormat="1"/>
    <row r="26" spans="1:19"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</row>
    <row r="27" spans="1:19"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</row>
    <row r="28" spans="1:19"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</row>
    <row r="29" spans="1:19"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</row>
    <row r="30" spans="1:19"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</row>
    <row r="31" spans="1:19"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</row>
    <row r="32" spans="1:19"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</row>
    <row r="33" spans="2:17"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</row>
    <row r="34" spans="2:17"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</row>
    <row r="35" spans="2:17"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</row>
    <row r="36" spans="2:17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</row>
    <row r="37" spans="2:17"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</row>
    <row r="38" spans="2:17"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</row>
    <row r="39" spans="2:17"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</row>
    <row r="40" spans="2:17"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</row>
    <row r="41" spans="2:17"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</row>
    <row r="42" spans="2:17"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</row>
    <row r="43" spans="2:17"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</row>
    <row r="44" spans="2:17"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</row>
    <row r="45" spans="2:17"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</row>
    <row r="46" spans="2:17"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</row>
    <row r="47" spans="2:17"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</row>
    <row r="48" spans="2:17"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</row>
    <row r="49" spans="2:17"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</row>
    <row r="50" spans="2:17"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</row>
    <row r="51" spans="2:17"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</row>
    <row r="52" spans="2:17"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</row>
    <row r="53" spans="2:17"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</row>
    <row r="54" spans="2:17"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</row>
    <row r="55" spans="2:17"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</row>
    <row r="56" spans="2:17"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</row>
    <row r="57" spans="2:17"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</row>
    <row r="58" spans="2:17"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</row>
    <row r="59" spans="2:17"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</row>
    <row r="60" spans="2:17"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</row>
    <row r="61" spans="2:17"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</row>
    <row r="62" spans="2:17"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</row>
    <row r="63" spans="2:17"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</row>
    <row r="64" spans="2:17"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</row>
    <row r="65" spans="2:17"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</row>
    <row r="66" spans="2:17"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</row>
    <row r="67" spans="2:17"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</row>
    <row r="68" spans="2:17"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</row>
    <row r="69" spans="2:17"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</row>
    <row r="70" spans="2:17"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</row>
    <row r="71" spans="2:17"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</row>
    <row r="72" spans="2:17"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</row>
    <row r="73" spans="2:17"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</row>
    <row r="74" spans="2:17"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</row>
    <row r="75" spans="2:17"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</row>
    <row r="76" spans="2:17"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</row>
    <row r="77" spans="2:17"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</row>
    <row r="78" spans="2:17"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</row>
    <row r="79" spans="2:17"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</row>
    <row r="80" spans="2:17"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</row>
    <row r="81" spans="2:17"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</row>
    <row r="82" spans="2:17"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</row>
    <row r="83" spans="2:17"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</row>
    <row r="84" spans="2:17"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</row>
    <row r="85" spans="2:17"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</row>
    <row r="86" spans="2:17"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</row>
    <row r="87" spans="2:17"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</row>
    <row r="88" spans="2:17"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</row>
    <row r="89" spans="2:17"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</row>
    <row r="90" spans="2:17"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</row>
    <row r="91" spans="2:17"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</row>
    <row r="92" spans="2:17"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</row>
    <row r="93" spans="2:17"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</row>
    <row r="94" spans="2:17"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</row>
    <row r="95" spans="2:17"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</row>
    <row r="96" spans="2:17"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</row>
    <row r="97" spans="2:17"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</row>
    <row r="98" spans="2:17"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</row>
    <row r="99" spans="2:17"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</row>
    <row r="100" spans="2:17"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</row>
    <row r="101" spans="2:17"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</row>
    <row r="102" spans="2:17"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</row>
    <row r="103" spans="2:17"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</row>
    <row r="104" spans="2:17"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</row>
    <row r="105" spans="2:17"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</row>
    <row r="106" spans="2:17"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</row>
    <row r="107" spans="2:17"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</row>
    <row r="108" spans="2:17"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</row>
    <row r="109" spans="2:17"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</row>
    <row r="110" spans="2:17"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</row>
    <row r="111" spans="2:17"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</row>
    <row r="112" spans="2:17"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</row>
    <row r="113" spans="2:17"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</row>
    <row r="114" spans="2:17"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</row>
    <row r="115" spans="2:17"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</row>
    <row r="116" spans="2:17"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</row>
    <row r="117" spans="2:17"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</row>
    <row r="118" spans="2:17"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</row>
    <row r="119" spans="2:17"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</row>
    <row r="120" spans="2:17"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</row>
    <row r="121" spans="2:17"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</row>
    <row r="122" spans="2:17"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</row>
    <row r="123" spans="2:17"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</row>
    <row r="124" spans="2:17"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</row>
    <row r="125" spans="2:17"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</row>
    <row r="126" spans="2:17"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</row>
    <row r="127" spans="2:17"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</row>
    <row r="128" spans="2:17"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</row>
    <row r="129" spans="2:17"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</row>
    <row r="130" spans="2:17"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</row>
    <row r="131" spans="2:17"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</row>
    <row r="132" spans="2:17"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</row>
    <row r="133" spans="2:17"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</row>
    <row r="134" spans="2:17"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</row>
    <row r="135" spans="2:17"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</row>
    <row r="136" spans="2:17"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</row>
    <row r="137" spans="2:17"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</row>
    <row r="138" spans="2:17"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</row>
    <row r="139" spans="2:17"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</row>
    <row r="140" spans="2:17"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</row>
    <row r="141" spans="2:17"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</row>
    <row r="142" spans="2:17"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</row>
    <row r="143" spans="2:17"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</row>
    <row r="144" spans="2:17"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</row>
    <row r="145" spans="2:17"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</row>
    <row r="146" spans="2:17"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</row>
    <row r="147" spans="2:17"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</row>
    <row r="148" spans="2:17"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</row>
    <row r="149" spans="2:17"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</row>
    <row r="150" spans="2:17"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</row>
    <row r="151" spans="2:17"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</row>
    <row r="152" spans="2:17"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</row>
    <row r="153" spans="2:17"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</row>
    <row r="154" spans="2:17"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</row>
    <row r="155" spans="2:17"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</row>
    <row r="156" spans="2:17"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</row>
    <row r="157" spans="2:17"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</row>
    <row r="158" spans="2:17"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</row>
    <row r="159" spans="2:17"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</row>
    <row r="160" spans="2:17">
      <c r="B160" s="111"/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</row>
    <row r="161" spans="2:17"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</row>
    <row r="162" spans="2:17"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</row>
    <row r="163" spans="2:17"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</row>
    <row r="164" spans="2:17"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</row>
    <row r="165" spans="2:17"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</row>
    <row r="166" spans="2:17"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</row>
    <row r="167" spans="2:17"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</row>
    <row r="168" spans="2:17"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</row>
    <row r="169" spans="2:17">
      <c r="B169" s="111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</row>
    <row r="170" spans="2:17"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</row>
    <row r="171" spans="2:17"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</row>
    <row r="172" spans="2:17"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</row>
    <row r="173" spans="2:17"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</row>
    <row r="174" spans="2:17"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</row>
    <row r="175" spans="2:17">
      <c r="B175" s="111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</row>
    <row r="176" spans="2:17">
      <c r="B176" s="111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</row>
    <row r="177" spans="2:17"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</row>
    <row r="178" spans="2:17"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</row>
    <row r="179" spans="2:17"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</row>
    <row r="180" spans="2:17"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</row>
    <row r="181" spans="2:17"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</row>
    <row r="182" spans="2:17"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</row>
    <row r="183" spans="2:17"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</row>
    <row r="184" spans="2:17">
      <c r="B184" s="111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</row>
    <row r="185" spans="2:17">
      <c r="B185" s="111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</row>
    <row r="186" spans="2:17"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</row>
    <row r="187" spans="2:17"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</row>
    <row r="188" spans="2:17"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</row>
    <row r="189" spans="2:17"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</row>
    <row r="190" spans="2:17"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</row>
    <row r="191" spans="2:17"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</row>
    <row r="192" spans="2:17">
      <c r="B192" s="111"/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</row>
    <row r="193" spans="2:17">
      <c r="B193" s="111"/>
      <c r="C193" s="111"/>
      <c r="D193" s="111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</row>
    <row r="194" spans="2:17"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</row>
    <row r="195" spans="2:17"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</row>
    <row r="196" spans="2:17"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</row>
    <row r="197" spans="2:17">
      <c r="B197" s="111"/>
      <c r="C197" s="111"/>
      <c r="D197" s="111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</row>
    <row r="198" spans="2:17"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</row>
    <row r="199" spans="2:17">
      <c r="B199" s="111"/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</row>
    <row r="200" spans="2:17">
      <c r="B200" s="111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</row>
    <row r="201" spans="2:17">
      <c r="B201" s="111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</row>
    <row r="202" spans="2:17">
      <c r="B202" s="111"/>
      <c r="C202" s="111"/>
      <c r="D202" s="111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</row>
    <row r="203" spans="2:17">
      <c r="B203" s="111"/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</row>
    <row r="204" spans="2:17">
      <c r="B204" s="111"/>
      <c r="C204" s="111"/>
      <c r="D204" s="111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</row>
    <row r="205" spans="2:17"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</row>
    <row r="206" spans="2:17"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</row>
    <row r="207" spans="2:17">
      <c r="B207" s="111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</row>
    <row r="208" spans="2:17">
      <c r="B208" s="111"/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</row>
    <row r="209" spans="2:17">
      <c r="B209" s="111"/>
      <c r="C209" s="111"/>
      <c r="D209" s="111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  <c r="Q209" s="111"/>
    </row>
    <row r="210" spans="2:17">
      <c r="B210" s="111"/>
      <c r="C210" s="111"/>
      <c r="D210" s="111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</row>
    <row r="211" spans="2:17">
      <c r="B211" s="111"/>
      <c r="C211" s="111"/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</row>
    <row r="212" spans="2:17">
      <c r="B212" s="111"/>
      <c r="C212" s="111"/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</row>
    <row r="213" spans="2:17">
      <c r="B213" s="111"/>
      <c r="C213" s="111"/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</row>
    <row r="214" spans="2:17">
      <c r="B214" s="111"/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</row>
    <row r="215" spans="2:17">
      <c r="B215" s="111"/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</row>
    <row r="216" spans="2:17">
      <c r="B216" s="111"/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</row>
    <row r="217" spans="2:17"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</row>
    <row r="218" spans="2:17">
      <c r="B218" s="111"/>
      <c r="C218" s="111"/>
      <c r="D218" s="111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</row>
    <row r="219" spans="2:17">
      <c r="B219" s="111"/>
      <c r="C219" s="111"/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</row>
    <row r="220" spans="2:17">
      <c r="B220" s="111"/>
      <c r="C220" s="111"/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</row>
    <row r="221" spans="2:17">
      <c r="B221" s="111"/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</row>
    <row r="222" spans="2:17">
      <c r="B222" s="111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</row>
    <row r="223" spans="2:17">
      <c r="B223" s="111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</row>
    <row r="224" spans="2:17"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</row>
    <row r="225" spans="2:17">
      <c r="B225" s="111"/>
      <c r="C225" s="111"/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</row>
    <row r="226" spans="2:17">
      <c r="B226" s="111"/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</row>
    <row r="227" spans="2:17">
      <c r="B227" s="111"/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</row>
    <row r="228" spans="2:17">
      <c r="B228" s="111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</row>
    <row r="229" spans="2:17">
      <c r="B229" s="111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</row>
    <row r="230" spans="2:17">
      <c r="B230" s="111"/>
      <c r="C230" s="111"/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</row>
    <row r="231" spans="2:17">
      <c r="B231" s="111"/>
      <c r="C231" s="111"/>
      <c r="D231" s="111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</row>
    <row r="232" spans="2:17">
      <c r="B232" s="111"/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</row>
    <row r="233" spans="2:17">
      <c r="B233" s="111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</row>
    <row r="234" spans="2:17">
      <c r="B234" s="111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</row>
    <row r="235" spans="2:17">
      <c r="B235" s="111"/>
      <c r="C235" s="111"/>
      <c r="D235" s="111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</row>
    <row r="236" spans="2:17">
      <c r="B236" s="111"/>
      <c r="C236" s="111"/>
      <c r="D236" s="111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</row>
    <row r="237" spans="2:17">
      <c r="B237" s="111"/>
      <c r="C237" s="111"/>
      <c r="D237" s="111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</row>
    <row r="238" spans="2:17">
      <c r="B238" s="111"/>
      <c r="C238" s="111"/>
      <c r="D238" s="111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</row>
    <row r="239" spans="2:17">
      <c r="B239" s="111"/>
      <c r="C239" s="111"/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  <c r="P239" s="111"/>
      <c r="Q239" s="111"/>
    </row>
    <row r="240" spans="2:17">
      <c r="B240" s="111"/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</row>
    <row r="241" spans="2:17"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</row>
    <row r="242" spans="2:17">
      <c r="B242" s="111"/>
      <c r="C242" s="111"/>
      <c r="D242" s="111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1"/>
      <c r="P242" s="111"/>
      <c r="Q242" s="111"/>
    </row>
    <row r="243" spans="2:17">
      <c r="B243" s="111"/>
      <c r="C243" s="111"/>
      <c r="D243" s="111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  <c r="O243" s="111"/>
      <c r="P243" s="111"/>
      <c r="Q243" s="111"/>
    </row>
    <row r="244" spans="2:17">
      <c r="B244" s="111"/>
      <c r="C244" s="111"/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</row>
    <row r="245" spans="2:17">
      <c r="B245" s="111"/>
      <c r="C245" s="111"/>
      <c r="D245" s="111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</row>
    <row r="246" spans="2:17">
      <c r="B246" s="111"/>
      <c r="C246" s="111"/>
      <c r="D246" s="111"/>
      <c r="E246" s="111"/>
      <c r="F246" s="111"/>
      <c r="G246" s="111"/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</row>
    <row r="247" spans="2:17">
      <c r="B247" s="111"/>
      <c r="C247" s="111"/>
      <c r="D247" s="111"/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  <c r="O247" s="111"/>
      <c r="P247" s="111"/>
      <c r="Q247" s="11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Лист28">
    <tabColor indexed="50"/>
    <outlinePr applyStyles="1" summaryBelow="0"/>
    <pageSetUpPr fitToPage="1"/>
  </sheetPr>
  <dimension ref="A2:S168"/>
  <sheetViews>
    <sheetView topLeftCell="A97" workbookViewId="0">
      <selection activeCell="A6" sqref="A6:A119"/>
    </sheetView>
  </sheetViews>
  <sheetFormatPr baseColWidth="10" defaultColWidth="9.1640625" defaultRowHeight="14" outlineLevelRow="3"/>
  <cols>
    <col min="1" max="1" width="52" style="119" customWidth="1"/>
    <col min="2" max="7" width="16.33203125" style="166" customWidth="1"/>
    <col min="8" max="16384" width="9.1640625" style="119"/>
  </cols>
  <sheetData>
    <row r="2" spans="1:19" ht="19">
      <c r="A2" s="5" t="s">
        <v>319</v>
      </c>
      <c r="B2" s="3"/>
      <c r="C2" s="3"/>
      <c r="D2" s="3"/>
      <c r="E2" s="3"/>
      <c r="F2" s="3"/>
      <c r="G2" s="3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>
      <c r="A3" s="83"/>
    </row>
    <row r="4" spans="1:19" s="150" customFormat="1">
      <c r="B4" s="199"/>
      <c r="C4" s="199"/>
      <c r="D4" s="199"/>
      <c r="E4" s="199"/>
      <c r="F4" s="199"/>
      <c r="G4" s="150" t="s">
        <v>298</v>
      </c>
    </row>
    <row r="5" spans="1:19" s="207" customFormat="1">
      <c r="A5" s="209"/>
      <c r="B5" s="12">
        <v>42369</v>
      </c>
      <c r="C5" s="12">
        <v>42735</v>
      </c>
      <c r="D5" s="12">
        <v>43100</v>
      </c>
      <c r="E5" s="12">
        <v>43465</v>
      </c>
      <c r="F5" s="12">
        <v>43830</v>
      </c>
      <c r="G5" s="12">
        <v>44104</v>
      </c>
    </row>
    <row r="6" spans="1:19" s="258" customFormat="1" ht="17">
      <c r="A6" s="235" t="s">
        <v>206</v>
      </c>
      <c r="B6" s="25">
        <f t="shared" ref="B6:F6" si="0">B$7+B$80</f>
        <v>1572.18013001948</v>
      </c>
      <c r="C6" s="25">
        <f t="shared" si="0"/>
        <v>1929.80880008943</v>
      </c>
      <c r="D6" s="25">
        <f t="shared" si="0"/>
        <v>2141.6905879997303</v>
      </c>
      <c r="E6" s="25">
        <f t="shared" si="0"/>
        <v>2168.4215676638596</v>
      </c>
      <c r="F6" s="25">
        <f t="shared" si="0"/>
        <v>1998.2958999565101</v>
      </c>
      <c r="G6" s="25">
        <v>2345.6080919830001</v>
      </c>
    </row>
    <row r="7" spans="1:19" s="10" customFormat="1" ht="16">
      <c r="A7" s="26" t="s">
        <v>207</v>
      </c>
      <c r="B7" s="86">
        <f t="shared" ref="B7:G7" si="1">B$8+B$48</f>
        <v>1334.27157232031</v>
      </c>
      <c r="C7" s="86">
        <f t="shared" si="1"/>
        <v>1650.8332522282999</v>
      </c>
      <c r="D7" s="86">
        <f t="shared" si="1"/>
        <v>1833.70983091682</v>
      </c>
      <c r="E7" s="86">
        <f t="shared" si="1"/>
        <v>1860.2910955850798</v>
      </c>
      <c r="F7" s="86">
        <f t="shared" si="1"/>
        <v>1761.3691314806101</v>
      </c>
      <c r="G7" s="86">
        <f t="shared" si="1"/>
        <v>2065.4859034587798</v>
      </c>
    </row>
    <row r="8" spans="1:19" s="221" customFormat="1" ht="16" outlineLevel="1">
      <c r="A8" s="255" t="s">
        <v>208</v>
      </c>
      <c r="B8" s="89">
        <f t="shared" ref="B8:G8" si="2">B$9+B$46</f>
        <v>508.00112311179004</v>
      </c>
      <c r="C8" s="89">
        <f t="shared" si="2"/>
        <v>670.64553054187002</v>
      </c>
      <c r="D8" s="89">
        <f t="shared" si="2"/>
        <v>753.3993864683199</v>
      </c>
      <c r="E8" s="89">
        <f t="shared" si="2"/>
        <v>761.09019182404984</v>
      </c>
      <c r="F8" s="89">
        <f t="shared" si="2"/>
        <v>829.49510481237996</v>
      </c>
      <c r="G8" s="89">
        <f t="shared" si="2"/>
        <v>878.25201138561999</v>
      </c>
    </row>
    <row r="9" spans="1:19" s="138" customFormat="1" outlineLevel="2">
      <c r="A9" s="170" t="s">
        <v>209</v>
      </c>
      <c r="B9" s="239">
        <f t="shared" ref="B9:F9" si="3">SUM(B$10:B$45)</f>
        <v>505.35607266169006</v>
      </c>
      <c r="C9" s="239">
        <f t="shared" si="3"/>
        <v>668.13273261425002</v>
      </c>
      <c r="D9" s="239">
        <f t="shared" si="3"/>
        <v>751.01884106317993</v>
      </c>
      <c r="E9" s="239">
        <f t="shared" si="3"/>
        <v>758.84189894138979</v>
      </c>
      <c r="F9" s="239">
        <f t="shared" si="3"/>
        <v>827.37906445219994</v>
      </c>
      <c r="G9" s="239">
        <v>876.23516041729999</v>
      </c>
    </row>
    <row r="10" spans="1:19" s="117" customFormat="1" outlineLevel="3">
      <c r="A10" s="132" t="s">
        <v>320</v>
      </c>
      <c r="B10" s="225">
        <v>9.8638000000000003E-2</v>
      </c>
      <c r="C10" s="225">
        <v>0</v>
      </c>
      <c r="D10" s="225">
        <v>0</v>
      </c>
      <c r="E10" s="225">
        <v>0</v>
      </c>
      <c r="F10" s="225">
        <v>0</v>
      </c>
      <c r="G10" s="225">
        <v>0</v>
      </c>
    </row>
    <row r="11" spans="1:19" outlineLevel="3">
      <c r="A11" s="130" t="s">
        <v>321</v>
      </c>
      <c r="B11" s="175">
        <v>0</v>
      </c>
      <c r="C11" s="175">
        <v>0</v>
      </c>
      <c r="D11" s="175">
        <v>0</v>
      </c>
      <c r="E11" s="175">
        <v>11.731711274649999</v>
      </c>
      <c r="F11" s="175">
        <v>0</v>
      </c>
      <c r="G11" s="175">
        <v>0</v>
      </c>
      <c r="H11" s="111"/>
      <c r="I11" s="111"/>
      <c r="J11" s="111"/>
      <c r="K11" s="111"/>
      <c r="L11" s="111"/>
      <c r="M11" s="111"/>
      <c r="N11" s="111"/>
      <c r="O11" s="111"/>
      <c r="P11" s="111"/>
      <c r="Q11" s="111"/>
    </row>
    <row r="12" spans="1:19" outlineLevel="3">
      <c r="A12" s="130" t="s">
        <v>210</v>
      </c>
      <c r="B12" s="175">
        <v>60.558463000000003</v>
      </c>
      <c r="C12" s="175">
        <v>74.832982999999999</v>
      </c>
      <c r="D12" s="175">
        <v>62.650438999999999</v>
      </c>
      <c r="E12" s="175">
        <v>62.650438999999999</v>
      </c>
      <c r="F12" s="175">
        <v>72.721914999999996</v>
      </c>
      <c r="G12" s="175">
        <v>71.771915000000007</v>
      </c>
      <c r="H12" s="111"/>
      <c r="I12" s="111"/>
      <c r="J12" s="111"/>
      <c r="K12" s="111"/>
      <c r="L12" s="111"/>
      <c r="M12" s="111"/>
      <c r="N12" s="111"/>
      <c r="O12" s="111"/>
      <c r="P12" s="111"/>
      <c r="Q12" s="111"/>
    </row>
    <row r="13" spans="1:19" outlineLevel="3">
      <c r="A13" s="130" t="s">
        <v>211</v>
      </c>
      <c r="B13" s="175">
        <v>17.382981000000001</v>
      </c>
      <c r="C13" s="175">
        <v>17.382981000000001</v>
      </c>
      <c r="D13" s="175">
        <v>19.033000000000001</v>
      </c>
      <c r="E13" s="175">
        <v>19.033000000000001</v>
      </c>
      <c r="F13" s="175">
        <v>19.033000000000001</v>
      </c>
      <c r="G13" s="175">
        <v>19.033000000000001</v>
      </c>
      <c r="H13" s="111"/>
      <c r="I13" s="111"/>
      <c r="J13" s="111"/>
      <c r="K13" s="111"/>
      <c r="L13" s="111"/>
      <c r="M13" s="111"/>
      <c r="N13" s="111"/>
      <c r="O13" s="111"/>
      <c r="P13" s="111"/>
      <c r="Q13" s="111"/>
    </row>
    <row r="14" spans="1:19" outlineLevel="3">
      <c r="A14" s="130" t="s">
        <v>322</v>
      </c>
      <c r="B14" s="175">
        <v>8.2837102117200008</v>
      </c>
      <c r="C14" s="175">
        <v>3.4775700000000001</v>
      </c>
      <c r="D14" s="175">
        <v>6.9027900000000004</v>
      </c>
      <c r="E14" s="175">
        <v>19.159217458000001</v>
      </c>
      <c r="F14" s="175">
        <v>37.771855741800003</v>
      </c>
      <c r="G14" s="175">
        <v>24.1833965738</v>
      </c>
      <c r="H14" s="111"/>
      <c r="I14" s="111"/>
      <c r="J14" s="111"/>
      <c r="K14" s="111"/>
      <c r="L14" s="111"/>
      <c r="M14" s="111"/>
      <c r="N14" s="111"/>
      <c r="O14" s="111"/>
      <c r="P14" s="111"/>
      <c r="Q14" s="111"/>
    </row>
    <row r="15" spans="1:19" outlineLevel="3">
      <c r="A15" s="130" t="s">
        <v>213</v>
      </c>
      <c r="B15" s="175">
        <v>12.5</v>
      </c>
      <c r="C15" s="175">
        <v>28.5</v>
      </c>
      <c r="D15" s="175">
        <v>36.5</v>
      </c>
      <c r="E15" s="175">
        <v>36.5</v>
      </c>
      <c r="F15" s="175">
        <v>36.5</v>
      </c>
      <c r="G15" s="175">
        <v>36.5</v>
      </c>
      <c r="H15" s="111"/>
      <c r="I15" s="111"/>
      <c r="J15" s="111"/>
      <c r="K15" s="111"/>
      <c r="L15" s="111"/>
      <c r="M15" s="111"/>
      <c r="N15" s="111"/>
      <c r="O15" s="111"/>
      <c r="P15" s="111"/>
      <c r="Q15" s="111"/>
    </row>
    <row r="16" spans="1:19" outlineLevel="3">
      <c r="A16" s="130" t="s">
        <v>214</v>
      </c>
      <c r="B16" s="175">
        <v>13.11763</v>
      </c>
      <c r="C16" s="175">
        <v>37.117629999999998</v>
      </c>
      <c r="D16" s="175">
        <v>28.700001</v>
      </c>
      <c r="E16" s="175">
        <v>28.700001</v>
      </c>
      <c r="F16" s="175">
        <v>28.700001</v>
      </c>
      <c r="G16" s="175">
        <v>28.700001</v>
      </c>
      <c r="H16" s="111"/>
      <c r="I16" s="111"/>
      <c r="J16" s="111"/>
      <c r="K16" s="111"/>
      <c r="L16" s="111"/>
      <c r="M16" s="111"/>
      <c r="N16" s="111"/>
      <c r="O16" s="111"/>
      <c r="P16" s="111"/>
      <c r="Q16" s="111"/>
    </row>
    <row r="17" spans="1:17" outlineLevel="3">
      <c r="A17" s="130" t="s">
        <v>215</v>
      </c>
      <c r="B17" s="175">
        <v>3.25</v>
      </c>
      <c r="C17" s="175">
        <v>51.25</v>
      </c>
      <c r="D17" s="175">
        <v>46.9</v>
      </c>
      <c r="E17" s="175">
        <v>46.9</v>
      </c>
      <c r="F17" s="175">
        <v>46.9</v>
      </c>
      <c r="G17" s="175">
        <v>46.9</v>
      </c>
      <c r="H17" s="111"/>
      <c r="I17" s="111"/>
      <c r="J17" s="111"/>
      <c r="K17" s="111"/>
      <c r="L17" s="111"/>
      <c r="M17" s="111"/>
      <c r="N17" s="111"/>
      <c r="O17" s="111"/>
      <c r="P17" s="111"/>
      <c r="Q17" s="111"/>
    </row>
    <row r="18" spans="1:17" outlineLevel="3">
      <c r="A18" s="130" t="s">
        <v>216</v>
      </c>
      <c r="B18" s="175">
        <v>15.848839999999999</v>
      </c>
      <c r="C18" s="175">
        <v>42.789838000000003</v>
      </c>
      <c r="D18" s="175">
        <v>93.438657000000006</v>
      </c>
      <c r="E18" s="175">
        <v>93.438657000000006</v>
      </c>
      <c r="F18" s="175">
        <v>93.438657000000006</v>
      </c>
      <c r="G18" s="175">
        <v>100.278657</v>
      </c>
      <c r="H18" s="111"/>
      <c r="I18" s="111"/>
      <c r="J18" s="111"/>
      <c r="K18" s="111"/>
      <c r="L18" s="111"/>
      <c r="M18" s="111"/>
      <c r="N18" s="111"/>
      <c r="O18" s="111"/>
      <c r="P18" s="111"/>
      <c r="Q18" s="111"/>
    </row>
    <row r="19" spans="1:17" outlineLevel="3">
      <c r="A19" s="130" t="s">
        <v>217</v>
      </c>
      <c r="B19" s="175">
        <v>0</v>
      </c>
      <c r="C19" s="175">
        <v>0</v>
      </c>
      <c r="D19" s="175">
        <v>12.097744</v>
      </c>
      <c r="E19" s="175">
        <v>12.097744</v>
      </c>
      <c r="F19" s="175">
        <v>12.097744</v>
      </c>
      <c r="G19" s="175">
        <v>12.097744</v>
      </c>
      <c r="H19" s="111"/>
      <c r="I19" s="111"/>
      <c r="J19" s="111"/>
      <c r="K19" s="111"/>
      <c r="L19" s="111"/>
      <c r="M19" s="111"/>
      <c r="N19" s="111"/>
      <c r="O19" s="111"/>
      <c r="P19" s="111"/>
      <c r="Q19" s="111"/>
    </row>
    <row r="20" spans="1:17" outlineLevel="3">
      <c r="A20" s="130" t="s">
        <v>218</v>
      </c>
      <c r="B20" s="175">
        <v>0</v>
      </c>
      <c r="C20" s="175">
        <v>0</v>
      </c>
      <c r="D20" s="175">
        <v>12.097744</v>
      </c>
      <c r="E20" s="175">
        <v>12.097744</v>
      </c>
      <c r="F20" s="175">
        <v>12.097744</v>
      </c>
      <c r="G20" s="175">
        <v>12.097744</v>
      </c>
      <c r="H20" s="111"/>
      <c r="I20" s="111"/>
      <c r="J20" s="111"/>
      <c r="K20" s="111"/>
      <c r="L20" s="111"/>
      <c r="M20" s="111"/>
      <c r="N20" s="111"/>
      <c r="O20" s="111"/>
      <c r="P20" s="111"/>
      <c r="Q20" s="111"/>
    </row>
    <row r="21" spans="1:17" outlineLevel="3">
      <c r="A21" s="130" t="s">
        <v>323</v>
      </c>
      <c r="B21" s="175">
        <v>1.04892516</v>
      </c>
      <c r="C21" s="175">
        <v>29.257961406869999</v>
      </c>
      <c r="D21" s="175">
        <v>30.282912463799999</v>
      </c>
      <c r="E21" s="175">
        <v>37.421561873549997</v>
      </c>
      <c r="F21" s="175">
        <v>31.401890643400002</v>
      </c>
      <c r="G21" s="175">
        <v>21.185009322399999</v>
      </c>
      <c r="H21" s="111"/>
      <c r="I21" s="111"/>
      <c r="J21" s="111"/>
      <c r="K21" s="111"/>
      <c r="L21" s="111"/>
      <c r="M21" s="111"/>
      <c r="N21" s="111"/>
      <c r="O21" s="111"/>
      <c r="P21" s="111"/>
      <c r="Q21" s="111"/>
    </row>
    <row r="22" spans="1:17" outlineLevel="3">
      <c r="A22" s="130" t="s">
        <v>220</v>
      </c>
      <c r="B22" s="175">
        <v>0</v>
      </c>
      <c r="C22" s="175">
        <v>0</v>
      </c>
      <c r="D22" s="175">
        <v>12.097744</v>
      </c>
      <c r="E22" s="175">
        <v>12.097744</v>
      </c>
      <c r="F22" s="175">
        <v>12.097744</v>
      </c>
      <c r="G22" s="175">
        <v>12.097744</v>
      </c>
      <c r="H22" s="111"/>
      <c r="I22" s="111"/>
      <c r="J22" s="111"/>
      <c r="K22" s="111"/>
      <c r="L22" s="111"/>
      <c r="M22" s="111"/>
      <c r="N22" s="111"/>
      <c r="O22" s="111"/>
      <c r="P22" s="111"/>
      <c r="Q22" s="111"/>
    </row>
    <row r="23" spans="1:17" outlineLevel="3">
      <c r="A23" s="130" t="s">
        <v>221</v>
      </c>
      <c r="B23" s="175">
        <v>0</v>
      </c>
      <c r="C23" s="175">
        <v>0</v>
      </c>
      <c r="D23" s="175">
        <v>12.097744</v>
      </c>
      <c r="E23" s="175">
        <v>12.097744</v>
      </c>
      <c r="F23" s="175">
        <v>12.097744</v>
      </c>
      <c r="G23" s="175">
        <v>12.097744</v>
      </c>
      <c r="H23" s="111"/>
      <c r="I23" s="111"/>
      <c r="J23" s="111"/>
      <c r="K23" s="111"/>
      <c r="L23" s="111"/>
      <c r="M23" s="111"/>
      <c r="N23" s="111"/>
      <c r="O23" s="111"/>
      <c r="P23" s="111"/>
      <c r="Q23" s="111"/>
    </row>
    <row r="24" spans="1:17" outlineLevel="3">
      <c r="A24" s="130" t="s">
        <v>222</v>
      </c>
      <c r="B24" s="175">
        <v>21.910342335999999</v>
      </c>
      <c r="C24" s="175">
        <v>64.353439528590002</v>
      </c>
      <c r="D24" s="175">
        <v>71.605224814419998</v>
      </c>
      <c r="E24" s="175">
        <v>19.184152653999998</v>
      </c>
      <c r="F24" s="175">
        <v>47.236592873600003</v>
      </c>
      <c r="G24" s="175">
        <v>87.679280848100007</v>
      </c>
      <c r="H24" s="111"/>
      <c r="I24" s="111"/>
      <c r="J24" s="111"/>
      <c r="K24" s="111"/>
      <c r="L24" s="111"/>
      <c r="M24" s="111"/>
      <c r="N24" s="111"/>
      <c r="O24" s="111"/>
      <c r="P24" s="111"/>
      <c r="Q24" s="111"/>
    </row>
    <row r="25" spans="1:17" outlineLevel="3">
      <c r="A25" s="130" t="s">
        <v>223</v>
      </c>
      <c r="B25" s="175">
        <v>0</v>
      </c>
      <c r="C25" s="175">
        <v>0</v>
      </c>
      <c r="D25" s="175">
        <v>12.097744</v>
      </c>
      <c r="E25" s="175">
        <v>12.097744</v>
      </c>
      <c r="F25" s="175">
        <v>12.097744</v>
      </c>
      <c r="G25" s="175">
        <v>12.097744</v>
      </c>
      <c r="H25" s="111"/>
      <c r="I25" s="111"/>
      <c r="J25" s="111"/>
      <c r="K25" s="111"/>
      <c r="L25" s="111"/>
      <c r="M25" s="111"/>
      <c r="N25" s="111"/>
      <c r="O25" s="111"/>
      <c r="P25" s="111"/>
      <c r="Q25" s="111"/>
    </row>
    <row r="26" spans="1:17" outlineLevel="3">
      <c r="A26" s="130" t="s">
        <v>224</v>
      </c>
      <c r="B26" s="175">
        <v>0</v>
      </c>
      <c r="C26" s="175">
        <v>0</v>
      </c>
      <c r="D26" s="175">
        <v>12.097744</v>
      </c>
      <c r="E26" s="175">
        <v>12.097744</v>
      </c>
      <c r="F26" s="175">
        <v>12.097744</v>
      </c>
      <c r="G26" s="175">
        <v>12.097744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</row>
    <row r="27" spans="1:17" outlineLevel="3">
      <c r="A27" s="130" t="s">
        <v>225</v>
      </c>
      <c r="B27" s="175">
        <v>0</v>
      </c>
      <c r="C27" s="175">
        <v>0</v>
      </c>
      <c r="D27" s="175">
        <v>12.097744</v>
      </c>
      <c r="E27" s="175">
        <v>12.097744</v>
      </c>
      <c r="F27" s="175">
        <v>12.097744</v>
      </c>
      <c r="G27" s="175">
        <v>12.097744</v>
      </c>
      <c r="H27" s="111"/>
      <c r="I27" s="111"/>
      <c r="J27" s="111"/>
      <c r="K27" s="111"/>
      <c r="L27" s="111"/>
      <c r="M27" s="111"/>
      <c r="N27" s="111"/>
      <c r="O27" s="111"/>
      <c r="P27" s="111"/>
      <c r="Q27" s="111"/>
    </row>
    <row r="28" spans="1:17" outlineLevel="3">
      <c r="A28" s="130" t="s">
        <v>226</v>
      </c>
      <c r="B28" s="175">
        <v>0</v>
      </c>
      <c r="C28" s="175">
        <v>0</v>
      </c>
      <c r="D28" s="175">
        <v>12.097744</v>
      </c>
      <c r="E28" s="175">
        <v>12.097744</v>
      </c>
      <c r="F28" s="175">
        <v>12.097744</v>
      </c>
      <c r="G28" s="175">
        <v>12.097744</v>
      </c>
      <c r="H28" s="111"/>
      <c r="I28" s="111"/>
      <c r="J28" s="111"/>
      <c r="K28" s="111"/>
      <c r="L28" s="111"/>
      <c r="M28" s="111"/>
      <c r="N28" s="111"/>
      <c r="O28" s="111"/>
      <c r="P28" s="111"/>
      <c r="Q28" s="111"/>
    </row>
    <row r="29" spans="1:17" outlineLevel="3">
      <c r="A29" s="130" t="s">
        <v>227</v>
      </c>
      <c r="B29" s="175">
        <v>0</v>
      </c>
      <c r="C29" s="175">
        <v>0</v>
      </c>
      <c r="D29" s="175">
        <v>12.097744</v>
      </c>
      <c r="E29" s="175">
        <v>12.097744</v>
      </c>
      <c r="F29" s="175">
        <v>12.097744</v>
      </c>
      <c r="G29" s="175">
        <v>12.097744</v>
      </c>
      <c r="H29" s="111"/>
      <c r="I29" s="111"/>
      <c r="J29" s="111"/>
      <c r="K29" s="111"/>
      <c r="L29" s="111"/>
      <c r="M29" s="111"/>
      <c r="N29" s="111"/>
      <c r="O29" s="111"/>
      <c r="P29" s="111"/>
      <c r="Q29" s="111"/>
    </row>
    <row r="30" spans="1:17" outlineLevel="3">
      <c r="A30" s="130" t="s">
        <v>228</v>
      </c>
      <c r="B30" s="175">
        <v>0</v>
      </c>
      <c r="C30" s="175">
        <v>0</v>
      </c>
      <c r="D30" s="175">
        <v>12.097744</v>
      </c>
      <c r="E30" s="175">
        <v>12.097744</v>
      </c>
      <c r="F30" s="175">
        <v>12.097744</v>
      </c>
      <c r="G30" s="175">
        <v>12.097744</v>
      </c>
      <c r="H30" s="111"/>
      <c r="I30" s="111"/>
      <c r="J30" s="111"/>
      <c r="K30" s="111"/>
      <c r="L30" s="111"/>
      <c r="M30" s="111"/>
      <c r="N30" s="111"/>
      <c r="O30" s="111"/>
      <c r="P30" s="111"/>
      <c r="Q30" s="111"/>
    </row>
    <row r="31" spans="1:17" outlineLevel="3">
      <c r="A31" s="130" t="s">
        <v>229</v>
      </c>
      <c r="B31" s="175">
        <v>0</v>
      </c>
      <c r="C31" s="175">
        <v>0</v>
      </c>
      <c r="D31" s="175">
        <v>12.097744</v>
      </c>
      <c r="E31" s="175">
        <v>12.097744</v>
      </c>
      <c r="F31" s="175">
        <v>12.097744</v>
      </c>
      <c r="G31" s="175">
        <v>12.097744</v>
      </c>
      <c r="H31" s="111"/>
      <c r="I31" s="111"/>
      <c r="J31" s="111"/>
      <c r="K31" s="111"/>
      <c r="L31" s="111"/>
      <c r="M31" s="111"/>
      <c r="N31" s="111"/>
      <c r="O31" s="111"/>
      <c r="P31" s="111"/>
      <c r="Q31" s="111"/>
    </row>
    <row r="32" spans="1:17" outlineLevel="3">
      <c r="A32" s="130" t="s">
        <v>230</v>
      </c>
      <c r="B32" s="175">
        <v>0</v>
      </c>
      <c r="C32" s="175">
        <v>0</v>
      </c>
      <c r="D32" s="175">
        <v>12.097744</v>
      </c>
      <c r="E32" s="175">
        <v>12.097744</v>
      </c>
      <c r="F32" s="175">
        <v>12.097744</v>
      </c>
      <c r="G32" s="175">
        <v>12.097744</v>
      </c>
      <c r="H32" s="111"/>
      <c r="I32" s="111"/>
      <c r="J32" s="111"/>
      <c r="K32" s="111"/>
      <c r="L32" s="111"/>
      <c r="M32" s="111"/>
      <c r="N32" s="111"/>
      <c r="O32" s="111"/>
      <c r="P32" s="111"/>
      <c r="Q32" s="111"/>
    </row>
    <row r="33" spans="1:17" outlineLevel="3">
      <c r="A33" s="130" t="s">
        <v>231</v>
      </c>
      <c r="B33" s="175">
        <v>0</v>
      </c>
      <c r="C33" s="175">
        <v>0</v>
      </c>
      <c r="D33" s="175">
        <v>12.097744</v>
      </c>
      <c r="E33" s="175">
        <v>12.097744</v>
      </c>
      <c r="F33" s="175">
        <v>12.097744</v>
      </c>
      <c r="G33" s="175">
        <v>12.097744</v>
      </c>
      <c r="H33" s="111"/>
      <c r="I33" s="111"/>
      <c r="J33" s="111"/>
      <c r="K33" s="111"/>
      <c r="L33" s="111"/>
      <c r="M33" s="111"/>
      <c r="N33" s="111"/>
      <c r="O33" s="111"/>
      <c r="P33" s="111"/>
      <c r="Q33" s="111"/>
    </row>
    <row r="34" spans="1:17" outlineLevel="3">
      <c r="A34" s="130" t="s">
        <v>232</v>
      </c>
      <c r="B34" s="175">
        <v>0</v>
      </c>
      <c r="C34" s="175">
        <v>0</v>
      </c>
      <c r="D34" s="175">
        <v>12.097744</v>
      </c>
      <c r="E34" s="175">
        <v>12.097744</v>
      </c>
      <c r="F34" s="175">
        <v>12.097744</v>
      </c>
      <c r="G34" s="175">
        <v>12.097744</v>
      </c>
      <c r="H34" s="111"/>
      <c r="I34" s="111"/>
      <c r="J34" s="111"/>
      <c r="K34" s="111"/>
      <c r="L34" s="111"/>
      <c r="M34" s="111"/>
      <c r="N34" s="111"/>
      <c r="O34" s="111"/>
      <c r="P34" s="111"/>
      <c r="Q34" s="111"/>
    </row>
    <row r="35" spans="1:17" outlineLevel="3">
      <c r="A35" s="130" t="s">
        <v>233</v>
      </c>
      <c r="B35" s="175">
        <v>0</v>
      </c>
      <c r="C35" s="175">
        <v>0.01</v>
      </c>
      <c r="D35" s="175">
        <v>0.54500000000000004</v>
      </c>
      <c r="E35" s="175">
        <v>6.6407129999999999</v>
      </c>
      <c r="F35" s="175">
        <v>0</v>
      </c>
      <c r="G35" s="175">
        <v>0</v>
      </c>
      <c r="H35" s="111"/>
      <c r="I35" s="111"/>
      <c r="J35" s="111"/>
      <c r="K35" s="111"/>
      <c r="L35" s="111"/>
      <c r="M35" s="111"/>
      <c r="N35" s="111"/>
      <c r="O35" s="111"/>
      <c r="P35" s="111"/>
      <c r="Q35" s="111"/>
    </row>
    <row r="36" spans="1:17" outlineLevel="3">
      <c r="A36" s="130" t="s">
        <v>234</v>
      </c>
      <c r="B36" s="175">
        <v>43.377236129330001</v>
      </c>
      <c r="C36" s="175">
        <v>18.462385000000001</v>
      </c>
      <c r="D36" s="175">
        <v>45.0859284808</v>
      </c>
      <c r="E36" s="175">
        <v>62.88869382435</v>
      </c>
      <c r="F36" s="175">
        <v>79.853823193400004</v>
      </c>
      <c r="G36" s="175">
        <v>48.484028990699997</v>
      </c>
      <c r="H36" s="111"/>
      <c r="I36" s="111"/>
      <c r="J36" s="111"/>
      <c r="K36" s="111"/>
      <c r="L36" s="111"/>
      <c r="M36" s="111"/>
      <c r="N36" s="111"/>
      <c r="O36" s="111"/>
      <c r="P36" s="111"/>
      <c r="Q36" s="111"/>
    </row>
    <row r="37" spans="1:17" outlineLevel="3">
      <c r="A37" s="130" t="s">
        <v>235</v>
      </c>
      <c r="B37" s="175">
        <v>0</v>
      </c>
      <c r="C37" s="175">
        <v>0</v>
      </c>
      <c r="D37" s="175">
        <v>12.097751000000001</v>
      </c>
      <c r="E37" s="175">
        <v>12.097751000000001</v>
      </c>
      <c r="F37" s="175">
        <v>12.097751000000001</v>
      </c>
      <c r="G37" s="175">
        <v>12.097751000000001</v>
      </c>
      <c r="H37" s="111"/>
      <c r="I37" s="111"/>
      <c r="J37" s="111"/>
      <c r="K37" s="111"/>
      <c r="L37" s="111"/>
      <c r="M37" s="111"/>
      <c r="N37" s="111"/>
      <c r="O37" s="111"/>
      <c r="P37" s="111"/>
      <c r="Q37" s="111"/>
    </row>
    <row r="38" spans="1:17" outlineLevel="3">
      <c r="A38" s="130" t="s">
        <v>236</v>
      </c>
      <c r="B38" s="175">
        <v>15.04510672</v>
      </c>
      <c r="C38" s="175">
        <v>15.58553728</v>
      </c>
      <c r="D38" s="175">
        <v>0.03</v>
      </c>
      <c r="E38" s="175">
        <v>0.03</v>
      </c>
      <c r="F38" s="175">
        <v>7.03</v>
      </c>
      <c r="G38" s="175">
        <v>14.13738</v>
      </c>
      <c r="H38" s="111"/>
      <c r="I38" s="111"/>
      <c r="J38" s="111"/>
      <c r="K38" s="111"/>
      <c r="L38" s="111"/>
      <c r="M38" s="111"/>
      <c r="N38" s="111"/>
      <c r="O38" s="111"/>
      <c r="P38" s="111"/>
      <c r="Q38" s="111"/>
    </row>
    <row r="39" spans="1:17" outlineLevel="3">
      <c r="A39" s="130" t="s">
        <v>237</v>
      </c>
      <c r="B39" s="175">
        <v>149.03381210463999</v>
      </c>
      <c r="C39" s="175">
        <v>151.56965139879</v>
      </c>
      <c r="D39" s="175">
        <v>51.174533400000001</v>
      </c>
      <c r="E39" s="175">
        <v>39.370320200000002</v>
      </c>
      <c r="F39" s="175">
        <v>46.557594000000002</v>
      </c>
      <c r="G39" s="175">
        <v>44.196147000000003</v>
      </c>
      <c r="H39" s="111"/>
      <c r="I39" s="111"/>
      <c r="J39" s="111"/>
      <c r="K39" s="111"/>
      <c r="L39" s="111"/>
      <c r="M39" s="111"/>
      <c r="N39" s="111"/>
      <c r="O39" s="111"/>
      <c r="P39" s="111"/>
      <c r="Q39" s="111"/>
    </row>
    <row r="40" spans="1:17" outlineLevel="3">
      <c r="A40" s="130" t="s">
        <v>311</v>
      </c>
      <c r="B40" s="175">
        <v>0</v>
      </c>
      <c r="C40" s="175">
        <v>0.21580099999999999</v>
      </c>
      <c r="D40" s="175">
        <v>10.87562790416</v>
      </c>
      <c r="E40" s="175">
        <v>8.97352198956</v>
      </c>
      <c r="F40" s="175">
        <v>0</v>
      </c>
      <c r="G40" s="175">
        <v>37.940105756299999</v>
      </c>
      <c r="H40" s="111"/>
      <c r="I40" s="111"/>
      <c r="J40" s="111"/>
      <c r="K40" s="111"/>
      <c r="L40" s="111"/>
      <c r="M40" s="111"/>
      <c r="N40" s="111"/>
      <c r="O40" s="111"/>
      <c r="P40" s="111"/>
      <c r="Q40" s="111"/>
    </row>
    <row r="41" spans="1:17" outlineLevel="3">
      <c r="A41" s="130" t="s">
        <v>239</v>
      </c>
      <c r="B41" s="175">
        <v>27.1</v>
      </c>
      <c r="C41" s="175">
        <v>24.1</v>
      </c>
      <c r="D41" s="175">
        <v>7.8000999999999996</v>
      </c>
      <c r="E41" s="175">
        <v>5.8000999999999996</v>
      </c>
      <c r="F41" s="175">
        <v>39.665255999999999</v>
      </c>
      <c r="G41" s="175">
        <v>39.665255999999999</v>
      </c>
      <c r="H41" s="111"/>
      <c r="I41" s="111"/>
      <c r="J41" s="111"/>
      <c r="K41" s="111"/>
      <c r="L41" s="111"/>
      <c r="M41" s="111"/>
      <c r="N41" s="111"/>
      <c r="O41" s="111"/>
      <c r="P41" s="111"/>
      <c r="Q41" s="111"/>
    </row>
    <row r="42" spans="1:17" outlineLevel="3">
      <c r="A42" s="130" t="s">
        <v>240</v>
      </c>
      <c r="B42" s="175">
        <v>48.624791000000002</v>
      </c>
      <c r="C42" s="175">
        <v>44.739790999999997</v>
      </c>
      <c r="D42" s="175">
        <v>19.728459999999998</v>
      </c>
      <c r="E42" s="175">
        <v>17.873328999999998</v>
      </c>
      <c r="F42" s="175">
        <v>23.602312000000001</v>
      </c>
      <c r="G42" s="175">
        <v>18.645816</v>
      </c>
      <c r="H42" s="111"/>
      <c r="I42" s="111"/>
      <c r="J42" s="111"/>
      <c r="K42" s="111"/>
      <c r="L42" s="111"/>
      <c r="M42" s="111"/>
      <c r="N42" s="111"/>
      <c r="O42" s="111"/>
      <c r="P42" s="111"/>
      <c r="Q42" s="111"/>
    </row>
    <row r="43" spans="1:17" outlineLevel="3">
      <c r="A43" s="130" t="s">
        <v>241</v>
      </c>
      <c r="B43" s="175">
        <v>31.301197999999999</v>
      </c>
      <c r="C43" s="175">
        <v>27.416198000000001</v>
      </c>
      <c r="D43" s="175">
        <v>18.899999999999999</v>
      </c>
      <c r="E43" s="175">
        <v>17.5</v>
      </c>
      <c r="F43" s="175">
        <v>17.5</v>
      </c>
      <c r="G43" s="175">
        <v>17.5</v>
      </c>
      <c r="H43" s="111"/>
      <c r="I43" s="111"/>
      <c r="J43" s="111"/>
      <c r="K43" s="111"/>
      <c r="L43" s="111"/>
      <c r="M43" s="111"/>
      <c r="N43" s="111"/>
      <c r="O43" s="111"/>
      <c r="P43" s="111"/>
      <c r="Q43" s="111"/>
    </row>
    <row r="44" spans="1:17" outlineLevel="3">
      <c r="A44" s="130" t="s">
        <v>312</v>
      </c>
      <c r="B44" s="175">
        <v>0</v>
      </c>
      <c r="C44" s="175">
        <v>0.19656699999999999</v>
      </c>
      <c r="D44" s="175">
        <v>0</v>
      </c>
      <c r="E44" s="175">
        <v>24.18031366728</v>
      </c>
      <c r="F44" s="175">
        <v>0</v>
      </c>
      <c r="G44" s="175">
        <v>19.968999925999999</v>
      </c>
      <c r="H44" s="111"/>
      <c r="I44" s="111"/>
      <c r="J44" s="111"/>
      <c r="K44" s="111"/>
      <c r="L44" s="111"/>
      <c r="M44" s="111"/>
      <c r="N44" s="111"/>
      <c r="O44" s="111"/>
      <c r="P44" s="111"/>
      <c r="Q44" s="111"/>
    </row>
    <row r="45" spans="1:17" outlineLevel="3">
      <c r="A45" s="130" t="s">
        <v>243</v>
      </c>
      <c r="B45" s="175">
        <v>36.874398999999997</v>
      </c>
      <c r="C45" s="175">
        <v>36.874398999999997</v>
      </c>
      <c r="D45" s="175">
        <v>19.399999999999999</v>
      </c>
      <c r="E45" s="175">
        <v>19.399999999999999</v>
      </c>
      <c r="F45" s="175">
        <v>18</v>
      </c>
      <c r="G45" s="175">
        <v>18</v>
      </c>
      <c r="H45" s="111"/>
      <c r="I45" s="111"/>
      <c r="J45" s="111"/>
      <c r="K45" s="111"/>
      <c r="L45" s="111"/>
      <c r="M45" s="111"/>
      <c r="N45" s="111"/>
      <c r="O45" s="111"/>
      <c r="P45" s="111"/>
      <c r="Q45" s="111"/>
    </row>
    <row r="46" spans="1:17" outlineLevel="2">
      <c r="A46" s="142" t="s">
        <v>244</v>
      </c>
      <c r="B46" s="160">
        <f t="shared" ref="B46:F46" si="4">SUM(B$47:B$47)</f>
        <v>2.6450504500999998</v>
      </c>
      <c r="C46" s="160">
        <f t="shared" si="4"/>
        <v>2.5127979276199999</v>
      </c>
      <c r="D46" s="160">
        <f t="shared" si="4"/>
        <v>2.3805454051399999</v>
      </c>
      <c r="E46" s="160">
        <f t="shared" si="4"/>
        <v>2.2482928826599999</v>
      </c>
      <c r="F46" s="160">
        <f t="shared" si="4"/>
        <v>2.11604036018</v>
      </c>
      <c r="G46" s="160">
        <v>2.01685096832</v>
      </c>
      <c r="H46" s="111"/>
      <c r="I46" s="111"/>
      <c r="J46" s="111"/>
      <c r="K46" s="111"/>
      <c r="L46" s="111"/>
      <c r="M46" s="111"/>
      <c r="N46" s="111"/>
      <c r="O46" s="111"/>
      <c r="P46" s="111"/>
      <c r="Q46" s="111"/>
    </row>
    <row r="47" spans="1:17" outlineLevel="3">
      <c r="A47" s="130" t="s">
        <v>313</v>
      </c>
      <c r="B47" s="175">
        <v>2.6450504500999998</v>
      </c>
      <c r="C47" s="175">
        <v>2.5127979276199999</v>
      </c>
      <c r="D47" s="175">
        <v>2.3805454051399999</v>
      </c>
      <c r="E47" s="175">
        <v>2.2482928826599999</v>
      </c>
      <c r="F47" s="175">
        <v>2.11604036018</v>
      </c>
      <c r="G47" s="175">
        <v>2.01685096832</v>
      </c>
      <c r="H47" s="111"/>
      <c r="I47" s="111"/>
      <c r="J47" s="111"/>
      <c r="K47" s="111"/>
      <c r="L47" s="111"/>
      <c r="M47" s="111"/>
      <c r="N47" s="111"/>
      <c r="O47" s="111"/>
      <c r="P47" s="111"/>
      <c r="Q47" s="111"/>
    </row>
    <row r="48" spans="1:17" ht="15" outlineLevel="1">
      <c r="A48" s="115" t="s">
        <v>246</v>
      </c>
      <c r="B48" s="94">
        <f t="shared" ref="B48:G48" si="5">B$49+B$56+B$64+B$69+B$78</f>
        <v>826.27044920852006</v>
      </c>
      <c r="C48" s="94">
        <f t="shared" si="5"/>
        <v>980.18772168643</v>
      </c>
      <c r="D48" s="94">
        <f t="shared" si="5"/>
        <v>1080.3104444485</v>
      </c>
      <c r="E48" s="94">
        <f t="shared" si="5"/>
        <v>1099.2009037610301</v>
      </c>
      <c r="F48" s="94">
        <f t="shared" si="5"/>
        <v>931.87402666823004</v>
      </c>
      <c r="G48" s="94">
        <f t="shared" si="5"/>
        <v>1187.23389207316</v>
      </c>
      <c r="H48" s="111"/>
      <c r="I48" s="111"/>
      <c r="J48" s="111"/>
      <c r="K48" s="111"/>
      <c r="L48" s="111"/>
      <c r="M48" s="111"/>
      <c r="N48" s="111"/>
      <c r="O48" s="111"/>
      <c r="P48" s="111"/>
      <c r="Q48" s="111"/>
    </row>
    <row r="49" spans="1:17" outlineLevel="2">
      <c r="A49" s="142" t="s">
        <v>247</v>
      </c>
      <c r="B49" s="160">
        <f t="shared" ref="B49:F49" si="6">SUM(B$50:B$55)</f>
        <v>337.44926214065003</v>
      </c>
      <c r="C49" s="160">
        <f t="shared" si="6"/>
        <v>371.84654266849998</v>
      </c>
      <c r="D49" s="160">
        <f t="shared" si="6"/>
        <v>407.46798554671994</v>
      </c>
      <c r="E49" s="160">
        <f t="shared" si="6"/>
        <v>370.82150240537999</v>
      </c>
      <c r="F49" s="160">
        <f t="shared" si="6"/>
        <v>292.19705520369001</v>
      </c>
      <c r="G49" s="160">
        <v>407.3215465632</v>
      </c>
      <c r="H49" s="111"/>
      <c r="I49" s="111"/>
      <c r="J49" s="111"/>
      <c r="K49" s="111"/>
      <c r="L49" s="111"/>
      <c r="M49" s="111"/>
      <c r="N49" s="111"/>
      <c r="O49" s="111"/>
      <c r="P49" s="111"/>
      <c r="Q49" s="111"/>
    </row>
    <row r="50" spans="1:17" outlineLevel="3">
      <c r="A50" s="130" t="s">
        <v>248</v>
      </c>
      <c r="B50" s="175">
        <v>57.953115089999997</v>
      </c>
      <c r="C50" s="175">
        <v>62.813954840000001</v>
      </c>
      <c r="D50" s="175">
        <v>94.122141439999993</v>
      </c>
      <c r="E50" s="175">
        <v>104.97379678</v>
      </c>
      <c r="F50" s="175">
        <v>87.456819999999993</v>
      </c>
      <c r="G50" s="175">
        <v>106.350189</v>
      </c>
      <c r="H50" s="111"/>
      <c r="I50" s="111"/>
      <c r="J50" s="111"/>
      <c r="K50" s="111"/>
      <c r="L50" s="111"/>
      <c r="M50" s="111"/>
      <c r="N50" s="111"/>
      <c r="O50" s="111"/>
      <c r="P50" s="111"/>
      <c r="Q50" s="111"/>
    </row>
    <row r="51" spans="1:17" outlineLevel="3">
      <c r="A51" s="130" t="s">
        <v>249</v>
      </c>
      <c r="B51" s="175">
        <v>13.990699070510001</v>
      </c>
      <c r="C51" s="175">
        <v>16.072308696730001</v>
      </c>
      <c r="D51" s="175">
        <v>18.00200891203</v>
      </c>
      <c r="E51" s="175">
        <v>15.99855313966</v>
      </c>
      <c r="F51" s="175">
        <v>11.98128275454</v>
      </c>
      <c r="G51" s="175">
        <v>14.065939682690001</v>
      </c>
      <c r="H51" s="111"/>
      <c r="I51" s="111"/>
      <c r="J51" s="111"/>
      <c r="K51" s="111"/>
      <c r="L51" s="111"/>
      <c r="M51" s="111"/>
      <c r="N51" s="111"/>
      <c r="O51" s="111"/>
      <c r="P51" s="111"/>
      <c r="Q51" s="111"/>
    </row>
    <row r="52" spans="1:17" outlineLevel="3">
      <c r="A52" s="130" t="s">
        <v>250</v>
      </c>
      <c r="B52" s="175">
        <v>12.53014511808</v>
      </c>
      <c r="C52" s="175">
        <v>14.522377756999999</v>
      </c>
      <c r="D52" s="175">
        <v>19.35682668782</v>
      </c>
      <c r="E52" s="175">
        <v>18.849402313100001</v>
      </c>
      <c r="F52" s="175">
        <v>18.590715185450001</v>
      </c>
      <c r="G52" s="175">
        <v>22.906269044550001</v>
      </c>
      <c r="H52" s="111"/>
      <c r="I52" s="111"/>
      <c r="J52" s="111"/>
      <c r="K52" s="111"/>
      <c r="L52" s="111"/>
      <c r="M52" s="111"/>
      <c r="N52" s="111"/>
      <c r="O52" s="111"/>
      <c r="P52" s="111"/>
      <c r="Q52" s="111"/>
    </row>
    <row r="53" spans="1:17" outlineLevel="3">
      <c r="A53" s="130" t="s">
        <v>251</v>
      </c>
      <c r="B53" s="175">
        <v>124.74709683247001</v>
      </c>
      <c r="C53" s="175">
        <v>137.4604736945</v>
      </c>
      <c r="D53" s="175">
        <v>137.87248958478</v>
      </c>
      <c r="E53" s="175">
        <v>135.05662434153999</v>
      </c>
      <c r="F53" s="175">
        <v>116.13319515038</v>
      </c>
      <c r="G53" s="175">
        <v>139.90001260490001</v>
      </c>
      <c r="H53" s="111"/>
      <c r="I53" s="111"/>
      <c r="J53" s="111"/>
      <c r="K53" s="111"/>
      <c r="L53" s="111"/>
      <c r="M53" s="111"/>
      <c r="N53" s="111"/>
      <c r="O53" s="111"/>
      <c r="P53" s="111"/>
      <c r="Q53" s="111"/>
    </row>
    <row r="54" spans="1:17" outlineLevel="3">
      <c r="A54" s="130" t="s">
        <v>252</v>
      </c>
      <c r="B54" s="175">
        <v>128.20769715962001</v>
      </c>
      <c r="C54" s="175">
        <v>140.90985268125999</v>
      </c>
      <c r="D54" s="175">
        <v>137.94721835202</v>
      </c>
      <c r="E54" s="175">
        <v>95.545237728559997</v>
      </c>
      <c r="F54" s="175">
        <v>57.493439262499997</v>
      </c>
      <c r="G54" s="175">
        <v>123.31208339938</v>
      </c>
      <c r="H54" s="111"/>
      <c r="I54" s="111"/>
      <c r="J54" s="111"/>
      <c r="K54" s="111"/>
      <c r="L54" s="111"/>
      <c r="M54" s="111"/>
      <c r="N54" s="111"/>
      <c r="O54" s="111"/>
      <c r="P54" s="111"/>
      <c r="Q54" s="111"/>
    </row>
    <row r="55" spans="1:17" outlineLevel="3">
      <c r="A55" s="130" t="s">
        <v>253</v>
      </c>
      <c r="B55" s="175">
        <v>2.0508869969999999E-2</v>
      </c>
      <c r="C55" s="175">
        <v>6.7574999009999998E-2</v>
      </c>
      <c r="D55" s="175">
        <v>0.16730057006999999</v>
      </c>
      <c r="E55" s="175">
        <v>0.39788810252000001</v>
      </c>
      <c r="F55" s="175">
        <v>0.54160285082000004</v>
      </c>
      <c r="G55" s="175">
        <v>0.78705283167999995</v>
      </c>
      <c r="H55" s="111"/>
      <c r="I55" s="111"/>
      <c r="J55" s="111"/>
      <c r="K55" s="111"/>
      <c r="L55" s="111"/>
      <c r="M55" s="111"/>
      <c r="N55" s="111"/>
      <c r="O55" s="111"/>
      <c r="P55" s="111"/>
      <c r="Q55" s="111"/>
    </row>
    <row r="56" spans="1:17" outlineLevel="2">
      <c r="A56" s="142" t="s">
        <v>286</v>
      </c>
      <c r="B56" s="160">
        <f t="shared" ref="B56:F56" si="7">SUM(B$57:B$63)</f>
        <v>32.70852715345</v>
      </c>
      <c r="C56" s="160">
        <f t="shared" si="7"/>
        <v>45.647504163770002</v>
      </c>
      <c r="D56" s="160">
        <f t="shared" si="7"/>
        <v>49.296237410669995</v>
      </c>
      <c r="E56" s="160">
        <f t="shared" si="7"/>
        <v>47.931220623000002</v>
      </c>
      <c r="F56" s="160">
        <f t="shared" si="7"/>
        <v>38.587261669610001</v>
      </c>
      <c r="G56" s="160">
        <v>42.763372061170003</v>
      </c>
      <c r="H56" s="111"/>
      <c r="I56" s="111"/>
      <c r="J56" s="111"/>
      <c r="K56" s="111"/>
      <c r="L56" s="111"/>
      <c r="M56" s="111"/>
      <c r="N56" s="111"/>
      <c r="O56" s="111"/>
      <c r="P56" s="111"/>
      <c r="Q56" s="111"/>
    </row>
    <row r="57" spans="1:17" outlineLevel="3">
      <c r="A57" s="130" t="s">
        <v>255</v>
      </c>
      <c r="B57" s="175">
        <v>6.9140144000000001</v>
      </c>
      <c r="C57" s="175">
        <v>8.0323875999999998</v>
      </c>
      <c r="D57" s="175">
        <v>8.9030299999999993</v>
      </c>
      <c r="E57" s="175">
        <v>8.1307875999999997</v>
      </c>
      <c r="F57" s="175">
        <v>3.6202200000000002</v>
      </c>
      <c r="G57" s="175">
        <v>0</v>
      </c>
      <c r="H57" s="111"/>
      <c r="I57" s="111"/>
      <c r="J57" s="111"/>
      <c r="K57" s="111"/>
      <c r="L57" s="111"/>
      <c r="M57" s="111"/>
      <c r="N57" s="111"/>
      <c r="O57" s="111"/>
      <c r="P57" s="111"/>
      <c r="Q57" s="111"/>
    </row>
    <row r="58" spans="1:17" outlineLevel="3">
      <c r="A58" s="130" t="s">
        <v>256</v>
      </c>
      <c r="B58" s="175">
        <v>5.4281877029999999</v>
      </c>
      <c r="C58" s="175">
        <v>5.9832793529500004</v>
      </c>
      <c r="D58" s="175">
        <v>7.4875390536599999</v>
      </c>
      <c r="E58" s="175">
        <v>7.1863010601399999</v>
      </c>
      <c r="F58" s="175">
        <v>6.4320433100400001</v>
      </c>
      <c r="G58" s="175">
        <v>8.3832494879899997</v>
      </c>
      <c r="H58" s="111"/>
      <c r="I58" s="111"/>
      <c r="J58" s="111"/>
      <c r="K58" s="111"/>
      <c r="L58" s="111"/>
      <c r="M58" s="111"/>
      <c r="N58" s="111"/>
      <c r="O58" s="111"/>
      <c r="P58" s="111"/>
      <c r="Q58" s="111"/>
    </row>
    <row r="59" spans="1:17" outlineLevel="3">
      <c r="A59" s="130" t="s">
        <v>257</v>
      </c>
      <c r="B59" s="175">
        <v>0</v>
      </c>
      <c r="C59" s="175">
        <v>0</v>
      </c>
      <c r="D59" s="175">
        <v>0</v>
      </c>
      <c r="E59" s="175">
        <v>0</v>
      </c>
      <c r="F59" s="175">
        <v>0.15374539101000001</v>
      </c>
      <c r="G59" s="175">
        <v>0.18450361556</v>
      </c>
      <c r="H59" s="111"/>
      <c r="I59" s="111"/>
      <c r="J59" s="111"/>
      <c r="K59" s="111"/>
      <c r="L59" s="111"/>
      <c r="M59" s="111"/>
      <c r="N59" s="111"/>
      <c r="O59" s="111"/>
      <c r="P59" s="111"/>
      <c r="Q59" s="111"/>
    </row>
    <row r="60" spans="1:17" outlineLevel="3">
      <c r="A60" s="130" t="s">
        <v>258</v>
      </c>
      <c r="B60" s="175">
        <v>14.540944745859999</v>
      </c>
      <c r="C60" s="175">
        <v>16.473740657730001</v>
      </c>
      <c r="D60" s="175">
        <v>17.004691528479999</v>
      </c>
      <c r="E60" s="175">
        <v>16.775096997630001</v>
      </c>
      <c r="F60" s="175">
        <v>14.350423071130001</v>
      </c>
      <c r="G60" s="175">
        <v>17.145054396550002</v>
      </c>
      <c r="H60" s="111"/>
      <c r="I60" s="111"/>
      <c r="J60" s="111"/>
      <c r="K60" s="111"/>
      <c r="L60" s="111"/>
      <c r="M60" s="111"/>
      <c r="N60" s="111"/>
      <c r="O60" s="111"/>
      <c r="P60" s="111"/>
      <c r="Q60" s="111"/>
    </row>
    <row r="61" spans="1:17" outlineLevel="3">
      <c r="A61" s="130" t="s">
        <v>259</v>
      </c>
      <c r="B61" s="175">
        <v>0.216533956</v>
      </c>
      <c r="C61" s="175">
        <v>0.20657140273999999</v>
      </c>
      <c r="D61" s="175">
        <v>0.17323603973999999</v>
      </c>
      <c r="E61" s="175">
        <v>0.13144382978999999</v>
      </c>
      <c r="F61" s="175">
        <v>7.8694291629999996E-2</v>
      </c>
      <c r="G61" s="175">
        <v>9.4019382159999998E-2</v>
      </c>
      <c r="H61" s="111"/>
      <c r="I61" s="111"/>
      <c r="J61" s="111"/>
      <c r="K61" s="111"/>
      <c r="L61" s="111"/>
      <c r="M61" s="111"/>
      <c r="N61" s="111"/>
      <c r="O61" s="111"/>
      <c r="P61" s="111"/>
      <c r="Q61" s="111"/>
    </row>
    <row r="62" spans="1:17" outlineLevel="3">
      <c r="A62" s="130" t="s">
        <v>260</v>
      </c>
      <c r="B62" s="175">
        <v>0</v>
      </c>
      <c r="C62" s="175">
        <v>0</v>
      </c>
      <c r="D62" s="175">
        <v>0</v>
      </c>
      <c r="E62" s="175">
        <v>0</v>
      </c>
      <c r="F62" s="175">
        <v>0.58780514750000001</v>
      </c>
      <c r="G62" s="175">
        <v>0.73072255688999999</v>
      </c>
      <c r="H62" s="111"/>
      <c r="I62" s="111"/>
      <c r="J62" s="111"/>
      <c r="K62" s="111"/>
      <c r="L62" s="111"/>
      <c r="M62" s="111"/>
      <c r="N62" s="111"/>
      <c r="O62" s="111"/>
      <c r="P62" s="111"/>
      <c r="Q62" s="111"/>
    </row>
    <row r="63" spans="1:17" outlineLevel="3">
      <c r="A63" s="130" t="s">
        <v>261</v>
      </c>
      <c r="B63" s="175">
        <v>5.6088463485900002</v>
      </c>
      <c r="C63" s="175">
        <v>14.951525150349999</v>
      </c>
      <c r="D63" s="175">
        <v>15.727740788789999</v>
      </c>
      <c r="E63" s="175">
        <v>15.70759113544</v>
      </c>
      <c r="F63" s="175">
        <v>13.3643304583</v>
      </c>
      <c r="G63" s="175">
        <v>16.225822622020001</v>
      </c>
      <c r="H63" s="111"/>
      <c r="I63" s="111"/>
      <c r="J63" s="111"/>
      <c r="K63" s="111"/>
      <c r="L63" s="111"/>
      <c r="M63" s="111"/>
      <c r="N63" s="111"/>
      <c r="O63" s="111"/>
      <c r="P63" s="111"/>
      <c r="Q63" s="111"/>
    </row>
    <row r="64" spans="1:17" outlineLevel="2">
      <c r="A64" s="142" t="s">
        <v>262</v>
      </c>
      <c r="B64" s="160">
        <f t="shared" ref="B64:F64" si="8">SUM(B$65:B$68)</f>
        <v>1.34076761E-3</v>
      </c>
      <c r="C64" s="160">
        <f t="shared" si="8"/>
        <v>1.453225E-3</v>
      </c>
      <c r="D64" s="160">
        <f t="shared" si="8"/>
        <v>1.71259423E-3</v>
      </c>
      <c r="E64" s="160">
        <f t="shared" si="8"/>
        <v>11.079828836580001</v>
      </c>
      <c r="F64" s="160">
        <f t="shared" si="8"/>
        <v>33.342212997930005</v>
      </c>
      <c r="G64" s="160">
        <v>48.114283778390003</v>
      </c>
      <c r="H64" s="111"/>
      <c r="I64" s="111"/>
      <c r="J64" s="111"/>
      <c r="K64" s="111"/>
      <c r="L64" s="111"/>
      <c r="M64" s="111"/>
      <c r="N64" s="111"/>
      <c r="O64" s="111"/>
      <c r="P64" s="111"/>
      <c r="Q64" s="111"/>
    </row>
    <row r="65" spans="1:17" outlineLevel="3">
      <c r="A65" s="130" t="s">
        <v>57</v>
      </c>
      <c r="B65" s="175">
        <v>0</v>
      </c>
      <c r="C65" s="175">
        <v>0</v>
      </c>
      <c r="D65" s="175">
        <v>0</v>
      </c>
      <c r="E65" s="175">
        <v>0</v>
      </c>
      <c r="F65" s="175">
        <v>6.6055000000000001</v>
      </c>
      <c r="G65" s="175">
        <v>16.565449999999998</v>
      </c>
      <c r="H65" s="111"/>
      <c r="I65" s="111"/>
      <c r="J65" s="111"/>
      <c r="K65" s="111"/>
      <c r="L65" s="111"/>
      <c r="M65" s="111"/>
      <c r="N65" s="111"/>
      <c r="O65" s="111"/>
      <c r="P65" s="111"/>
      <c r="Q65" s="111"/>
    </row>
    <row r="66" spans="1:17" outlineLevel="3">
      <c r="A66" s="130" t="s">
        <v>176</v>
      </c>
      <c r="B66" s="175">
        <v>1.34076761E-3</v>
      </c>
      <c r="C66" s="175">
        <v>1.453225E-3</v>
      </c>
      <c r="D66" s="175">
        <v>1.71259423E-3</v>
      </c>
      <c r="E66" s="175">
        <v>1.6215184999999999E-3</v>
      </c>
      <c r="F66" s="175">
        <v>1.3509357200000001E-3</v>
      </c>
      <c r="G66" s="175">
        <v>1.69395641E-3</v>
      </c>
      <c r="H66" s="111"/>
      <c r="I66" s="111"/>
      <c r="J66" s="111"/>
      <c r="K66" s="111"/>
      <c r="L66" s="111"/>
      <c r="M66" s="111"/>
      <c r="N66" s="111"/>
      <c r="O66" s="111"/>
      <c r="P66" s="111"/>
      <c r="Q66" s="111"/>
    </row>
    <row r="67" spans="1:17" outlineLevel="3">
      <c r="A67" s="130" t="s">
        <v>163</v>
      </c>
      <c r="B67" s="175">
        <v>0</v>
      </c>
      <c r="C67" s="175">
        <v>0</v>
      </c>
      <c r="D67" s="175">
        <v>0</v>
      </c>
      <c r="E67" s="175">
        <v>0</v>
      </c>
      <c r="F67" s="175">
        <v>4.3171068115700004</v>
      </c>
      <c r="G67" s="175">
        <v>5.4254845396900002</v>
      </c>
      <c r="H67" s="111"/>
      <c r="I67" s="111"/>
      <c r="J67" s="111"/>
      <c r="K67" s="111"/>
      <c r="L67" s="111"/>
      <c r="M67" s="111"/>
      <c r="N67" s="111"/>
      <c r="O67" s="111"/>
      <c r="P67" s="111"/>
      <c r="Q67" s="111"/>
    </row>
    <row r="68" spans="1:17" outlineLevel="3">
      <c r="A68" s="130" t="s">
        <v>196</v>
      </c>
      <c r="B68" s="175">
        <v>0</v>
      </c>
      <c r="C68" s="175">
        <v>0</v>
      </c>
      <c r="D68" s="175">
        <v>0</v>
      </c>
      <c r="E68" s="175">
        <v>11.07820731808</v>
      </c>
      <c r="F68" s="175">
        <v>22.418255250640001</v>
      </c>
      <c r="G68" s="175">
        <v>26.12165528229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</row>
    <row r="69" spans="1:17" outlineLevel="2">
      <c r="A69" s="142" t="s">
        <v>263</v>
      </c>
      <c r="B69" s="160">
        <f t="shared" ref="B69:F69" si="9">SUM(B$70:B$77)</f>
        <v>415.26993272281004</v>
      </c>
      <c r="C69" s="160">
        <f t="shared" si="9"/>
        <v>517.80448187716001</v>
      </c>
      <c r="D69" s="160">
        <f t="shared" si="9"/>
        <v>574.45951549287997</v>
      </c>
      <c r="E69" s="160">
        <f t="shared" si="9"/>
        <v>622.07978618407003</v>
      </c>
      <c r="F69" s="160">
        <f t="shared" si="9"/>
        <v>527.52570759700006</v>
      </c>
      <c r="G69" s="160">
        <v>640.12000144640001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</row>
    <row r="70" spans="1:17" outlineLevel="3">
      <c r="A70" s="130" t="s">
        <v>264</v>
      </c>
      <c r="B70" s="175">
        <v>72.002001000000007</v>
      </c>
      <c r="C70" s="175">
        <v>81.572574000000003</v>
      </c>
      <c r="D70" s="175">
        <v>84.201668999999995</v>
      </c>
      <c r="E70" s="175">
        <v>83.064791999999997</v>
      </c>
      <c r="F70" s="175">
        <v>71.058599999999998</v>
      </c>
      <c r="G70" s="175">
        <v>84.896699999999996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</row>
    <row r="71" spans="1:17" outlineLevel="3">
      <c r="A71" s="130" t="s">
        <v>324</v>
      </c>
      <c r="B71" s="175">
        <v>24.000667</v>
      </c>
      <c r="C71" s="175">
        <v>27.190857999999999</v>
      </c>
      <c r="D71" s="175">
        <v>28.067222999999998</v>
      </c>
      <c r="E71" s="175">
        <v>27.688264</v>
      </c>
      <c r="F71" s="175">
        <v>0</v>
      </c>
      <c r="G71" s="175">
        <v>0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</row>
    <row r="72" spans="1:17" outlineLevel="3">
      <c r="A72" s="130" t="s">
        <v>265</v>
      </c>
      <c r="B72" s="175">
        <v>319.26726472281001</v>
      </c>
      <c r="C72" s="175">
        <v>381.85019187716</v>
      </c>
      <c r="D72" s="175">
        <v>349.92173149287999</v>
      </c>
      <c r="E72" s="175">
        <v>345.19714618406999</v>
      </c>
      <c r="F72" s="175">
        <v>279.63773759700001</v>
      </c>
      <c r="G72" s="175">
        <v>244.3829614464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</row>
    <row r="73" spans="1:17" outlineLevel="3">
      <c r="A73" s="130" t="s">
        <v>266</v>
      </c>
      <c r="B73" s="175">
        <v>0</v>
      </c>
      <c r="C73" s="175">
        <v>27.190857999999999</v>
      </c>
      <c r="D73" s="175">
        <v>28.067222999999998</v>
      </c>
      <c r="E73" s="175">
        <v>27.688264</v>
      </c>
      <c r="F73" s="175">
        <v>23.686199999999999</v>
      </c>
      <c r="G73" s="175">
        <v>28.2989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</row>
    <row r="74" spans="1:17" outlineLevel="3">
      <c r="A74" s="130" t="s">
        <v>267</v>
      </c>
      <c r="B74" s="175">
        <v>0</v>
      </c>
      <c r="C74" s="175">
        <v>0</v>
      </c>
      <c r="D74" s="175">
        <v>84.201668999999995</v>
      </c>
      <c r="E74" s="175">
        <v>83.064791999999997</v>
      </c>
      <c r="F74" s="175">
        <v>71.058599999999998</v>
      </c>
      <c r="G74" s="175">
        <v>84.896699999999996</v>
      </c>
      <c r="H74" s="111"/>
      <c r="I74" s="111"/>
      <c r="J74" s="111"/>
      <c r="K74" s="111"/>
      <c r="L74" s="111"/>
      <c r="M74" s="111"/>
      <c r="N74" s="111"/>
      <c r="O74" s="111"/>
      <c r="P74" s="111"/>
      <c r="Q74" s="111"/>
    </row>
    <row r="75" spans="1:17" outlineLevel="3">
      <c r="A75" s="130" t="s">
        <v>268</v>
      </c>
      <c r="B75" s="175">
        <v>0</v>
      </c>
      <c r="C75" s="175">
        <v>0</v>
      </c>
      <c r="D75" s="175">
        <v>0</v>
      </c>
      <c r="E75" s="175">
        <v>55.376528</v>
      </c>
      <c r="F75" s="175">
        <v>55.662570000000002</v>
      </c>
      <c r="G75" s="175">
        <v>66.502414999999999</v>
      </c>
      <c r="H75" s="111"/>
      <c r="I75" s="111"/>
      <c r="J75" s="111"/>
      <c r="K75" s="111"/>
      <c r="L75" s="111"/>
      <c r="M75" s="111"/>
      <c r="N75" s="111"/>
      <c r="O75" s="111"/>
      <c r="P75" s="111"/>
      <c r="Q75" s="111"/>
    </row>
    <row r="76" spans="1:17" outlineLevel="3">
      <c r="A76" s="130" t="s">
        <v>269</v>
      </c>
      <c r="B76" s="175">
        <v>0</v>
      </c>
      <c r="C76" s="175">
        <v>0</v>
      </c>
      <c r="D76" s="175">
        <v>0</v>
      </c>
      <c r="E76" s="175">
        <v>0</v>
      </c>
      <c r="F76" s="175">
        <v>26.422000000000001</v>
      </c>
      <c r="G76" s="175">
        <v>33.130899999999997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</row>
    <row r="77" spans="1:17" outlineLevel="3">
      <c r="A77" s="130" t="s">
        <v>270</v>
      </c>
      <c r="B77" s="175">
        <v>0</v>
      </c>
      <c r="C77" s="175">
        <v>0</v>
      </c>
      <c r="D77" s="175">
        <v>0</v>
      </c>
      <c r="E77" s="175">
        <v>0</v>
      </c>
      <c r="F77" s="175">
        <v>0</v>
      </c>
      <c r="G77" s="175">
        <v>98.011425000000003</v>
      </c>
      <c r="H77" s="111"/>
      <c r="I77" s="111"/>
      <c r="J77" s="111"/>
      <c r="K77" s="111"/>
      <c r="L77" s="111"/>
      <c r="M77" s="111"/>
      <c r="N77" s="111"/>
      <c r="O77" s="111"/>
      <c r="P77" s="111"/>
      <c r="Q77" s="111"/>
    </row>
    <row r="78" spans="1:17" outlineLevel="2">
      <c r="A78" s="142" t="s">
        <v>271</v>
      </c>
      <c r="B78" s="160">
        <f t="shared" ref="B78:F78" si="10">SUM(B$79:B$79)</f>
        <v>40.841386424</v>
      </c>
      <c r="C78" s="160">
        <f t="shared" si="10"/>
        <v>44.887739752000002</v>
      </c>
      <c r="D78" s="160">
        <f t="shared" si="10"/>
        <v>49.084993404000002</v>
      </c>
      <c r="E78" s="160">
        <f t="shared" si="10"/>
        <v>47.288565712</v>
      </c>
      <c r="F78" s="160">
        <f t="shared" si="10"/>
        <v>40.221789200000003</v>
      </c>
      <c r="G78" s="160">
        <v>48.914688224000002</v>
      </c>
      <c r="H78" s="111"/>
      <c r="I78" s="111"/>
      <c r="J78" s="111"/>
      <c r="K78" s="111"/>
      <c r="L78" s="111"/>
      <c r="M78" s="111"/>
      <c r="N78" s="111"/>
      <c r="O78" s="111"/>
      <c r="P78" s="111"/>
      <c r="Q78" s="111"/>
    </row>
    <row r="79" spans="1:17" outlineLevel="3">
      <c r="A79" s="130" t="s">
        <v>252</v>
      </c>
      <c r="B79" s="175">
        <v>40.841386424</v>
      </c>
      <c r="C79" s="175">
        <v>44.887739752000002</v>
      </c>
      <c r="D79" s="175">
        <v>49.084993404000002</v>
      </c>
      <c r="E79" s="175">
        <v>47.288565712</v>
      </c>
      <c r="F79" s="175">
        <v>40.221789200000003</v>
      </c>
      <c r="G79" s="175">
        <v>48.914688224000002</v>
      </c>
      <c r="H79" s="111"/>
      <c r="I79" s="111"/>
      <c r="J79" s="111"/>
      <c r="K79" s="111"/>
      <c r="L79" s="111"/>
      <c r="M79" s="111"/>
      <c r="N79" s="111"/>
      <c r="O79" s="111"/>
      <c r="P79" s="111"/>
      <c r="Q79" s="111"/>
    </row>
    <row r="80" spans="1:17" ht="15">
      <c r="A80" s="20" t="s">
        <v>272</v>
      </c>
      <c r="B80" s="205">
        <f t="shared" ref="B80:G80" si="11">B$81+B$97</f>
        <v>237.90855769916999</v>
      </c>
      <c r="C80" s="205">
        <f t="shared" si="11"/>
        <v>278.97554786113005</v>
      </c>
      <c r="D80" s="205">
        <f t="shared" si="11"/>
        <v>307.98075708291003</v>
      </c>
      <c r="E80" s="205">
        <f t="shared" si="11"/>
        <v>308.13047207878003</v>
      </c>
      <c r="F80" s="205">
        <f t="shared" si="11"/>
        <v>236.92676847590002</v>
      </c>
      <c r="G80" s="205">
        <f t="shared" si="11"/>
        <v>280.12218852421995</v>
      </c>
      <c r="H80" s="111"/>
      <c r="I80" s="111"/>
      <c r="J80" s="111"/>
      <c r="K80" s="111"/>
      <c r="L80" s="111"/>
      <c r="M80" s="111"/>
      <c r="N80" s="111"/>
      <c r="O80" s="111"/>
      <c r="P80" s="111"/>
      <c r="Q80" s="111"/>
    </row>
    <row r="81" spans="1:17" ht="15" outlineLevel="1">
      <c r="A81" s="115" t="s">
        <v>273</v>
      </c>
      <c r="B81" s="94">
        <f t="shared" ref="B81:G81" si="12">B$82+B$91+B$95</f>
        <v>21.459454905489999</v>
      </c>
      <c r="C81" s="94">
        <f t="shared" si="12"/>
        <v>19.084475248330001</v>
      </c>
      <c r="D81" s="94">
        <f t="shared" si="12"/>
        <v>13.279554505250001</v>
      </c>
      <c r="E81" s="94">
        <f t="shared" si="12"/>
        <v>10.3203518526</v>
      </c>
      <c r="F81" s="94">
        <f t="shared" si="12"/>
        <v>9.3528146002600003</v>
      </c>
      <c r="G81" s="94">
        <f t="shared" si="12"/>
        <v>24.238322942659998</v>
      </c>
      <c r="H81" s="111"/>
      <c r="I81" s="111"/>
      <c r="J81" s="111"/>
      <c r="K81" s="111"/>
      <c r="L81" s="111"/>
      <c r="M81" s="111"/>
      <c r="N81" s="111"/>
      <c r="O81" s="111"/>
      <c r="P81" s="111"/>
      <c r="Q81" s="111"/>
    </row>
    <row r="82" spans="1:17" outlineLevel="2">
      <c r="A82" s="142" t="s">
        <v>274</v>
      </c>
      <c r="B82" s="160">
        <f t="shared" ref="B82:F82" si="13">SUM(B$83:B$90)</f>
        <v>16.400011599999999</v>
      </c>
      <c r="C82" s="160">
        <f t="shared" si="13"/>
        <v>15.9500116</v>
      </c>
      <c r="D82" s="160">
        <f t="shared" si="13"/>
        <v>8.9500115999999998</v>
      </c>
      <c r="E82" s="160">
        <f t="shared" si="13"/>
        <v>6.0000115999999997</v>
      </c>
      <c r="F82" s="160">
        <f t="shared" si="13"/>
        <v>4.1880116000000003</v>
      </c>
      <c r="G82" s="160">
        <v>19.210416599999999</v>
      </c>
      <c r="H82" s="111"/>
      <c r="I82" s="111"/>
      <c r="J82" s="111"/>
      <c r="K82" s="111"/>
      <c r="L82" s="111"/>
      <c r="M82" s="111"/>
      <c r="N82" s="111"/>
      <c r="O82" s="111"/>
      <c r="P82" s="111"/>
      <c r="Q82" s="111"/>
    </row>
    <row r="83" spans="1:17" outlineLevel="3">
      <c r="A83" s="130" t="s">
        <v>275</v>
      </c>
      <c r="B83" s="175">
        <v>1.1600000000000001E-5</v>
      </c>
      <c r="C83" s="175">
        <v>1.1600000000000001E-5</v>
      </c>
      <c r="D83" s="175">
        <v>1.1600000000000001E-5</v>
      </c>
      <c r="E83" s="175">
        <v>1.1600000000000001E-5</v>
      </c>
      <c r="F83" s="175">
        <v>1.1600000000000001E-5</v>
      </c>
      <c r="G83" s="175">
        <v>1.1600000000000001E-5</v>
      </c>
      <c r="H83" s="111"/>
      <c r="I83" s="111"/>
      <c r="J83" s="111"/>
      <c r="K83" s="111"/>
      <c r="L83" s="111"/>
      <c r="M83" s="111"/>
      <c r="N83" s="111"/>
      <c r="O83" s="111"/>
      <c r="P83" s="111"/>
      <c r="Q83" s="111"/>
    </row>
    <row r="84" spans="1:17" outlineLevel="3">
      <c r="A84" s="130" t="s">
        <v>276</v>
      </c>
      <c r="B84" s="175">
        <v>1</v>
      </c>
      <c r="C84" s="175">
        <v>1</v>
      </c>
      <c r="D84" s="175">
        <v>1</v>
      </c>
      <c r="E84" s="175">
        <v>1</v>
      </c>
      <c r="F84" s="175">
        <v>2.1880000000000002</v>
      </c>
      <c r="G84" s="175">
        <v>3.4750000000000001</v>
      </c>
      <c r="H84" s="111"/>
      <c r="I84" s="111"/>
      <c r="J84" s="111"/>
      <c r="K84" s="111"/>
      <c r="L84" s="111"/>
      <c r="M84" s="111"/>
      <c r="N84" s="111"/>
      <c r="O84" s="111"/>
      <c r="P84" s="111"/>
      <c r="Q84" s="111"/>
    </row>
    <row r="85" spans="1:17" outlineLevel="3">
      <c r="A85" s="130" t="s">
        <v>325</v>
      </c>
      <c r="B85" s="175">
        <v>3</v>
      </c>
      <c r="C85" s="175">
        <v>3</v>
      </c>
      <c r="D85" s="175">
        <v>2</v>
      </c>
      <c r="E85" s="175">
        <v>0</v>
      </c>
      <c r="F85" s="175">
        <v>0</v>
      </c>
      <c r="G85" s="175">
        <v>0</v>
      </c>
      <c r="H85" s="111"/>
      <c r="I85" s="111"/>
      <c r="J85" s="111"/>
      <c r="K85" s="111"/>
      <c r="L85" s="111"/>
      <c r="M85" s="111"/>
      <c r="N85" s="111"/>
      <c r="O85" s="111"/>
      <c r="P85" s="111"/>
      <c r="Q85" s="111"/>
    </row>
    <row r="86" spans="1:17" outlineLevel="3">
      <c r="A86" s="130" t="s">
        <v>277</v>
      </c>
      <c r="B86" s="175">
        <v>3.2</v>
      </c>
      <c r="C86" s="175">
        <v>3</v>
      </c>
      <c r="D86" s="175">
        <v>3</v>
      </c>
      <c r="E86" s="175">
        <v>3</v>
      </c>
      <c r="F86" s="175">
        <v>2</v>
      </c>
      <c r="G86" s="175">
        <v>2</v>
      </c>
      <c r="H86" s="111"/>
      <c r="I86" s="111"/>
      <c r="J86" s="111"/>
      <c r="K86" s="111"/>
      <c r="L86" s="111"/>
      <c r="M86" s="111"/>
      <c r="N86" s="111"/>
      <c r="O86" s="111"/>
      <c r="P86" s="111"/>
      <c r="Q86" s="111"/>
    </row>
    <row r="87" spans="1:17" outlineLevel="3">
      <c r="A87" s="130" t="s">
        <v>326</v>
      </c>
      <c r="B87" s="175">
        <v>4.8</v>
      </c>
      <c r="C87" s="175">
        <v>4.8</v>
      </c>
      <c r="D87" s="175">
        <v>0</v>
      </c>
      <c r="E87" s="175">
        <v>0</v>
      </c>
      <c r="F87" s="175">
        <v>0</v>
      </c>
      <c r="G87" s="175">
        <v>0</v>
      </c>
      <c r="H87" s="111"/>
      <c r="I87" s="111"/>
      <c r="J87" s="111"/>
      <c r="K87" s="111"/>
      <c r="L87" s="111"/>
      <c r="M87" s="111"/>
      <c r="N87" s="111"/>
      <c r="O87" s="111"/>
      <c r="P87" s="111"/>
      <c r="Q87" s="111"/>
    </row>
    <row r="88" spans="1:17" outlineLevel="3">
      <c r="A88" s="130" t="s">
        <v>327</v>
      </c>
      <c r="B88" s="175">
        <v>0</v>
      </c>
      <c r="C88" s="175">
        <v>0</v>
      </c>
      <c r="D88" s="175">
        <v>0</v>
      </c>
      <c r="E88" s="175">
        <v>0</v>
      </c>
      <c r="F88" s="175">
        <v>0</v>
      </c>
      <c r="G88" s="175">
        <v>10.863</v>
      </c>
      <c r="H88" s="111"/>
      <c r="I88" s="111"/>
      <c r="J88" s="111"/>
      <c r="K88" s="111"/>
      <c r="L88" s="111"/>
      <c r="M88" s="111"/>
      <c r="N88" s="111"/>
      <c r="O88" s="111"/>
      <c r="P88" s="111"/>
      <c r="Q88" s="111"/>
    </row>
    <row r="89" spans="1:17" outlineLevel="3">
      <c r="A89" s="130" t="s">
        <v>328</v>
      </c>
      <c r="B89" s="175">
        <v>0.25</v>
      </c>
      <c r="C89" s="175">
        <v>0</v>
      </c>
      <c r="D89" s="175">
        <v>0</v>
      </c>
      <c r="E89" s="175">
        <v>0</v>
      </c>
      <c r="F89" s="175">
        <v>0</v>
      </c>
      <c r="G89" s="175">
        <v>2.8724050000000001</v>
      </c>
      <c r="H89" s="111"/>
      <c r="I89" s="111"/>
      <c r="J89" s="111"/>
      <c r="K89" s="111"/>
      <c r="L89" s="111"/>
      <c r="M89" s="111"/>
      <c r="N89" s="111"/>
      <c r="O89" s="111"/>
      <c r="P89" s="111"/>
      <c r="Q89" s="111"/>
    </row>
    <row r="90" spans="1:17" outlineLevel="3">
      <c r="A90" s="130" t="s">
        <v>329</v>
      </c>
      <c r="B90" s="175">
        <v>4.1500000000000004</v>
      </c>
      <c r="C90" s="175">
        <v>4.1500000000000004</v>
      </c>
      <c r="D90" s="175">
        <v>2.95</v>
      </c>
      <c r="E90" s="175">
        <v>2</v>
      </c>
      <c r="F90" s="175">
        <v>0</v>
      </c>
      <c r="G90" s="175">
        <v>0</v>
      </c>
      <c r="H90" s="111"/>
      <c r="I90" s="111"/>
      <c r="J90" s="111"/>
      <c r="K90" s="111"/>
      <c r="L90" s="111"/>
      <c r="M90" s="111"/>
      <c r="N90" s="111"/>
      <c r="O90" s="111"/>
      <c r="P90" s="111"/>
      <c r="Q90" s="111"/>
    </row>
    <row r="91" spans="1:17" outlineLevel="2">
      <c r="A91" s="142" t="s">
        <v>244</v>
      </c>
      <c r="B91" s="160">
        <f t="shared" ref="B91:F91" si="14">SUM(B$92:B$94)</f>
        <v>5.0584886554899997</v>
      </c>
      <c r="C91" s="160">
        <f t="shared" si="14"/>
        <v>3.13350899833</v>
      </c>
      <c r="D91" s="160">
        <f t="shared" si="14"/>
        <v>4.3285882552499997</v>
      </c>
      <c r="E91" s="160">
        <f t="shared" si="14"/>
        <v>4.3193856025999997</v>
      </c>
      <c r="F91" s="160">
        <f t="shared" si="14"/>
        <v>5.1638483502600003</v>
      </c>
      <c r="G91" s="160">
        <v>5.02695169266</v>
      </c>
      <c r="H91" s="111"/>
      <c r="I91" s="111"/>
      <c r="J91" s="111"/>
      <c r="K91" s="111"/>
      <c r="L91" s="111"/>
      <c r="M91" s="111"/>
      <c r="N91" s="111"/>
      <c r="O91" s="111"/>
      <c r="P91" s="111"/>
      <c r="Q91" s="111"/>
    </row>
    <row r="92" spans="1:17" outlineLevel="3">
      <c r="A92" s="130" t="s">
        <v>278</v>
      </c>
      <c r="B92" s="175">
        <v>1.05</v>
      </c>
      <c r="C92" s="175">
        <v>0</v>
      </c>
      <c r="D92" s="175">
        <v>0.34146937824000001</v>
      </c>
      <c r="E92" s="175">
        <v>0.96711474375999995</v>
      </c>
      <c r="F92" s="175">
        <v>1.75162567326</v>
      </c>
      <c r="G92" s="175">
        <v>1.6108101378199999</v>
      </c>
      <c r="H92" s="111"/>
      <c r="I92" s="111"/>
      <c r="J92" s="111"/>
      <c r="K92" s="111"/>
      <c r="L92" s="111"/>
      <c r="M92" s="111"/>
      <c r="N92" s="111"/>
      <c r="O92" s="111"/>
      <c r="P92" s="111"/>
      <c r="Q92" s="111"/>
    </row>
    <row r="93" spans="1:17" outlineLevel="3">
      <c r="A93" s="130" t="s">
        <v>279</v>
      </c>
      <c r="B93" s="175">
        <v>3.8598623181499998</v>
      </c>
      <c r="C93" s="175">
        <v>3.0217123181500001</v>
      </c>
      <c r="D93" s="175">
        <v>3.8976764469999998</v>
      </c>
      <c r="E93" s="175">
        <v>3.2781614978200002</v>
      </c>
      <c r="F93" s="175">
        <v>3.3534463771</v>
      </c>
      <c r="G93" s="175">
        <v>3.3688650507600002</v>
      </c>
      <c r="H93" s="111"/>
      <c r="I93" s="111"/>
      <c r="J93" s="111"/>
      <c r="K93" s="111"/>
      <c r="L93" s="111"/>
      <c r="M93" s="111"/>
      <c r="N93" s="111"/>
      <c r="O93" s="111"/>
      <c r="P93" s="111"/>
      <c r="Q93" s="111"/>
    </row>
    <row r="94" spans="1:17" outlineLevel="3">
      <c r="A94" s="130" t="s">
        <v>280</v>
      </c>
      <c r="B94" s="175">
        <v>0.14862633734</v>
      </c>
      <c r="C94" s="175">
        <v>0.11179668018</v>
      </c>
      <c r="D94" s="175">
        <v>8.9442430010000004E-2</v>
      </c>
      <c r="E94" s="175">
        <v>7.410936102E-2</v>
      </c>
      <c r="F94" s="175">
        <v>5.8776299900000002E-2</v>
      </c>
      <c r="G94" s="175">
        <v>4.7276504079999997E-2</v>
      </c>
      <c r="H94" s="111"/>
      <c r="I94" s="111"/>
      <c r="J94" s="111"/>
      <c r="K94" s="111"/>
      <c r="L94" s="111"/>
      <c r="M94" s="111"/>
      <c r="N94" s="111"/>
      <c r="O94" s="111"/>
      <c r="P94" s="111"/>
      <c r="Q94" s="111"/>
    </row>
    <row r="95" spans="1:17" outlineLevel="2">
      <c r="A95" s="142" t="s">
        <v>281</v>
      </c>
      <c r="B95" s="160">
        <f t="shared" ref="B95:F95" si="15">SUM(B$96:B$96)</f>
        <v>9.5465000000000003E-4</v>
      </c>
      <c r="C95" s="160">
        <f t="shared" si="15"/>
        <v>9.5465000000000003E-4</v>
      </c>
      <c r="D95" s="160">
        <f t="shared" si="15"/>
        <v>9.5465000000000003E-4</v>
      </c>
      <c r="E95" s="160">
        <f t="shared" si="15"/>
        <v>9.5465000000000003E-4</v>
      </c>
      <c r="F95" s="160">
        <f t="shared" si="15"/>
        <v>9.5465000000000003E-4</v>
      </c>
      <c r="G95" s="160">
        <v>9.5465000000000003E-4</v>
      </c>
      <c r="H95" s="111"/>
      <c r="I95" s="111"/>
      <c r="J95" s="111"/>
      <c r="K95" s="111"/>
      <c r="L95" s="111"/>
      <c r="M95" s="111"/>
      <c r="N95" s="111"/>
      <c r="O95" s="111"/>
      <c r="P95" s="111"/>
      <c r="Q95" s="111"/>
    </row>
    <row r="96" spans="1:17" outlineLevel="3">
      <c r="A96" s="130" t="s">
        <v>282</v>
      </c>
      <c r="B96" s="175">
        <v>9.5465000000000003E-4</v>
      </c>
      <c r="C96" s="175">
        <v>9.5465000000000003E-4</v>
      </c>
      <c r="D96" s="175">
        <v>9.5465000000000003E-4</v>
      </c>
      <c r="E96" s="175">
        <v>9.5465000000000003E-4</v>
      </c>
      <c r="F96" s="175">
        <v>9.5465000000000003E-4</v>
      </c>
      <c r="G96" s="175">
        <v>9.5465000000000003E-4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</row>
    <row r="97" spans="1:17" ht="15" outlineLevel="1">
      <c r="A97" s="115" t="s">
        <v>246</v>
      </c>
      <c r="B97" s="94">
        <f t="shared" ref="B97:G97" si="16">B$98+B$104+B$106+B$118</f>
        <v>216.44910279368</v>
      </c>
      <c r="C97" s="94">
        <f t="shared" si="16"/>
        <v>259.89107261280003</v>
      </c>
      <c r="D97" s="94">
        <f t="shared" si="16"/>
        <v>294.70120257766001</v>
      </c>
      <c r="E97" s="94">
        <f t="shared" si="16"/>
        <v>297.81012022618</v>
      </c>
      <c r="F97" s="94">
        <f t="shared" si="16"/>
        <v>227.57395387564003</v>
      </c>
      <c r="G97" s="94">
        <f t="shared" si="16"/>
        <v>255.88386558155997</v>
      </c>
      <c r="H97" s="111"/>
      <c r="I97" s="111"/>
      <c r="J97" s="111"/>
      <c r="K97" s="111"/>
      <c r="L97" s="111"/>
      <c r="M97" s="111"/>
      <c r="N97" s="111"/>
      <c r="O97" s="111"/>
      <c r="P97" s="111"/>
      <c r="Q97" s="111"/>
    </row>
    <row r="98" spans="1:17" outlineLevel="2">
      <c r="A98" s="142" t="s">
        <v>247</v>
      </c>
      <c r="B98" s="160">
        <f t="shared" ref="B98:F98" si="17">SUM(B$99:B$103)</f>
        <v>140.83380311662</v>
      </c>
      <c r="C98" s="160">
        <f t="shared" si="17"/>
        <v>190.98274768511001</v>
      </c>
      <c r="D98" s="160">
        <f t="shared" si="17"/>
        <v>229.71372478395</v>
      </c>
      <c r="E98" s="160">
        <f t="shared" si="17"/>
        <v>236.99304515757001</v>
      </c>
      <c r="F98" s="160">
        <f t="shared" si="17"/>
        <v>190.85308737639002</v>
      </c>
      <c r="G98" s="160">
        <v>216.58962606578999</v>
      </c>
      <c r="H98" s="111"/>
      <c r="I98" s="111"/>
      <c r="J98" s="111"/>
      <c r="K98" s="111"/>
      <c r="L98" s="111"/>
      <c r="M98" s="111"/>
      <c r="N98" s="111"/>
      <c r="O98" s="111"/>
      <c r="P98" s="111"/>
      <c r="Q98" s="111"/>
    </row>
    <row r="99" spans="1:17" outlineLevel="3">
      <c r="A99" s="130" t="s">
        <v>283</v>
      </c>
      <c r="B99" s="175">
        <v>0.45663837269000002</v>
      </c>
      <c r="C99" s="175">
        <v>0.29585176270000002</v>
      </c>
      <c r="D99" s="175">
        <v>1.7725860336399999</v>
      </c>
      <c r="E99" s="175">
        <v>3.1714137999999998</v>
      </c>
      <c r="F99" s="175">
        <v>2.6421999999999999</v>
      </c>
      <c r="G99" s="175">
        <v>6.6261799999999997</v>
      </c>
      <c r="H99" s="111"/>
      <c r="I99" s="111"/>
      <c r="J99" s="111"/>
      <c r="K99" s="111"/>
      <c r="L99" s="111"/>
      <c r="M99" s="111"/>
      <c r="N99" s="111"/>
      <c r="O99" s="111"/>
      <c r="P99" s="111"/>
      <c r="Q99" s="111"/>
    </row>
    <row r="100" spans="1:17" outlineLevel="3">
      <c r="A100" s="130" t="s">
        <v>249</v>
      </c>
      <c r="B100" s="175">
        <v>3.0501432933200001</v>
      </c>
      <c r="C100" s="175">
        <v>10.562229221679999</v>
      </c>
      <c r="D100" s="175">
        <v>11.454118493439999</v>
      </c>
      <c r="E100" s="175">
        <v>5.7115437652300001</v>
      </c>
      <c r="F100" s="175">
        <v>7.9946693819899997</v>
      </c>
      <c r="G100" s="175">
        <v>9.8320587859100002</v>
      </c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</row>
    <row r="101" spans="1:17" outlineLevel="3">
      <c r="A101" s="130" t="s">
        <v>250</v>
      </c>
      <c r="B101" s="175">
        <v>0</v>
      </c>
      <c r="C101" s="175">
        <v>0.99479114000000002</v>
      </c>
      <c r="D101" s="175">
        <v>1.17233984</v>
      </c>
      <c r="E101" s="175">
        <v>1.553992762</v>
      </c>
      <c r="F101" s="175">
        <v>1.4470008299999999</v>
      </c>
      <c r="G101" s="175">
        <v>1.8144137385000001</v>
      </c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</row>
    <row r="102" spans="1:17" outlineLevel="3">
      <c r="A102" s="130" t="s">
        <v>251</v>
      </c>
      <c r="B102" s="175">
        <v>9.4189829975699997</v>
      </c>
      <c r="C102" s="175">
        <v>12.373018988069999</v>
      </c>
      <c r="D102" s="175">
        <v>12.620988166689999</v>
      </c>
      <c r="E102" s="175">
        <v>12.655384744099999</v>
      </c>
      <c r="F102" s="175">
        <v>10.8254236629</v>
      </c>
      <c r="G102" s="175">
        <v>12.75281675239</v>
      </c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</row>
    <row r="103" spans="1:17" outlineLevel="3">
      <c r="A103" s="130" t="s">
        <v>252</v>
      </c>
      <c r="B103" s="175">
        <v>127.90803845304001</v>
      </c>
      <c r="C103" s="175">
        <v>166.75685657266001</v>
      </c>
      <c r="D103" s="175">
        <v>202.69369225017999</v>
      </c>
      <c r="E103" s="175">
        <v>213.90071008624</v>
      </c>
      <c r="F103" s="175">
        <v>167.94379350150001</v>
      </c>
      <c r="G103" s="175">
        <v>185.56415678899</v>
      </c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</row>
    <row r="104" spans="1:17" outlineLevel="2">
      <c r="A104" s="142" t="s">
        <v>286</v>
      </c>
      <c r="B104" s="160">
        <f t="shared" ref="B104:F104" si="18">SUM(B$105:B$105)</f>
        <v>4.6790669948200003</v>
      </c>
      <c r="C104" s="160">
        <f t="shared" si="18"/>
        <v>3.9757597011099999</v>
      </c>
      <c r="D104" s="160">
        <f t="shared" si="18"/>
        <v>2.7359326455700002</v>
      </c>
      <c r="E104" s="160">
        <f t="shared" si="18"/>
        <v>1.3494962667799999</v>
      </c>
      <c r="F104" s="160">
        <f t="shared" si="18"/>
        <v>0</v>
      </c>
      <c r="G104" s="160">
        <v>0</v>
      </c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</row>
    <row r="105" spans="1:17" outlineLevel="3">
      <c r="A105" s="130" t="s">
        <v>330</v>
      </c>
      <c r="B105" s="175">
        <v>4.6790669948200003</v>
      </c>
      <c r="C105" s="175">
        <v>3.9757597011099999</v>
      </c>
      <c r="D105" s="175">
        <v>2.7359326455700002</v>
      </c>
      <c r="E105" s="175">
        <v>1.3494962667799999</v>
      </c>
      <c r="F105" s="175">
        <v>0</v>
      </c>
      <c r="G105" s="175">
        <v>0</v>
      </c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</row>
    <row r="106" spans="1:17" outlineLevel="2">
      <c r="A106" s="142" t="s">
        <v>262</v>
      </c>
      <c r="B106" s="160">
        <f t="shared" ref="B106:F106" si="19">SUM(B$107:B$117)</f>
        <v>68.227550551150003</v>
      </c>
      <c r="C106" s="160">
        <f t="shared" si="19"/>
        <v>61.955520879730003</v>
      </c>
      <c r="D106" s="160">
        <f t="shared" si="19"/>
        <v>58.996130575340004</v>
      </c>
      <c r="E106" s="160">
        <f t="shared" si="19"/>
        <v>56.331306893259999</v>
      </c>
      <c r="F106" s="160">
        <f t="shared" si="19"/>
        <v>34.05327729071</v>
      </c>
      <c r="G106" s="160">
        <v>36.050119921869999</v>
      </c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</row>
    <row r="107" spans="1:17" outlineLevel="3">
      <c r="A107" s="130" t="s">
        <v>68</v>
      </c>
      <c r="B107" s="175">
        <v>0</v>
      </c>
      <c r="C107" s="175">
        <v>0</v>
      </c>
      <c r="D107" s="175">
        <v>0</v>
      </c>
      <c r="E107" s="175">
        <v>2.21274739397</v>
      </c>
      <c r="F107" s="175">
        <v>3.43046205458</v>
      </c>
      <c r="G107" s="175">
        <v>4.7297420280100004</v>
      </c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</row>
    <row r="108" spans="1:17" outlineLevel="3">
      <c r="A108" s="130" t="s">
        <v>160</v>
      </c>
      <c r="B108" s="175">
        <v>0</v>
      </c>
      <c r="C108" s="175">
        <v>0</v>
      </c>
      <c r="D108" s="175">
        <v>10.58962562764</v>
      </c>
      <c r="E108" s="175">
        <v>12.53187946503</v>
      </c>
      <c r="F108" s="175">
        <v>0</v>
      </c>
      <c r="G108" s="175">
        <v>0</v>
      </c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</row>
    <row r="109" spans="1:17" outlineLevel="3">
      <c r="A109" s="130" t="s">
        <v>146</v>
      </c>
      <c r="B109" s="175">
        <v>0.97860044465999996</v>
      </c>
      <c r="C109" s="175">
        <v>0</v>
      </c>
      <c r="D109" s="175">
        <v>0</v>
      </c>
      <c r="E109" s="175">
        <v>0</v>
      </c>
      <c r="F109" s="175">
        <v>0</v>
      </c>
      <c r="G109" s="175">
        <v>0</v>
      </c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</row>
    <row r="110" spans="1:17" outlineLevel="3">
      <c r="A110" s="130" t="s">
        <v>96</v>
      </c>
      <c r="B110" s="175">
        <v>2.4192672335999998</v>
      </c>
      <c r="C110" s="175">
        <v>0</v>
      </c>
      <c r="D110" s="175">
        <v>0</v>
      </c>
      <c r="E110" s="175">
        <v>0</v>
      </c>
      <c r="F110" s="175">
        <v>0</v>
      </c>
      <c r="G110" s="175">
        <v>0</v>
      </c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</row>
    <row r="111" spans="1:17" outlineLevel="3">
      <c r="A111" s="130" t="s">
        <v>196</v>
      </c>
      <c r="B111" s="175">
        <v>0</v>
      </c>
      <c r="C111" s="175">
        <v>0.38812792235999999</v>
      </c>
      <c r="D111" s="175">
        <v>1.0414123130299999</v>
      </c>
      <c r="E111" s="175">
        <v>0.93949721320000001</v>
      </c>
      <c r="F111" s="175">
        <v>0.71897552226000006</v>
      </c>
      <c r="G111" s="175">
        <v>0.76013048166999997</v>
      </c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</row>
    <row r="112" spans="1:17" outlineLevel="3">
      <c r="A112" s="130" t="s">
        <v>117</v>
      </c>
      <c r="B112" s="175">
        <v>1.1144829759399999</v>
      </c>
      <c r="C112" s="175">
        <v>0.96636853003000001</v>
      </c>
      <c r="D112" s="175">
        <v>0.85413330630999995</v>
      </c>
      <c r="E112" s="175">
        <v>0.53914034188000004</v>
      </c>
      <c r="F112" s="175">
        <v>0.22458699762000001</v>
      </c>
      <c r="G112" s="175">
        <v>0</v>
      </c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</row>
    <row r="113" spans="1:17" outlineLevel="3">
      <c r="A113" s="130" t="s">
        <v>331</v>
      </c>
      <c r="B113" s="175">
        <v>12.0003335</v>
      </c>
      <c r="C113" s="175">
        <v>13.595428999999999</v>
      </c>
      <c r="D113" s="175">
        <v>0</v>
      </c>
      <c r="E113" s="175">
        <v>0</v>
      </c>
      <c r="F113" s="175">
        <v>0</v>
      </c>
      <c r="G113" s="175">
        <v>0</v>
      </c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</row>
    <row r="114" spans="1:17" outlineLevel="3">
      <c r="A114" s="130" t="s">
        <v>287</v>
      </c>
      <c r="B114" s="175">
        <v>1.7299680773599999</v>
      </c>
      <c r="C114" s="175">
        <v>1.6086111592800001</v>
      </c>
      <c r="D114" s="175">
        <v>1.29782839152</v>
      </c>
      <c r="E114" s="175">
        <v>0.92257295648000004</v>
      </c>
      <c r="F114" s="175">
        <v>0.48319847999999999</v>
      </c>
      <c r="G114" s="175">
        <v>0.38486503999999999</v>
      </c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</row>
    <row r="115" spans="1:17" outlineLevel="3">
      <c r="A115" s="130" t="s">
        <v>288</v>
      </c>
      <c r="B115" s="175">
        <v>37.252008746640001</v>
      </c>
      <c r="C115" s="175">
        <v>41.849257070509999</v>
      </c>
      <c r="D115" s="175">
        <v>42.466577746150001</v>
      </c>
      <c r="E115" s="175">
        <v>37.379156399999999</v>
      </c>
      <c r="F115" s="175">
        <v>28.423439999999999</v>
      </c>
      <c r="G115" s="175">
        <v>29.713844999999999</v>
      </c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</row>
    <row r="116" spans="1:17" outlineLevel="3">
      <c r="A116" s="130" t="s">
        <v>289</v>
      </c>
      <c r="B116" s="175">
        <v>3.91435878353</v>
      </c>
      <c r="C116" s="175">
        <v>3.54772719755</v>
      </c>
      <c r="D116" s="175">
        <v>2.7465531906899998</v>
      </c>
      <c r="E116" s="175">
        <v>1.8063131227</v>
      </c>
      <c r="F116" s="175">
        <v>0.77261423625000003</v>
      </c>
      <c r="G116" s="175">
        <v>0.46153737219000002</v>
      </c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</row>
    <row r="117" spans="1:17" outlineLevel="3">
      <c r="A117" s="130" t="s">
        <v>332</v>
      </c>
      <c r="B117" s="175">
        <v>8.8185307894200005</v>
      </c>
      <c r="C117" s="175">
        <v>0</v>
      </c>
      <c r="D117" s="175">
        <v>0</v>
      </c>
      <c r="E117" s="175">
        <v>0</v>
      </c>
      <c r="F117" s="175">
        <v>0</v>
      </c>
      <c r="G117" s="175">
        <v>0</v>
      </c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</row>
    <row r="118" spans="1:17" outlineLevel="2">
      <c r="A118" s="142" t="s">
        <v>290</v>
      </c>
      <c r="B118" s="160">
        <f t="shared" ref="B118:F118" si="20">SUM(B$119:B$119)</f>
        <v>2.7086821310899998</v>
      </c>
      <c r="C118" s="160">
        <f t="shared" si="20"/>
        <v>2.9770443468500001</v>
      </c>
      <c r="D118" s="160">
        <f t="shared" si="20"/>
        <v>3.2554145727999999</v>
      </c>
      <c r="E118" s="160">
        <f t="shared" si="20"/>
        <v>3.1362719085699999</v>
      </c>
      <c r="F118" s="160">
        <f t="shared" si="20"/>
        <v>2.6675892085399999</v>
      </c>
      <c r="G118" s="160">
        <v>3.2441195938999998</v>
      </c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</row>
    <row r="119" spans="1:17" outlineLevel="3">
      <c r="A119" s="130" t="s">
        <v>252</v>
      </c>
      <c r="B119" s="175">
        <v>2.7086821310899998</v>
      </c>
      <c r="C119" s="175">
        <v>2.9770443468500001</v>
      </c>
      <c r="D119" s="175">
        <v>3.2554145727999999</v>
      </c>
      <c r="E119" s="175">
        <v>3.1362719085699999</v>
      </c>
      <c r="F119" s="175">
        <v>2.6675892085399999</v>
      </c>
      <c r="G119" s="175">
        <v>3.2441195938999998</v>
      </c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</row>
    <row r="120" spans="1:17">
      <c r="B120" s="153"/>
      <c r="C120" s="153"/>
      <c r="D120" s="153"/>
      <c r="E120" s="153"/>
      <c r="F120" s="153"/>
      <c r="G120" s="153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</row>
    <row r="121" spans="1:17">
      <c r="B121" s="153"/>
      <c r="C121" s="153"/>
      <c r="D121" s="153"/>
      <c r="E121" s="153"/>
      <c r="F121" s="153"/>
      <c r="G121" s="153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</row>
    <row r="122" spans="1:17">
      <c r="B122" s="153"/>
      <c r="C122" s="153"/>
      <c r="D122" s="153"/>
      <c r="E122" s="153"/>
      <c r="F122" s="153"/>
      <c r="G122" s="153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</row>
    <row r="123" spans="1:17">
      <c r="B123" s="153"/>
      <c r="C123" s="153"/>
      <c r="D123" s="153"/>
      <c r="E123" s="153"/>
      <c r="F123" s="153"/>
      <c r="G123" s="153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</row>
    <row r="124" spans="1:17">
      <c r="B124" s="153"/>
      <c r="C124" s="153"/>
      <c r="D124" s="153"/>
      <c r="E124" s="153"/>
      <c r="F124" s="153"/>
      <c r="G124" s="153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</row>
    <row r="125" spans="1:17">
      <c r="B125" s="153"/>
      <c r="C125" s="153"/>
      <c r="D125" s="153"/>
      <c r="E125" s="153"/>
      <c r="F125" s="153"/>
      <c r="G125" s="153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</row>
    <row r="126" spans="1:17">
      <c r="B126" s="153"/>
      <c r="C126" s="153"/>
      <c r="D126" s="153"/>
      <c r="E126" s="153"/>
      <c r="F126" s="153"/>
      <c r="G126" s="153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</row>
    <row r="127" spans="1:17">
      <c r="B127" s="153"/>
      <c r="C127" s="153"/>
      <c r="D127" s="153"/>
      <c r="E127" s="153"/>
      <c r="F127" s="153"/>
      <c r="G127" s="153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</row>
    <row r="128" spans="1:17">
      <c r="B128" s="153"/>
      <c r="C128" s="153"/>
      <c r="D128" s="153"/>
      <c r="E128" s="153"/>
      <c r="F128" s="153"/>
      <c r="G128" s="153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</row>
    <row r="129" spans="2:17">
      <c r="B129" s="153"/>
      <c r="C129" s="153"/>
      <c r="D129" s="153"/>
      <c r="E129" s="153"/>
      <c r="F129" s="153"/>
      <c r="G129" s="153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</row>
    <row r="130" spans="2:17">
      <c r="B130" s="153"/>
      <c r="C130" s="153"/>
      <c r="D130" s="153"/>
      <c r="E130" s="153"/>
      <c r="F130" s="153"/>
      <c r="G130" s="153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</row>
    <row r="131" spans="2:17">
      <c r="B131" s="153"/>
      <c r="C131" s="153"/>
      <c r="D131" s="153"/>
      <c r="E131" s="153"/>
      <c r="F131" s="153"/>
      <c r="G131" s="153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</row>
    <row r="132" spans="2:17">
      <c r="B132" s="153"/>
      <c r="C132" s="153"/>
      <c r="D132" s="153"/>
      <c r="E132" s="153"/>
      <c r="F132" s="153"/>
      <c r="G132" s="153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</row>
    <row r="133" spans="2:17">
      <c r="B133" s="153"/>
      <c r="C133" s="153"/>
      <c r="D133" s="153"/>
      <c r="E133" s="153"/>
      <c r="F133" s="153"/>
      <c r="G133" s="153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</row>
    <row r="134" spans="2:17">
      <c r="B134" s="153"/>
      <c r="C134" s="153"/>
      <c r="D134" s="153"/>
      <c r="E134" s="153"/>
      <c r="F134" s="153"/>
      <c r="G134" s="153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</row>
    <row r="135" spans="2:17">
      <c r="B135" s="153"/>
      <c r="C135" s="153"/>
      <c r="D135" s="153"/>
      <c r="E135" s="153"/>
      <c r="F135" s="153"/>
      <c r="G135" s="153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</row>
    <row r="136" spans="2:17">
      <c r="B136" s="153"/>
      <c r="C136" s="153"/>
      <c r="D136" s="153"/>
      <c r="E136" s="153"/>
      <c r="F136" s="153"/>
      <c r="G136" s="153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</row>
    <row r="137" spans="2:17">
      <c r="B137" s="153"/>
      <c r="C137" s="153"/>
      <c r="D137" s="153"/>
      <c r="E137" s="153"/>
      <c r="F137" s="153"/>
      <c r="G137" s="153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</row>
    <row r="138" spans="2:17">
      <c r="B138" s="153"/>
      <c r="C138" s="153"/>
      <c r="D138" s="153"/>
      <c r="E138" s="153"/>
      <c r="F138" s="153"/>
      <c r="G138" s="153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</row>
    <row r="139" spans="2:17">
      <c r="B139" s="153"/>
      <c r="C139" s="153"/>
      <c r="D139" s="153"/>
      <c r="E139" s="153"/>
      <c r="F139" s="153"/>
      <c r="G139" s="153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</row>
    <row r="140" spans="2:17">
      <c r="B140" s="153"/>
      <c r="C140" s="153"/>
      <c r="D140" s="153"/>
      <c r="E140" s="153"/>
      <c r="F140" s="153"/>
      <c r="G140" s="153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</row>
    <row r="141" spans="2:17">
      <c r="B141" s="153"/>
      <c r="C141" s="153"/>
      <c r="D141" s="153"/>
      <c r="E141" s="153"/>
      <c r="F141" s="153"/>
      <c r="G141" s="153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</row>
    <row r="142" spans="2:17">
      <c r="B142" s="153"/>
      <c r="C142" s="153"/>
      <c r="D142" s="153"/>
      <c r="E142" s="153"/>
      <c r="F142" s="153"/>
      <c r="G142" s="153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</row>
    <row r="143" spans="2:17">
      <c r="B143" s="153"/>
      <c r="C143" s="153"/>
      <c r="D143" s="153"/>
      <c r="E143" s="153"/>
      <c r="F143" s="153"/>
      <c r="G143" s="153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</row>
    <row r="144" spans="2:17">
      <c r="B144" s="153"/>
      <c r="C144" s="153"/>
      <c r="D144" s="153"/>
      <c r="E144" s="153"/>
      <c r="F144" s="153"/>
      <c r="G144" s="153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</row>
    <row r="145" spans="2:17">
      <c r="B145" s="153"/>
      <c r="C145" s="153"/>
      <c r="D145" s="153"/>
      <c r="E145" s="153"/>
      <c r="F145" s="153"/>
      <c r="G145" s="153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</row>
    <row r="146" spans="2:17">
      <c r="B146" s="153"/>
      <c r="C146" s="153"/>
      <c r="D146" s="153"/>
      <c r="E146" s="153"/>
      <c r="F146" s="153"/>
      <c r="G146" s="153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</row>
    <row r="147" spans="2:17">
      <c r="B147" s="153"/>
      <c r="C147" s="153"/>
      <c r="D147" s="153"/>
      <c r="E147" s="153"/>
      <c r="F147" s="153"/>
      <c r="G147" s="153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</row>
    <row r="148" spans="2:17">
      <c r="B148" s="153"/>
      <c r="C148" s="153"/>
      <c r="D148" s="153"/>
      <c r="E148" s="153"/>
      <c r="F148" s="153"/>
      <c r="G148" s="153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</row>
    <row r="149" spans="2:17">
      <c r="B149" s="153"/>
      <c r="C149" s="153"/>
      <c r="D149" s="153"/>
      <c r="E149" s="153"/>
      <c r="F149" s="153"/>
      <c r="G149" s="153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</row>
    <row r="150" spans="2:17">
      <c r="B150" s="153"/>
      <c r="C150" s="153"/>
      <c r="D150" s="153"/>
      <c r="E150" s="153"/>
      <c r="F150" s="153"/>
      <c r="G150" s="153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</row>
    <row r="151" spans="2:17">
      <c r="B151" s="153"/>
      <c r="C151" s="153"/>
      <c r="D151" s="153"/>
      <c r="E151" s="153"/>
      <c r="F151" s="153"/>
      <c r="G151" s="153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</row>
    <row r="152" spans="2:17">
      <c r="B152" s="153"/>
      <c r="C152" s="153"/>
      <c r="D152" s="153"/>
      <c r="E152" s="153"/>
      <c r="F152" s="153"/>
      <c r="G152" s="153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</row>
    <row r="153" spans="2:17">
      <c r="B153" s="153"/>
      <c r="C153" s="153"/>
      <c r="D153" s="153"/>
      <c r="E153" s="153"/>
      <c r="F153" s="153"/>
      <c r="G153" s="153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</row>
    <row r="154" spans="2:17">
      <c r="B154" s="153"/>
      <c r="C154" s="153"/>
      <c r="D154" s="153"/>
      <c r="E154" s="153"/>
      <c r="F154" s="153"/>
      <c r="G154" s="153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</row>
    <row r="155" spans="2:17">
      <c r="B155" s="153"/>
      <c r="C155" s="153"/>
      <c r="D155" s="153"/>
      <c r="E155" s="153"/>
      <c r="F155" s="153"/>
      <c r="G155" s="153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</row>
    <row r="156" spans="2:17">
      <c r="B156" s="153"/>
      <c r="C156" s="153"/>
      <c r="D156" s="153"/>
      <c r="E156" s="153"/>
      <c r="F156" s="153"/>
      <c r="G156" s="153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</row>
    <row r="157" spans="2:17">
      <c r="B157" s="153"/>
      <c r="C157" s="153"/>
      <c r="D157" s="153"/>
      <c r="E157" s="153"/>
      <c r="F157" s="153"/>
      <c r="G157" s="153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</row>
    <row r="158" spans="2:17">
      <c r="B158" s="153"/>
      <c r="C158" s="153"/>
      <c r="D158" s="153"/>
      <c r="E158" s="153"/>
      <c r="F158" s="153"/>
      <c r="G158" s="153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</row>
    <row r="159" spans="2:17">
      <c r="B159" s="153"/>
      <c r="C159" s="153"/>
      <c r="D159" s="153"/>
      <c r="E159" s="153"/>
      <c r="F159" s="153"/>
      <c r="G159" s="153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</row>
    <row r="160" spans="2:17">
      <c r="B160" s="153"/>
      <c r="C160" s="153"/>
      <c r="D160" s="153"/>
      <c r="E160" s="153"/>
      <c r="F160" s="153"/>
      <c r="G160" s="153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</row>
    <row r="161" spans="2:17">
      <c r="B161" s="153"/>
      <c r="C161" s="153"/>
      <c r="D161" s="153"/>
      <c r="E161" s="153"/>
      <c r="F161" s="153"/>
      <c r="G161" s="153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</row>
    <row r="162" spans="2:17">
      <c r="B162" s="153"/>
      <c r="C162" s="153"/>
      <c r="D162" s="153"/>
      <c r="E162" s="153"/>
      <c r="F162" s="153"/>
      <c r="G162" s="153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</row>
    <row r="163" spans="2:17">
      <c r="B163" s="153"/>
      <c r="C163" s="153"/>
      <c r="D163" s="153"/>
      <c r="E163" s="153"/>
      <c r="F163" s="153"/>
      <c r="G163" s="153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</row>
    <row r="164" spans="2:17">
      <c r="B164" s="153"/>
      <c r="C164" s="153"/>
      <c r="D164" s="153"/>
      <c r="E164" s="153"/>
      <c r="F164" s="153"/>
      <c r="G164" s="153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</row>
    <row r="165" spans="2:17">
      <c r="B165" s="153"/>
      <c r="C165" s="153"/>
      <c r="D165" s="153"/>
      <c r="E165" s="153"/>
      <c r="F165" s="153"/>
      <c r="G165" s="153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</row>
    <row r="166" spans="2:17">
      <c r="B166" s="153"/>
      <c r="C166" s="153"/>
      <c r="D166" s="153"/>
      <c r="E166" s="153"/>
      <c r="F166" s="153"/>
      <c r="G166" s="153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</row>
    <row r="167" spans="2:17">
      <c r="B167" s="153"/>
      <c r="C167" s="153"/>
      <c r="D167" s="153"/>
      <c r="E167" s="153"/>
      <c r="F167" s="153"/>
      <c r="G167" s="153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</row>
    <row r="168" spans="2:17">
      <c r="B168" s="153"/>
      <c r="C168" s="153"/>
      <c r="D168" s="153"/>
      <c r="E168" s="153"/>
      <c r="F168" s="153"/>
      <c r="G168" s="153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Лист29">
    <tabColor indexed="50"/>
    <outlinePr applyStyles="1" summaryBelow="0"/>
    <pageSetUpPr fitToPage="1"/>
  </sheetPr>
  <dimension ref="A2:S168"/>
  <sheetViews>
    <sheetView view="pageBreakPreview" topLeftCell="A12" zoomScale="80" zoomScaleNormal="100" zoomScaleSheetLayoutView="80" workbookViewId="0">
      <selection activeCell="G41" sqref="G41"/>
    </sheetView>
  </sheetViews>
  <sheetFormatPr baseColWidth="10" defaultColWidth="9.1640625" defaultRowHeight="14" outlineLevelRow="3"/>
  <cols>
    <col min="1" max="1" width="52" style="119" customWidth="1"/>
    <col min="2" max="7" width="15.1640625" style="166" customWidth="1"/>
    <col min="8" max="16384" width="9.1640625" style="119"/>
  </cols>
  <sheetData>
    <row r="2" spans="1:19" ht="19">
      <c r="A2" s="5" t="s">
        <v>319</v>
      </c>
      <c r="B2" s="3"/>
      <c r="C2" s="3"/>
      <c r="D2" s="3"/>
      <c r="E2" s="3"/>
      <c r="F2" s="3"/>
      <c r="G2" s="3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>
      <c r="A3" s="83"/>
    </row>
    <row r="4" spans="1:19" s="150" customFormat="1">
      <c r="B4" s="199"/>
      <c r="C4" s="199"/>
      <c r="D4" s="199"/>
      <c r="E4" s="199"/>
      <c r="F4" s="199"/>
      <c r="G4" s="150" t="s">
        <v>293</v>
      </c>
    </row>
    <row r="5" spans="1:19" s="207" customFormat="1">
      <c r="A5" s="209"/>
      <c r="B5" s="12">
        <v>42369</v>
      </c>
      <c r="C5" s="12">
        <v>42735</v>
      </c>
      <c r="D5" s="12">
        <v>43100</v>
      </c>
      <c r="E5" s="12">
        <v>43465</v>
      </c>
      <c r="F5" s="12">
        <v>43830</v>
      </c>
      <c r="G5" s="12">
        <v>44104</v>
      </c>
    </row>
    <row r="6" spans="1:19" s="258" customFormat="1" ht="17">
      <c r="A6" s="235" t="s">
        <v>206</v>
      </c>
      <c r="B6" s="25">
        <f t="shared" ref="B6:F6" si="0">B$7+B$80</f>
        <v>65.505684905229998</v>
      </c>
      <c r="C6" s="25">
        <f t="shared" si="0"/>
        <v>70.972707080139998</v>
      </c>
      <c r="D6" s="25">
        <f t="shared" si="0"/>
        <v>76.305753084310012</v>
      </c>
      <c r="E6" s="25">
        <f t="shared" si="0"/>
        <v>78.315547975910007</v>
      </c>
      <c r="F6" s="25">
        <f t="shared" si="0"/>
        <v>84.365406859510017</v>
      </c>
      <c r="G6" s="25">
        <v>82.886899914439994</v>
      </c>
    </row>
    <row r="7" spans="1:19" s="10" customFormat="1" ht="16">
      <c r="A7" s="26" t="s">
        <v>207</v>
      </c>
      <c r="B7" s="86">
        <f t="shared" ref="B7:G7" si="1">B$8+B$48</f>
        <v>55.593103821629995</v>
      </c>
      <c r="C7" s="86">
        <f t="shared" si="1"/>
        <v>60.712804731310001</v>
      </c>
      <c r="D7" s="86">
        <f t="shared" si="1"/>
        <v>65.332784469550006</v>
      </c>
      <c r="E7" s="86">
        <f t="shared" si="1"/>
        <v>67.186989245060005</v>
      </c>
      <c r="F7" s="86">
        <f t="shared" si="1"/>
        <v>74.362672420230012</v>
      </c>
      <c r="G7" s="86">
        <f t="shared" si="1"/>
        <v>72.988204610929998</v>
      </c>
    </row>
    <row r="8" spans="1:19" s="221" customFormat="1" ht="16" outlineLevel="1">
      <c r="A8" s="255" t="s">
        <v>208</v>
      </c>
      <c r="B8" s="89">
        <f t="shared" ref="B8:G8" si="2">B$9+B$46</f>
        <v>21.166125221089995</v>
      </c>
      <c r="C8" s="89">
        <f t="shared" si="2"/>
        <v>24.664375450929999</v>
      </c>
      <c r="D8" s="89">
        <f t="shared" si="2"/>
        <v>26.842676472450012</v>
      </c>
      <c r="E8" s="89">
        <f t="shared" si="2"/>
        <v>27.487826315950002</v>
      </c>
      <c r="F8" s="89">
        <f t="shared" si="2"/>
        <v>35.020184952060006</v>
      </c>
      <c r="G8" s="89">
        <f t="shared" si="2"/>
        <v>31.03484627996</v>
      </c>
    </row>
    <row r="9" spans="1:19" s="138" customFormat="1" outlineLevel="2">
      <c r="A9" s="170" t="s">
        <v>209</v>
      </c>
      <c r="B9" s="239">
        <f t="shared" ref="B9:F9" si="3">SUM(B$10:B$45)</f>
        <v>21.055917848519996</v>
      </c>
      <c r="C9" s="239">
        <f t="shared" si="3"/>
        <v>24.57196211378</v>
      </c>
      <c r="D9" s="239">
        <f t="shared" si="3"/>
        <v>26.757860621410014</v>
      </c>
      <c r="E9" s="239">
        <f t="shared" si="3"/>
        <v>27.406626104820003</v>
      </c>
      <c r="F9" s="239">
        <f t="shared" si="3"/>
        <v>34.930848530000006</v>
      </c>
      <c r="G9" s="239">
        <v>30.963576691099998</v>
      </c>
    </row>
    <row r="10" spans="1:19" s="117" customFormat="1" outlineLevel="3">
      <c r="A10" s="132" t="s">
        <v>320</v>
      </c>
      <c r="B10" s="225">
        <v>4.10980245E-3</v>
      </c>
      <c r="C10" s="225">
        <v>0</v>
      </c>
      <c r="D10" s="225">
        <v>0</v>
      </c>
      <c r="E10" s="225">
        <v>0</v>
      </c>
      <c r="F10" s="225">
        <v>0</v>
      </c>
      <c r="G10" s="225">
        <v>0</v>
      </c>
    </row>
    <row r="11" spans="1:19" outlineLevel="3">
      <c r="A11" s="130" t="s">
        <v>321</v>
      </c>
      <c r="B11" s="175">
        <v>0</v>
      </c>
      <c r="C11" s="175">
        <v>0</v>
      </c>
      <c r="D11" s="175">
        <v>0</v>
      </c>
      <c r="E11" s="175">
        <v>0.423707</v>
      </c>
      <c r="F11" s="175">
        <v>0</v>
      </c>
      <c r="G11" s="175">
        <v>0</v>
      </c>
      <c r="H11" s="111"/>
      <c r="I11" s="111"/>
      <c r="J11" s="111"/>
      <c r="K11" s="111"/>
      <c r="L11" s="111"/>
      <c r="M11" s="111"/>
      <c r="N11" s="111"/>
      <c r="O11" s="111"/>
      <c r="P11" s="111"/>
      <c r="Q11" s="111"/>
    </row>
    <row r="12" spans="1:19" outlineLevel="3">
      <c r="A12" s="130" t="s">
        <v>210</v>
      </c>
      <c r="B12" s="175">
        <v>2.5231991677200001</v>
      </c>
      <c r="C12" s="175">
        <v>2.7521376118899998</v>
      </c>
      <c r="D12" s="175">
        <v>2.2321566689900001</v>
      </c>
      <c r="E12" s="175">
        <v>2.2627073694200002</v>
      </c>
      <c r="F12" s="175">
        <v>3.0702229567899999</v>
      </c>
      <c r="G12" s="175">
        <v>2.5362086512099999</v>
      </c>
      <c r="H12" s="111"/>
      <c r="I12" s="111"/>
      <c r="J12" s="111"/>
      <c r="K12" s="111"/>
      <c r="L12" s="111"/>
      <c r="M12" s="111"/>
      <c r="N12" s="111"/>
      <c r="O12" s="111"/>
      <c r="P12" s="111"/>
      <c r="Q12" s="111"/>
    </row>
    <row r="13" spans="1:19" outlineLevel="3">
      <c r="A13" s="130" t="s">
        <v>211</v>
      </c>
      <c r="B13" s="175">
        <v>0.72427074632999999</v>
      </c>
      <c r="C13" s="175">
        <v>0.63929505277999998</v>
      </c>
      <c r="D13" s="175">
        <v>0.67812195027</v>
      </c>
      <c r="E13" s="175">
        <v>0.68740315390999995</v>
      </c>
      <c r="F13" s="175">
        <v>0.80354805750000002</v>
      </c>
      <c r="G13" s="175">
        <v>0.67257031195999994</v>
      </c>
      <c r="H13" s="111"/>
      <c r="I13" s="111"/>
      <c r="J13" s="111"/>
      <c r="K13" s="111"/>
      <c r="L13" s="111"/>
      <c r="M13" s="111"/>
      <c r="N13" s="111"/>
      <c r="O13" s="111"/>
      <c r="P13" s="111"/>
      <c r="Q13" s="111"/>
    </row>
    <row r="14" spans="1:19" outlineLevel="3">
      <c r="A14" s="130" t="s">
        <v>322</v>
      </c>
      <c r="B14" s="175">
        <v>0.34514499999999998</v>
      </c>
      <c r="C14" s="175">
        <v>0.12789482406</v>
      </c>
      <c r="D14" s="175">
        <v>0.24593776166</v>
      </c>
      <c r="E14" s="175">
        <v>0.69196167220000004</v>
      </c>
      <c r="F14" s="175">
        <v>1.59467773396</v>
      </c>
      <c r="G14" s="175">
        <v>0.85457019791</v>
      </c>
      <c r="H14" s="111"/>
      <c r="I14" s="111"/>
      <c r="J14" s="111"/>
      <c r="K14" s="111"/>
      <c r="L14" s="111"/>
      <c r="M14" s="111"/>
      <c r="N14" s="111"/>
      <c r="O14" s="111"/>
      <c r="P14" s="111"/>
      <c r="Q14" s="111"/>
    </row>
    <row r="15" spans="1:19" outlineLevel="3">
      <c r="A15" s="130" t="s">
        <v>213</v>
      </c>
      <c r="B15" s="175">
        <v>0.52081885891000002</v>
      </c>
      <c r="C15" s="175">
        <v>1.04814640274</v>
      </c>
      <c r="D15" s="175">
        <v>1.30044928209</v>
      </c>
      <c r="E15" s="175">
        <v>1.3182480490299999</v>
      </c>
      <c r="F15" s="175">
        <v>1.54098166862</v>
      </c>
      <c r="G15" s="175">
        <v>1.2898027838899999</v>
      </c>
      <c r="H15" s="111"/>
      <c r="I15" s="111"/>
      <c r="J15" s="111"/>
      <c r="K15" s="111"/>
      <c r="L15" s="111"/>
      <c r="M15" s="111"/>
      <c r="N15" s="111"/>
      <c r="O15" s="111"/>
      <c r="P15" s="111"/>
      <c r="Q15" s="111"/>
    </row>
    <row r="16" spans="1:19" outlineLevel="3">
      <c r="A16" s="130" t="s">
        <v>214</v>
      </c>
      <c r="B16" s="175">
        <v>0.54655272705000002</v>
      </c>
      <c r="C16" s="175">
        <v>1.36507755659</v>
      </c>
      <c r="D16" s="175">
        <v>1.02254508758</v>
      </c>
      <c r="E16" s="175">
        <v>1.0365402828900001</v>
      </c>
      <c r="F16" s="175">
        <v>1.2116760391900001</v>
      </c>
      <c r="G16" s="175">
        <v>1.0141737311600001</v>
      </c>
      <c r="H16" s="111"/>
      <c r="I16" s="111"/>
      <c r="J16" s="111"/>
      <c r="K16" s="111"/>
      <c r="L16" s="111"/>
      <c r="M16" s="111"/>
      <c r="N16" s="111"/>
      <c r="O16" s="111"/>
      <c r="P16" s="111"/>
      <c r="Q16" s="111"/>
    </row>
    <row r="17" spans="1:17" outlineLevel="3">
      <c r="A17" s="130" t="s">
        <v>215</v>
      </c>
      <c r="B17" s="175">
        <v>0.13541290332</v>
      </c>
      <c r="C17" s="175">
        <v>1.8848246715800001</v>
      </c>
      <c r="D17" s="175">
        <v>1.67098825562</v>
      </c>
      <c r="E17" s="175">
        <v>1.69385845206</v>
      </c>
      <c r="F17" s="175">
        <v>1.98005589748</v>
      </c>
      <c r="G17" s="175">
        <v>1.6573082346400001</v>
      </c>
      <c r="H17" s="111"/>
      <c r="I17" s="111"/>
      <c r="J17" s="111"/>
      <c r="K17" s="111"/>
      <c r="L17" s="111"/>
      <c r="M17" s="111"/>
      <c r="N17" s="111"/>
      <c r="O17" s="111"/>
      <c r="P17" s="111"/>
      <c r="Q17" s="111"/>
    </row>
    <row r="18" spans="1:17" outlineLevel="3">
      <c r="A18" s="130" t="s">
        <v>216</v>
      </c>
      <c r="B18" s="175">
        <v>0.66034998110999998</v>
      </c>
      <c r="C18" s="175">
        <v>1.57368472887</v>
      </c>
      <c r="D18" s="175">
        <v>3.3291023126899999</v>
      </c>
      <c r="E18" s="175">
        <v>3.3746665013200001</v>
      </c>
      <c r="F18" s="175">
        <v>3.9448563720599998</v>
      </c>
      <c r="G18" s="175">
        <v>3.5435531770200002</v>
      </c>
      <c r="H18" s="111"/>
      <c r="I18" s="111"/>
      <c r="J18" s="111"/>
      <c r="K18" s="111"/>
      <c r="L18" s="111"/>
      <c r="M18" s="111"/>
      <c r="N18" s="111"/>
      <c r="O18" s="111"/>
      <c r="P18" s="111"/>
      <c r="Q18" s="111"/>
    </row>
    <row r="19" spans="1:17" outlineLevel="3">
      <c r="A19" s="130" t="s">
        <v>217</v>
      </c>
      <c r="B19" s="175">
        <v>0</v>
      </c>
      <c r="C19" s="175">
        <v>0</v>
      </c>
      <c r="D19" s="175">
        <v>0.43102746574</v>
      </c>
      <c r="E19" s="175">
        <v>0.43692677880000003</v>
      </c>
      <c r="F19" s="175">
        <v>0.51075073250000003</v>
      </c>
      <c r="G19" s="175">
        <v>0.42749873669999999</v>
      </c>
      <c r="H19" s="111"/>
      <c r="I19" s="111"/>
      <c r="J19" s="111"/>
      <c r="K19" s="111"/>
      <c r="L19" s="111"/>
      <c r="M19" s="111"/>
      <c r="N19" s="111"/>
      <c r="O19" s="111"/>
      <c r="P19" s="111"/>
      <c r="Q19" s="111"/>
    </row>
    <row r="20" spans="1:17" outlineLevel="3">
      <c r="A20" s="130" t="s">
        <v>218</v>
      </c>
      <c r="B20" s="175">
        <v>0</v>
      </c>
      <c r="C20" s="175">
        <v>0</v>
      </c>
      <c r="D20" s="175">
        <v>0.43102746574</v>
      </c>
      <c r="E20" s="175">
        <v>0.43692677880000003</v>
      </c>
      <c r="F20" s="175">
        <v>0.51075073250000003</v>
      </c>
      <c r="G20" s="175">
        <v>0.42749873669999999</v>
      </c>
      <c r="H20" s="111"/>
      <c r="I20" s="111"/>
      <c r="J20" s="111"/>
      <c r="K20" s="111"/>
      <c r="L20" s="111"/>
      <c r="M20" s="111"/>
      <c r="N20" s="111"/>
      <c r="O20" s="111"/>
      <c r="P20" s="111"/>
      <c r="Q20" s="111"/>
    </row>
    <row r="21" spans="1:17" outlineLevel="3">
      <c r="A21" s="130" t="s">
        <v>323</v>
      </c>
      <c r="B21" s="175">
        <v>4.3704000389999997E-2</v>
      </c>
      <c r="C21" s="175">
        <v>1.076022</v>
      </c>
      <c r="D21" s="175">
        <v>1.07894224034</v>
      </c>
      <c r="E21" s="175">
        <v>1.3515315323999999</v>
      </c>
      <c r="F21" s="175">
        <v>1.3257462422599999</v>
      </c>
      <c r="G21" s="175">
        <v>0.74861599999999995</v>
      </c>
      <c r="H21" s="111"/>
      <c r="I21" s="111"/>
      <c r="J21" s="111"/>
      <c r="K21" s="111"/>
      <c r="L21" s="111"/>
      <c r="M21" s="111"/>
      <c r="N21" s="111"/>
      <c r="O21" s="111"/>
      <c r="P21" s="111"/>
      <c r="Q21" s="111"/>
    </row>
    <row r="22" spans="1:17" outlineLevel="3">
      <c r="A22" s="130" t="s">
        <v>220</v>
      </c>
      <c r="B22" s="175">
        <v>0</v>
      </c>
      <c r="C22" s="175">
        <v>0</v>
      </c>
      <c r="D22" s="175">
        <v>0.43102746574</v>
      </c>
      <c r="E22" s="175">
        <v>0.43692677880000003</v>
      </c>
      <c r="F22" s="175">
        <v>0.51075073250000003</v>
      </c>
      <c r="G22" s="175">
        <v>0.42749873669999999</v>
      </c>
      <c r="H22" s="111"/>
      <c r="I22" s="111"/>
      <c r="J22" s="111"/>
      <c r="K22" s="111"/>
      <c r="L22" s="111"/>
      <c r="M22" s="111"/>
      <c r="N22" s="111"/>
      <c r="O22" s="111"/>
      <c r="P22" s="111"/>
      <c r="Q22" s="111"/>
    </row>
    <row r="23" spans="1:17" outlineLevel="3">
      <c r="A23" s="130" t="s">
        <v>221</v>
      </c>
      <c r="B23" s="175">
        <v>0</v>
      </c>
      <c r="C23" s="175">
        <v>0</v>
      </c>
      <c r="D23" s="175">
        <v>0.43102746574</v>
      </c>
      <c r="E23" s="175">
        <v>0.43692677880000003</v>
      </c>
      <c r="F23" s="175">
        <v>0.51075073250000003</v>
      </c>
      <c r="G23" s="175">
        <v>0.42749873669999999</v>
      </c>
      <c r="H23" s="111"/>
      <c r="I23" s="111"/>
      <c r="J23" s="111"/>
      <c r="K23" s="111"/>
      <c r="L23" s="111"/>
      <c r="M23" s="111"/>
      <c r="N23" s="111"/>
      <c r="O23" s="111"/>
      <c r="P23" s="111"/>
      <c r="Q23" s="111"/>
    </row>
    <row r="24" spans="1:17" outlineLevel="3">
      <c r="A24" s="130" t="s">
        <v>222</v>
      </c>
      <c r="B24" s="175">
        <v>0.91290555954999997</v>
      </c>
      <c r="C24" s="175">
        <v>2.3667307419600001</v>
      </c>
      <c r="D24" s="175">
        <v>2.5512044713000002</v>
      </c>
      <c r="E24" s="175">
        <v>0.69286224135999996</v>
      </c>
      <c r="F24" s="175">
        <v>1.9942664029399999</v>
      </c>
      <c r="G24" s="175">
        <v>3.0983282335100002</v>
      </c>
      <c r="H24" s="111"/>
      <c r="I24" s="111"/>
      <c r="J24" s="111"/>
      <c r="K24" s="111"/>
      <c r="L24" s="111"/>
      <c r="M24" s="111"/>
      <c r="N24" s="111"/>
      <c r="O24" s="111"/>
      <c r="P24" s="111"/>
      <c r="Q24" s="111"/>
    </row>
    <row r="25" spans="1:17" outlineLevel="3">
      <c r="A25" s="130" t="s">
        <v>223</v>
      </c>
      <c r="B25" s="175">
        <v>0</v>
      </c>
      <c r="C25" s="175">
        <v>0</v>
      </c>
      <c r="D25" s="175">
        <v>0.43102746574</v>
      </c>
      <c r="E25" s="175">
        <v>0.43692677880000003</v>
      </c>
      <c r="F25" s="175">
        <v>0.51075073250000003</v>
      </c>
      <c r="G25" s="175">
        <v>0.42749873669999999</v>
      </c>
      <c r="H25" s="111"/>
      <c r="I25" s="111"/>
      <c r="J25" s="111"/>
      <c r="K25" s="111"/>
      <c r="L25" s="111"/>
      <c r="M25" s="111"/>
      <c r="N25" s="111"/>
      <c r="O25" s="111"/>
      <c r="P25" s="111"/>
      <c r="Q25" s="111"/>
    </row>
    <row r="26" spans="1:17" outlineLevel="3">
      <c r="A26" s="130" t="s">
        <v>224</v>
      </c>
      <c r="B26" s="175">
        <v>0</v>
      </c>
      <c r="C26" s="175">
        <v>0</v>
      </c>
      <c r="D26" s="175">
        <v>0.43102746574</v>
      </c>
      <c r="E26" s="175">
        <v>0.43692677880000003</v>
      </c>
      <c r="F26" s="175">
        <v>0.51075073250000003</v>
      </c>
      <c r="G26" s="175">
        <v>0.42749873669999999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</row>
    <row r="27" spans="1:17" outlineLevel="3">
      <c r="A27" s="130" t="s">
        <v>225</v>
      </c>
      <c r="B27" s="175">
        <v>0</v>
      </c>
      <c r="C27" s="175">
        <v>0</v>
      </c>
      <c r="D27" s="175">
        <v>0.43102746574</v>
      </c>
      <c r="E27" s="175">
        <v>0.43692677880000003</v>
      </c>
      <c r="F27" s="175">
        <v>0.51075073250000003</v>
      </c>
      <c r="G27" s="175">
        <v>0.42749873669999999</v>
      </c>
      <c r="H27" s="111"/>
      <c r="I27" s="111"/>
      <c r="J27" s="111"/>
      <c r="K27" s="111"/>
      <c r="L27" s="111"/>
      <c r="M27" s="111"/>
      <c r="N27" s="111"/>
      <c r="O27" s="111"/>
      <c r="P27" s="111"/>
      <c r="Q27" s="111"/>
    </row>
    <row r="28" spans="1:17" outlineLevel="3">
      <c r="A28" s="130" t="s">
        <v>226</v>
      </c>
      <c r="B28" s="175">
        <v>0</v>
      </c>
      <c r="C28" s="175">
        <v>0</v>
      </c>
      <c r="D28" s="175">
        <v>0.43102746574</v>
      </c>
      <c r="E28" s="175">
        <v>0.43692677880000003</v>
      </c>
      <c r="F28" s="175">
        <v>0.51075073250000003</v>
      </c>
      <c r="G28" s="175">
        <v>0.42749873669999999</v>
      </c>
      <c r="H28" s="111"/>
      <c r="I28" s="111"/>
      <c r="J28" s="111"/>
      <c r="K28" s="111"/>
      <c r="L28" s="111"/>
      <c r="M28" s="111"/>
      <c r="N28" s="111"/>
      <c r="O28" s="111"/>
      <c r="P28" s="111"/>
      <c r="Q28" s="111"/>
    </row>
    <row r="29" spans="1:17" outlineLevel="3">
      <c r="A29" s="130" t="s">
        <v>227</v>
      </c>
      <c r="B29" s="175">
        <v>0</v>
      </c>
      <c r="C29" s="175">
        <v>0</v>
      </c>
      <c r="D29" s="175">
        <v>0.43102746574</v>
      </c>
      <c r="E29" s="175">
        <v>0.43692677880000003</v>
      </c>
      <c r="F29" s="175">
        <v>0.51075073250000003</v>
      </c>
      <c r="G29" s="175">
        <v>0.42749873669999999</v>
      </c>
      <c r="H29" s="111"/>
      <c r="I29" s="111"/>
      <c r="J29" s="111"/>
      <c r="K29" s="111"/>
      <c r="L29" s="111"/>
      <c r="M29" s="111"/>
      <c r="N29" s="111"/>
      <c r="O29" s="111"/>
      <c r="P29" s="111"/>
      <c r="Q29" s="111"/>
    </row>
    <row r="30" spans="1:17" outlineLevel="3">
      <c r="A30" s="130" t="s">
        <v>228</v>
      </c>
      <c r="B30" s="175">
        <v>0</v>
      </c>
      <c r="C30" s="175">
        <v>0</v>
      </c>
      <c r="D30" s="175">
        <v>0.43102746574</v>
      </c>
      <c r="E30" s="175">
        <v>0.43692677880000003</v>
      </c>
      <c r="F30" s="175">
        <v>0.51075073250000003</v>
      </c>
      <c r="G30" s="175">
        <v>0.42749873669999999</v>
      </c>
      <c r="H30" s="111"/>
      <c r="I30" s="111"/>
      <c r="J30" s="111"/>
      <c r="K30" s="111"/>
      <c r="L30" s="111"/>
      <c r="M30" s="111"/>
      <c r="N30" s="111"/>
      <c r="O30" s="111"/>
      <c r="P30" s="111"/>
      <c r="Q30" s="111"/>
    </row>
    <row r="31" spans="1:17" outlineLevel="3">
      <c r="A31" s="130" t="s">
        <v>229</v>
      </c>
      <c r="B31" s="175">
        <v>0</v>
      </c>
      <c r="C31" s="175">
        <v>0</v>
      </c>
      <c r="D31" s="175">
        <v>0.43102746574</v>
      </c>
      <c r="E31" s="175">
        <v>0.43692677880000003</v>
      </c>
      <c r="F31" s="175">
        <v>0.51075073250000003</v>
      </c>
      <c r="G31" s="175">
        <v>0.42749873669999999</v>
      </c>
      <c r="H31" s="111"/>
      <c r="I31" s="111"/>
      <c r="J31" s="111"/>
      <c r="K31" s="111"/>
      <c r="L31" s="111"/>
      <c r="M31" s="111"/>
      <c r="N31" s="111"/>
      <c r="O31" s="111"/>
      <c r="P31" s="111"/>
      <c r="Q31" s="111"/>
    </row>
    <row r="32" spans="1:17" outlineLevel="3">
      <c r="A32" s="130" t="s">
        <v>230</v>
      </c>
      <c r="B32" s="175">
        <v>0</v>
      </c>
      <c r="C32" s="175">
        <v>0</v>
      </c>
      <c r="D32" s="175">
        <v>0.43102746574</v>
      </c>
      <c r="E32" s="175">
        <v>0.43692677880000003</v>
      </c>
      <c r="F32" s="175">
        <v>0.51075073250000003</v>
      </c>
      <c r="G32" s="175">
        <v>0.42749873669999999</v>
      </c>
      <c r="H32" s="111"/>
      <c r="I32" s="111"/>
      <c r="J32" s="111"/>
      <c r="K32" s="111"/>
      <c r="L32" s="111"/>
      <c r="M32" s="111"/>
      <c r="N32" s="111"/>
      <c r="O32" s="111"/>
      <c r="P32" s="111"/>
      <c r="Q32" s="111"/>
    </row>
    <row r="33" spans="1:17" outlineLevel="3">
      <c r="A33" s="130" t="s">
        <v>231</v>
      </c>
      <c r="B33" s="175">
        <v>0</v>
      </c>
      <c r="C33" s="175">
        <v>0</v>
      </c>
      <c r="D33" s="175">
        <v>0.43102746574</v>
      </c>
      <c r="E33" s="175">
        <v>0.43692677880000003</v>
      </c>
      <c r="F33" s="175">
        <v>0.51075073250000003</v>
      </c>
      <c r="G33" s="175">
        <v>0.42749873669999999</v>
      </c>
      <c r="H33" s="111"/>
      <c r="I33" s="111"/>
      <c r="J33" s="111"/>
      <c r="K33" s="111"/>
      <c r="L33" s="111"/>
      <c r="M33" s="111"/>
      <c r="N33" s="111"/>
      <c r="O33" s="111"/>
      <c r="P33" s="111"/>
      <c r="Q33" s="111"/>
    </row>
    <row r="34" spans="1:17" outlineLevel="3">
      <c r="A34" s="130" t="s">
        <v>232</v>
      </c>
      <c r="B34" s="175">
        <v>0</v>
      </c>
      <c r="C34" s="175">
        <v>0</v>
      </c>
      <c r="D34" s="175">
        <v>0.43102746574</v>
      </c>
      <c r="E34" s="175">
        <v>0.43692677880000003</v>
      </c>
      <c r="F34" s="175">
        <v>0.51075073250000003</v>
      </c>
      <c r="G34" s="175">
        <v>0.42749873669999999</v>
      </c>
      <c r="H34" s="111"/>
      <c r="I34" s="111"/>
      <c r="J34" s="111"/>
      <c r="K34" s="111"/>
      <c r="L34" s="111"/>
      <c r="M34" s="111"/>
      <c r="N34" s="111"/>
      <c r="O34" s="111"/>
      <c r="P34" s="111"/>
      <c r="Q34" s="111"/>
    </row>
    <row r="35" spans="1:17" outlineLevel="3">
      <c r="A35" s="130" t="s">
        <v>233</v>
      </c>
      <c r="B35" s="175">
        <v>0</v>
      </c>
      <c r="C35" s="175">
        <v>3.6777066999999999E-4</v>
      </c>
      <c r="D35" s="175">
        <v>1.9417667369999999E-2</v>
      </c>
      <c r="E35" s="175">
        <v>0.23983854674999999</v>
      </c>
      <c r="F35" s="175">
        <v>0</v>
      </c>
      <c r="G35" s="175">
        <v>0</v>
      </c>
      <c r="H35" s="111"/>
      <c r="I35" s="111"/>
      <c r="J35" s="111"/>
      <c r="K35" s="111"/>
      <c r="L35" s="111"/>
      <c r="M35" s="111"/>
      <c r="N35" s="111"/>
      <c r="O35" s="111"/>
      <c r="P35" s="111"/>
      <c r="Q35" s="111"/>
    </row>
    <row r="36" spans="1:17" outlineLevel="3">
      <c r="A36" s="130" t="s">
        <v>234</v>
      </c>
      <c r="B36" s="175">
        <v>1.8073346098800001</v>
      </c>
      <c r="C36" s="175">
        <v>0.67899236573999999</v>
      </c>
      <c r="D36" s="175">
        <v>1.6063551595600001</v>
      </c>
      <c r="E36" s="175">
        <v>2.2713122724199999</v>
      </c>
      <c r="F36" s="175">
        <v>3.3713226771100002</v>
      </c>
      <c r="G36" s="175">
        <v>1.7132831661500001</v>
      </c>
      <c r="H36" s="111"/>
      <c r="I36" s="111"/>
      <c r="J36" s="111"/>
      <c r="K36" s="111"/>
      <c r="L36" s="111"/>
      <c r="M36" s="111"/>
      <c r="N36" s="111"/>
      <c r="O36" s="111"/>
      <c r="P36" s="111"/>
      <c r="Q36" s="111"/>
    </row>
    <row r="37" spans="1:17" outlineLevel="3">
      <c r="A37" s="130" t="s">
        <v>235</v>
      </c>
      <c r="B37" s="175">
        <v>0</v>
      </c>
      <c r="C37" s="175">
        <v>0</v>
      </c>
      <c r="D37" s="175">
        <v>0.43102771513999999</v>
      </c>
      <c r="E37" s="175">
        <v>0.43692703161000002</v>
      </c>
      <c r="F37" s="175">
        <v>0.51075102803000005</v>
      </c>
      <c r="G37" s="175">
        <v>0.42749898405999998</v>
      </c>
      <c r="H37" s="111"/>
      <c r="I37" s="111"/>
      <c r="J37" s="111"/>
      <c r="K37" s="111"/>
      <c r="L37" s="111"/>
      <c r="M37" s="111"/>
      <c r="N37" s="111"/>
      <c r="O37" s="111"/>
      <c r="P37" s="111"/>
      <c r="Q37" s="111"/>
    </row>
    <row r="38" spans="1:17" outlineLevel="3">
      <c r="A38" s="130" t="s">
        <v>236</v>
      </c>
      <c r="B38" s="175">
        <v>0.62686202513</v>
      </c>
      <c r="C38" s="175">
        <v>0.57319034508</v>
      </c>
      <c r="D38" s="175">
        <v>1.0688624199999999E-3</v>
      </c>
      <c r="E38" s="175">
        <v>1.08349155E-3</v>
      </c>
      <c r="F38" s="175">
        <v>0.29679729124999998</v>
      </c>
      <c r="G38" s="175">
        <v>0.49957348164999998</v>
      </c>
      <c r="H38" s="111"/>
      <c r="I38" s="111"/>
      <c r="J38" s="111"/>
      <c r="K38" s="111"/>
      <c r="L38" s="111"/>
      <c r="M38" s="111"/>
      <c r="N38" s="111"/>
      <c r="O38" s="111"/>
      <c r="P38" s="111"/>
      <c r="Q38" s="111"/>
    </row>
    <row r="39" spans="1:17" outlineLevel="3">
      <c r="A39" s="130" t="s">
        <v>237</v>
      </c>
      <c r="B39" s="175">
        <v>6.2095695967499998</v>
      </c>
      <c r="C39" s="175">
        <v>5.5742871886499996</v>
      </c>
      <c r="D39" s="175">
        <v>1.82328452659</v>
      </c>
      <c r="E39" s="175">
        <v>1.4219136382299999</v>
      </c>
      <c r="F39" s="175">
        <v>1.9655999696199999</v>
      </c>
      <c r="G39" s="175">
        <v>1.56176201198</v>
      </c>
      <c r="H39" s="111"/>
      <c r="I39" s="111"/>
      <c r="J39" s="111"/>
      <c r="K39" s="111"/>
      <c r="L39" s="111"/>
      <c r="M39" s="111"/>
      <c r="N39" s="111"/>
      <c r="O39" s="111"/>
      <c r="P39" s="111"/>
      <c r="Q39" s="111"/>
    </row>
    <row r="40" spans="1:17" outlineLevel="3">
      <c r="A40" s="130" t="s">
        <v>311</v>
      </c>
      <c r="B40" s="175">
        <v>0</v>
      </c>
      <c r="C40" s="175">
        <v>7.93652779E-3</v>
      </c>
      <c r="D40" s="175">
        <v>0.38748500000000002</v>
      </c>
      <c r="E40" s="175">
        <v>0.32409117412999999</v>
      </c>
      <c r="F40" s="175">
        <v>0</v>
      </c>
      <c r="G40" s="175">
        <v>1.3406918911100001</v>
      </c>
      <c r="H40" s="111"/>
      <c r="I40" s="111"/>
      <c r="J40" s="111"/>
      <c r="K40" s="111"/>
      <c r="L40" s="111"/>
      <c r="M40" s="111"/>
      <c r="N40" s="111"/>
      <c r="O40" s="111"/>
      <c r="P40" s="111"/>
      <c r="Q40" s="111"/>
    </row>
    <row r="41" spans="1:17" outlineLevel="3">
      <c r="A41" s="130" t="s">
        <v>239</v>
      </c>
      <c r="B41" s="175">
        <v>1.1291352861099999</v>
      </c>
      <c r="C41" s="175">
        <v>0.88632730900000001</v>
      </c>
      <c r="D41" s="175">
        <v>0.27790779301000001</v>
      </c>
      <c r="E41" s="175">
        <v>0.20947864409</v>
      </c>
      <c r="F41" s="175">
        <v>1.6746145857300001</v>
      </c>
      <c r="G41" s="175">
        <v>1.4016536332</v>
      </c>
      <c r="H41" s="111"/>
      <c r="I41" s="111"/>
      <c r="J41" s="111"/>
      <c r="K41" s="111"/>
      <c r="L41" s="111"/>
      <c r="M41" s="111"/>
      <c r="N41" s="111"/>
      <c r="O41" s="111"/>
      <c r="P41" s="111"/>
      <c r="Q41" s="111"/>
    </row>
    <row r="42" spans="1:17" outlineLevel="3">
      <c r="A42" s="130" t="s">
        <v>240</v>
      </c>
      <c r="B42" s="175">
        <v>2.0259766530699999</v>
      </c>
      <c r="C42" s="175">
        <v>1.64539828055</v>
      </c>
      <c r="D42" s="175">
        <v>0.70290031898000005</v>
      </c>
      <c r="E42" s="175">
        <v>0.64552002972</v>
      </c>
      <c r="F42" s="175">
        <v>0.99645835970999996</v>
      </c>
      <c r="G42" s="175">
        <v>0.65888836667999995</v>
      </c>
      <c r="H42" s="111"/>
      <c r="I42" s="111"/>
      <c r="J42" s="111"/>
      <c r="K42" s="111"/>
      <c r="L42" s="111"/>
      <c r="M42" s="111"/>
      <c r="N42" s="111"/>
      <c r="O42" s="111"/>
      <c r="P42" s="111"/>
      <c r="Q42" s="111"/>
    </row>
    <row r="43" spans="1:17" outlineLevel="3">
      <c r="A43" s="130" t="s">
        <v>241</v>
      </c>
      <c r="B43" s="175">
        <v>1.3041803379700001</v>
      </c>
      <c r="C43" s="175">
        <v>1.00828734425</v>
      </c>
      <c r="D43" s="175">
        <v>0.67338332685000002</v>
      </c>
      <c r="E43" s="175">
        <v>0.63203673581999997</v>
      </c>
      <c r="F43" s="175">
        <v>0.73882682741000005</v>
      </c>
      <c r="G43" s="175">
        <v>0.61839859501000005</v>
      </c>
      <c r="H43" s="111"/>
      <c r="I43" s="111"/>
      <c r="J43" s="111"/>
      <c r="K43" s="111"/>
      <c r="L43" s="111"/>
      <c r="M43" s="111"/>
      <c r="N43" s="111"/>
      <c r="O43" s="111"/>
      <c r="P43" s="111"/>
      <c r="Q43" s="111"/>
    </row>
    <row r="44" spans="1:17" outlineLevel="3">
      <c r="A44" s="130" t="s">
        <v>312</v>
      </c>
      <c r="B44" s="175">
        <v>0</v>
      </c>
      <c r="C44" s="175">
        <v>7.2291576899999998E-3</v>
      </c>
      <c r="D44" s="175">
        <v>0</v>
      </c>
      <c r="E44" s="175">
        <v>0.87330551556000002</v>
      </c>
      <c r="F44" s="175">
        <v>0</v>
      </c>
      <c r="G44" s="175">
        <v>0.70564579986999998</v>
      </c>
      <c r="H44" s="111"/>
      <c r="I44" s="111"/>
      <c r="J44" s="111"/>
      <c r="K44" s="111"/>
      <c r="L44" s="111"/>
      <c r="M44" s="111"/>
      <c r="N44" s="111"/>
      <c r="O44" s="111"/>
      <c r="P44" s="111"/>
      <c r="Q44" s="111"/>
    </row>
    <row r="45" spans="1:17" outlineLevel="3">
      <c r="A45" s="130" t="s">
        <v>243</v>
      </c>
      <c r="B45" s="175">
        <v>1.5363905927799999</v>
      </c>
      <c r="C45" s="175">
        <v>1.3561322338899999</v>
      </c>
      <c r="D45" s="175">
        <v>0.69119770058999996</v>
      </c>
      <c r="E45" s="175">
        <v>0.70065786715</v>
      </c>
      <c r="F45" s="175">
        <v>0.75993616533999997</v>
      </c>
      <c r="G45" s="175">
        <v>0.63606712628999995</v>
      </c>
      <c r="H45" s="111"/>
      <c r="I45" s="111"/>
      <c r="J45" s="111"/>
      <c r="K45" s="111"/>
      <c r="L45" s="111"/>
      <c r="M45" s="111"/>
      <c r="N45" s="111"/>
      <c r="O45" s="111"/>
      <c r="P45" s="111"/>
      <c r="Q45" s="111"/>
    </row>
    <row r="46" spans="1:17" outlineLevel="2">
      <c r="A46" s="142" t="s">
        <v>244</v>
      </c>
      <c r="B46" s="160">
        <f t="shared" ref="B46:F46" si="4">SUM(B$47:B$47)</f>
        <v>0.11020737257</v>
      </c>
      <c r="C46" s="160">
        <f t="shared" si="4"/>
        <v>9.2413337149999997E-2</v>
      </c>
      <c r="D46" s="160">
        <f t="shared" si="4"/>
        <v>8.4815851040000001E-2</v>
      </c>
      <c r="E46" s="160">
        <f t="shared" si="4"/>
        <v>8.1200211130000005E-2</v>
      </c>
      <c r="F46" s="160">
        <f t="shared" si="4"/>
        <v>8.9336422060000004E-2</v>
      </c>
      <c r="G46" s="160">
        <v>7.1269588859999997E-2</v>
      </c>
      <c r="H46" s="111"/>
      <c r="I46" s="111"/>
      <c r="J46" s="111"/>
      <c r="K46" s="111"/>
      <c r="L46" s="111"/>
      <c r="M46" s="111"/>
      <c r="N46" s="111"/>
      <c r="O46" s="111"/>
      <c r="P46" s="111"/>
      <c r="Q46" s="111"/>
    </row>
    <row r="47" spans="1:17" outlineLevel="3">
      <c r="A47" s="130" t="s">
        <v>313</v>
      </c>
      <c r="B47" s="175">
        <v>0.11020737257</v>
      </c>
      <c r="C47" s="175">
        <v>9.2413337149999997E-2</v>
      </c>
      <c r="D47" s="175">
        <v>8.4815851040000001E-2</v>
      </c>
      <c r="E47" s="175">
        <v>8.1200211130000005E-2</v>
      </c>
      <c r="F47" s="175">
        <v>8.9336422060000004E-2</v>
      </c>
      <c r="G47" s="175">
        <v>7.1269588859999997E-2</v>
      </c>
      <c r="H47" s="111"/>
      <c r="I47" s="111"/>
      <c r="J47" s="111"/>
      <c r="K47" s="111"/>
      <c r="L47" s="111"/>
      <c r="M47" s="111"/>
      <c r="N47" s="111"/>
      <c r="O47" s="111"/>
      <c r="P47" s="111"/>
      <c r="Q47" s="111"/>
    </row>
    <row r="48" spans="1:17" ht="15" outlineLevel="1">
      <c r="A48" s="115" t="s">
        <v>246</v>
      </c>
      <c r="B48" s="94">
        <f t="shared" ref="B48:G48" si="5">B$49+B$56+B$64+B$69+B$78</f>
        <v>34.426978600540004</v>
      </c>
      <c r="C48" s="94">
        <f t="shared" si="5"/>
        <v>36.048429280379999</v>
      </c>
      <c r="D48" s="94">
        <f t="shared" si="5"/>
        <v>38.490107997099997</v>
      </c>
      <c r="E48" s="94">
        <f t="shared" si="5"/>
        <v>39.699162929109995</v>
      </c>
      <c r="F48" s="94">
        <f t="shared" si="5"/>
        <v>39.342487468169999</v>
      </c>
      <c r="G48" s="94">
        <f t="shared" si="5"/>
        <v>41.953358330969998</v>
      </c>
      <c r="H48" s="111"/>
      <c r="I48" s="111"/>
      <c r="J48" s="111"/>
      <c r="K48" s="111"/>
      <c r="L48" s="111"/>
      <c r="M48" s="111"/>
      <c r="N48" s="111"/>
      <c r="O48" s="111"/>
      <c r="P48" s="111"/>
      <c r="Q48" s="111"/>
    </row>
    <row r="49" spans="1:17" outlineLevel="2">
      <c r="A49" s="142" t="s">
        <v>247</v>
      </c>
      <c r="B49" s="160">
        <f t="shared" ref="B49:F49" si="6">SUM(B$50:B$55)</f>
        <v>14.05999517181</v>
      </c>
      <c r="C49" s="160">
        <f t="shared" si="6"/>
        <v>13.675425125190001</v>
      </c>
      <c r="D49" s="160">
        <f t="shared" si="6"/>
        <v>14.517573952599999</v>
      </c>
      <c r="E49" s="160">
        <f t="shared" si="6"/>
        <v>13.39273211223</v>
      </c>
      <c r="F49" s="160">
        <f t="shared" si="6"/>
        <v>12.33617275898</v>
      </c>
      <c r="G49" s="160">
        <v>14.393546977550001</v>
      </c>
      <c r="H49" s="111"/>
      <c r="I49" s="111"/>
      <c r="J49" s="111"/>
      <c r="K49" s="111"/>
      <c r="L49" s="111"/>
      <c r="M49" s="111"/>
      <c r="N49" s="111"/>
      <c r="O49" s="111"/>
      <c r="P49" s="111"/>
      <c r="Q49" s="111"/>
    </row>
    <row r="50" spans="1:17" outlineLevel="3">
      <c r="A50" s="130" t="s">
        <v>248</v>
      </c>
      <c r="B50" s="175">
        <v>2.4146460217099999</v>
      </c>
      <c r="C50" s="175">
        <v>2.3101130107899999</v>
      </c>
      <c r="D50" s="175">
        <v>3.3534540071799999</v>
      </c>
      <c r="E50" s="175">
        <v>3.7912740495400001</v>
      </c>
      <c r="F50" s="175">
        <v>3.6923111347500002</v>
      </c>
      <c r="G50" s="175">
        <v>3.7581032831600001</v>
      </c>
      <c r="H50" s="111"/>
      <c r="I50" s="111"/>
      <c r="J50" s="111"/>
      <c r="K50" s="111"/>
      <c r="L50" s="111"/>
      <c r="M50" s="111"/>
      <c r="N50" s="111"/>
      <c r="O50" s="111"/>
      <c r="P50" s="111"/>
      <c r="Q50" s="111"/>
    </row>
    <row r="51" spans="1:17" outlineLevel="3">
      <c r="A51" s="130" t="s">
        <v>249</v>
      </c>
      <c r="B51" s="175">
        <v>0.58292959401</v>
      </c>
      <c r="C51" s="175">
        <v>0.59109236997000003</v>
      </c>
      <c r="D51" s="175">
        <v>0.64138902918999996</v>
      </c>
      <c r="E51" s="175">
        <v>0.57780990312000002</v>
      </c>
      <c r="F51" s="175">
        <v>0.50583389292000003</v>
      </c>
      <c r="G51" s="175">
        <v>0.49704899069000003</v>
      </c>
      <c r="H51" s="111"/>
      <c r="I51" s="111"/>
      <c r="J51" s="111"/>
      <c r="K51" s="111"/>
      <c r="L51" s="111"/>
      <c r="M51" s="111"/>
      <c r="N51" s="111"/>
      <c r="O51" s="111"/>
      <c r="P51" s="111"/>
      <c r="Q51" s="111"/>
    </row>
    <row r="52" spans="1:17" outlineLevel="3">
      <c r="A52" s="130" t="s">
        <v>250</v>
      </c>
      <c r="B52" s="175">
        <v>0.52207487058000002</v>
      </c>
      <c r="C52" s="175">
        <v>0.53409045630999996</v>
      </c>
      <c r="D52" s="175">
        <v>0.68965948957000001</v>
      </c>
      <c r="E52" s="175">
        <v>0.68077226917</v>
      </c>
      <c r="F52" s="175">
        <v>0.78487537830999998</v>
      </c>
      <c r="G52" s="175">
        <v>0.80944026251000001</v>
      </c>
      <c r="H52" s="111"/>
      <c r="I52" s="111"/>
      <c r="J52" s="111"/>
      <c r="K52" s="111"/>
      <c r="L52" s="111"/>
      <c r="M52" s="111"/>
      <c r="N52" s="111"/>
      <c r="O52" s="111"/>
      <c r="P52" s="111"/>
      <c r="Q52" s="111"/>
    </row>
    <row r="53" spans="1:17" outlineLevel="3">
      <c r="A53" s="130" t="s">
        <v>251</v>
      </c>
      <c r="B53" s="175">
        <v>5.1976512499599998</v>
      </c>
      <c r="C53" s="175">
        <v>5.0553930182900002</v>
      </c>
      <c r="D53" s="175">
        <v>4.9122241122599997</v>
      </c>
      <c r="E53" s="175">
        <v>4.8777570288099996</v>
      </c>
      <c r="F53" s="175">
        <v>4.90298972188</v>
      </c>
      <c r="G53" s="175">
        <v>4.9436554991500001</v>
      </c>
      <c r="H53" s="111"/>
      <c r="I53" s="111"/>
      <c r="J53" s="111"/>
      <c r="K53" s="111"/>
      <c r="L53" s="111"/>
      <c r="M53" s="111"/>
      <c r="N53" s="111"/>
      <c r="O53" s="111"/>
      <c r="P53" s="111"/>
      <c r="Q53" s="111"/>
    </row>
    <row r="54" spans="1:17" outlineLevel="3">
      <c r="A54" s="130" t="s">
        <v>252</v>
      </c>
      <c r="B54" s="175">
        <v>5.3418389230500001</v>
      </c>
      <c r="C54" s="175">
        <v>5.1822510595800004</v>
      </c>
      <c r="D54" s="175">
        <v>4.9148866046400004</v>
      </c>
      <c r="E54" s="175">
        <v>3.4507485817300001</v>
      </c>
      <c r="F54" s="175">
        <v>2.4272968759200002</v>
      </c>
      <c r="G54" s="175">
        <v>4.3574868068799999</v>
      </c>
      <c r="H54" s="111"/>
      <c r="I54" s="111"/>
      <c r="J54" s="111"/>
      <c r="K54" s="111"/>
      <c r="L54" s="111"/>
      <c r="M54" s="111"/>
      <c r="N54" s="111"/>
      <c r="O54" s="111"/>
      <c r="P54" s="111"/>
      <c r="Q54" s="111"/>
    </row>
    <row r="55" spans="1:17" outlineLevel="3">
      <c r="A55" s="130" t="s">
        <v>253</v>
      </c>
      <c r="B55" s="175">
        <v>8.5451250000000004E-4</v>
      </c>
      <c r="C55" s="175">
        <v>2.4852102500000002E-3</v>
      </c>
      <c r="D55" s="175">
        <v>5.9607097600000002E-3</v>
      </c>
      <c r="E55" s="175">
        <v>1.437027986E-2</v>
      </c>
      <c r="F55" s="175">
        <v>2.2865755200000001E-2</v>
      </c>
      <c r="G55" s="175">
        <v>2.7812135160000001E-2</v>
      </c>
      <c r="H55" s="111"/>
      <c r="I55" s="111"/>
      <c r="J55" s="111"/>
      <c r="K55" s="111"/>
      <c r="L55" s="111"/>
      <c r="M55" s="111"/>
      <c r="N55" s="111"/>
      <c r="O55" s="111"/>
      <c r="P55" s="111"/>
      <c r="Q55" s="111"/>
    </row>
    <row r="56" spans="1:17" outlineLevel="2">
      <c r="A56" s="142" t="s">
        <v>286</v>
      </c>
      <c r="B56" s="160">
        <f t="shared" ref="B56:F56" si="7">SUM(B$57:B$63)</f>
        <v>1.3628174230800001</v>
      </c>
      <c r="C56" s="160">
        <f t="shared" si="7"/>
        <v>1.67878130816</v>
      </c>
      <c r="D56" s="160">
        <f t="shared" si="7"/>
        <v>1.7563631931399997</v>
      </c>
      <c r="E56" s="160">
        <f t="shared" si="7"/>
        <v>1.7311024130200001</v>
      </c>
      <c r="F56" s="160">
        <f t="shared" si="7"/>
        <v>1.6291030925099999</v>
      </c>
      <c r="G56" s="160">
        <v>1.5111319542999999</v>
      </c>
      <c r="H56" s="111"/>
      <c r="I56" s="111"/>
      <c r="J56" s="111"/>
      <c r="K56" s="111"/>
      <c r="L56" s="111"/>
      <c r="M56" s="111"/>
      <c r="N56" s="111"/>
      <c r="O56" s="111"/>
      <c r="P56" s="111"/>
      <c r="Q56" s="111"/>
    </row>
    <row r="57" spans="1:17" outlineLevel="3">
      <c r="A57" s="130" t="s">
        <v>255</v>
      </c>
      <c r="B57" s="175">
        <v>0.28807592722000003</v>
      </c>
      <c r="C57" s="175">
        <v>0.29540765501999999</v>
      </c>
      <c r="D57" s="175">
        <v>0.31720380743999999</v>
      </c>
      <c r="E57" s="175">
        <v>0.29365465454</v>
      </c>
      <c r="F57" s="175">
        <v>0.15284089470000001</v>
      </c>
      <c r="G57" s="175">
        <v>0</v>
      </c>
      <c r="H57" s="111"/>
      <c r="I57" s="111"/>
      <c r="J57" s="111"/>
      <c r="K57" s="111"/>
      <c r="L57" s="111"/>
      <c r="M57" s="111"/>
      <c r="N57" s="111"/>
      <c r="O57" s="111"/>
      <c r="P57" s="111"/>
      <c r="Q57" s="111"/>
    </row>
    <row r="58" spans="1:17" outlineLevel="3">
      <c r="A58" s="130" t="s">
        <v>256</v>
      </c>
      <c r="B58" s="175">
        <v>0.22616820202999999</v>
      </c>
      <c r="C58" s="175">
        <v>0.22004746421999999</v>
      </c>
      <c r="D58" s="175">
        <v>0.26677163799999998</v>
      </c>
      <c r="E58" s="175">
        <v>0.25954321514000001</v>
      </c>
      <c r="F58" s="175">
        <v>0.27155235158000002</v>
      </c>
      <c r="G58" s="175">
        <v>0.29623941171000001</v>
      </c>
      <c r="H58" s="111"/>
      <c r="I58" s="111"/>
      <c r="J58" s="111"/>
      <c r="K58" s="111"/>
      <c r="L58" s="111"/>
      <c r="M58" s="111"/>
      <c r="N58" s="111"/>
      <c r="O58" s="111"/>
      <c r="P58" s="111"/>
      <c r="Q58" s="111"/>
    </row>
    <row r="59" spans="1:17" outlineLevel="3">
      <c r="A59" s="130" t="s">
        <v>257</v>
      </c>
      <c r="B59" s="175">
        <v>0</v>
      </c>
      <c r="C59" s="175">
        <v>0</v>
      </c>
      <c r="D59" s="175">
        <v>0</v>
      </c>
      <c r="E59" s="175">
        <v>0</v>
      </c>
      <c r="F59" s="175">
        <v>6.4909268300000003E-3</v>
      </c>
      <c r="G59" s="175">
        <v>6.5198158100000002E-3</v>
      </c>
      <c r="H59" s="111"/>
      <c r="I59" s="111"/>
      <c r="J59" s="111"/>
      <c r="K59" s="111"/>
      <c r="L59" s="111"/>
      <c r="M59" s="111"/>
      <c r="N59" s="111"/>
      <c r="O59" s="111"/>
      <c r="P59" s="111"/>
      <c r="Q59" s="111"/>
    </row>
    <row r="60" spans="1:17" outlineLevel="3">
      <c r="A60" s="130" t="s">
        <v>258</v>
      </c>
      <c r="B60" s="175">
        <v>0.60585586000000002</v>
      </c>
      <c r="C60" s="175">
        <v>0.60585586000000002</v>
      </c>
      <c r="D60" s="175">
        <v>0.60585586000000002</v>
      </c>
      <c r="E60" s="175">
        <v>0.60585586000000002</v>
      </c>
      <c r="F60" s="175">
        <v>0.60585586000000002</v>
      </c>
      <c r="G60" s="175">
        <v>0.60585586000000002</v>
      </c>
      <c r="H60" s="111"/>
      <c r="I60" s="111"/>
      <c r="J60" s="111"/>
      <c r="K60" s="111"/>
      <c r="L60" s="111"/>
      <c r="M60" s="111"/>
      <c r="N60" s="111"/>
      <c r="O60" s="111"/>
      <c r="P60" s="111"/>
      <c r="Q60" s="111"/>
    </row>
    <row r="61" spans="1:17" outlineLevel="3">
      <c r="A61" s="130" t="s">
        <v>259</v>
      </c>
      <c r="B61" s="175">
        <v>9.0219974299999995E-3</v>
      </c>
      <c r="C61" s="175">
        <v>7.5970902699999997E-3</v>
      </c>
      <c r="D61" s="175">
        <v>6.1721831099999999E-3</v>
      </c>
      <c r="E61" s="175">
        <v>4.7472759500000001E-3</v>
      </c>
      <c r="F61" s="175">
        <v>3.3223687899999999E-3</v>
      </c>
      <c r="G61" s="175">
        <v>3.3223687899999999E-3</v>
      </c>
      <c r="H61" s="111"/>
      <c r="I61" s="111"/>
      <c r="J61" s="111"/>
      <c r="K61" s="111"/>
      <c r="L61" s="111"/>
      <c r="M61" s="111"/>
      <c r="N61" s="111"/>
      <c r="O61" s="111"/>
      <c r="P61" s="111"/>
      <c r="Q61" s="111"/>
    </row>
    <row r="62" spans="1:17" outlineLevel="3">
      <c r="A62" s="130" t="s">
        <v>260</v>
      </c>
      <c r="B62" s="175">
        <v>0</v>
      </c>
      <c r="C62" s="175">
        <v>0</v>
      </c>
      <c r="D62" s="175">
        <v>0</v>
      </c>
      <c r="E62" s="175">
        <v>0</v>
      </c>
      <c r="F62" s="175">
        <v>2.4816354990000001E-2</v>
      </c>
      <c r="G62" s="175">
        <v>2.582158872E-2</v>
      </c>
      <c r="H62" s="111"/>
      <c r="I62" s="111"/>
      <c r="J62" s="111"/>
      <c r="K62" s="111"/>
      <c r="L62" s="111"/>
      <c r="M62" s="111"/>
      <c r="N62" s="111"/>
      <c r="O62" s="111"/>
      <c r="P62" s="111"/>
      <c r="Q62" s="111"/>
    </row>
    <row r="63" spans="1:17" outlineLevel="3">
      <c r="A63" s="130" t="s">
        <v>261</v>
      </c>
      <c r="B63" s="175">
        <v>0.23369543640000001</v>
      </c>
      <c r="C63" s="175">
        <v>0.54987323865000004</v>
      </c>
      <c r="D63" s="175">
        <v>0.56035970458999995</v>
      </c>
      <c r="E63" s="175">
        <v>0.56730140739000001</v>
      </c>
      <c r="F63" s="175">
        <v>0.56422433561999996</v>
      </c>
      <c r="G63" s="175">
        <v>0.57337290926999995</v>
      </c>
      <c r="H63" s="111"/>
      <c r="I63" s="111"/>
      <c r="J63" s="111"/>
      <c r="K63" s="111"/>
      <c r="L63" s="111"/>
      <c r="M63" s="111"/>
      <c r="N63" s="111"/>
      <c r="O63" s="111"/>
      <c r="P63" s="111"/>
      <c r="Q63" s="111"/>
    </row>
    <row r="64" spans="1:17" outlineLevel="2">
      <c r="A64" s="142" t="s">
        <v>262</v>
      </c>
      <c r="B64" s="160">
        <f t="shared" ref="B64:F64" si="8">SUM(B$65:B$68)</f>
        <v>5.5863760000000003E-5</v>
      </c>
      <c r="C64" s="160">
        <f t="shared" si="8"/>
        <v>5.3445349999999998E-5</v>
      </c>
      <c r="D64" s="160">
        <f t="shared" si="8"/>
        <v>6.1017590000000003E-5</v>
      </c>
      <c r="E64" s="160">
        <f t="shared" si="8"/>
        <v>0.40016336295999999</v>
      </c>
      <c r="F64" s="160">
        <f t="shared" si="8"/>
        <v>1.4076640828</v>
      </c>
      <c r="G64" s="160">
        <v>1.7002174564200001</v>
      </c>
      <c r="H64" s="111"/>
      <c r="I64" s="111"/>
      <c r="J64" s="111"/>
      <c r="K64" s="111"/>
      <c r="L64" s="111"/>
      <c r="M64" s="111"/>
      <c r="N64" s="111"/>
      <c r="O64" s="111"/>
      <c r="P64" s="111"/>
      <c r="Q64" s="111"/>
    </row>
    <row r="65" spans="1:17" outlineLevel="3">
      <c r="A65" s="130" t="s">
        <v>57</v>
      </c>
      <c r="B65" s="175">
        <v>0</v>
      </c>
      <c r="C65" s="175">
        <v>0</v>
      </c>
      <c r="D65" s="175">
        <v>0</v>
      </c>
      <c r="E65" s="175">
        <v>0</v>
      </c>
      <c r="F65" s="175">
        <v>0.27887546335000002</v>
      </c>
      <c r="G65" s="175">
        <v>0.58537434316000003</v>
      </c>
      <c r="H65" s="111"/>
      <c r="I65" s="111"/>
      <c r="J65" s="111"/>
      <c r="K65" s="111"/>
      <c r="L65" s="111"/>
      <c r="M65" s="111"/>
      <c r="N65" s="111"/>
      <c r="O65" s="111"/>
      <c r="P65" s="111"/>
      <c r="Q65" s="111"/>
    </row>
    <row r="66" spans="1:17" outlineLevel="3">
      <c r="A66" s="130" t="s">
        <v>176</v>
      </c>
      <c r="B66" s="175">
        <v>5.5863760000000003E-5</v>
      </c>
      <c r="C66" s="175">
        <v>5.3445349999999998E-5</v>
      </c>
      <c r="D66" s="175">
        <v>6.1017590000000003E-5</v>
      </c>
      <c r="E66" s="175">
        <v>5.8563390000000002E-5</v>
      </c>
      <c r="F66" s="175">
        <v>5.7034719999999999E-5</v>
      </c>
      <c r="G66" s="175">
        <v>5.9859440000000001E-5</v>
      </c>
      <c r="H66" s="111"/>
      <c r="I66" s="111"/>
      <c r="J66" s="111"/>
      <c r="K66" s="111"/>
      <c r="L66" s="111"/>
      <c r="M66" s="111"/>
      <c r="N66" s="111"/>
      <c r="O66" s="111"/>
      <c r="P66" s="111"/>
      <c r="Q66" s="111"/>
    </row>
    <row r="67" spans="1:17" outlineLevel="3">
      <c r="A67" s="130" t="s">
        <v>163</v>
      </c>
      <c r="B67" s="175">
        <v>0</v>
      </c>
      <c r="C67" s="175">
        <v>0</v>
      </c>
      <c r="D67" s="175">
        <v>0</v>
      </c>
      <c r="E67" s="175">
        <v>0</v>
      </c>
      <c r="F67" s="175">
        <v>0.18226253311000001</v>
      </c>
      <c r="G67" s="175">
        <v>0.19172068665</v>
      </c>
      <c r="H67" s="111"/>
      <c r="I67" s="111"/>
      <c r="J67" s="111"/>
      <c r="K67" s="111"/>
      <c r="L67" s="111"/>
      <c r="M67" s="111"/>
      <c r="N67" s="111"/>
      <c r="O67" s="111"/>
      <c r="P67" s="111"/>
      <c r="Q67" s="111"/>
    </row>
    <row r="68" spans="1:17" outlineLevel="3">
      <c r="A68" s="130" t="s">
        <v>196</v>
      </c>
      <c r="B68" s="175">
        <v>0</v>
      </c>
      <c r="C68" s="175">
        <v>0</v>
      </c>
      <c r="D68" s="175">
        <v>0</v>
      </c>
      <c r="E68" s="175">
        <v>0.40010479957</v>
      </c>
      <c r="F68" s="175">
        <v>0.94646905161999995</v>
      </c>
      <c r="G68" s="175">
        <v>0.92306256717000001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</row>
    <row r="69" spans="1:17" outlineLevel="2">
      <c r="A69" s="142" t="s">
        <v>263</v>
      </c>
      <c r="B69" s="160">
        <f t="shared" ref="B69:F69" si="9">SUM(B$70:B$77)</f>
        <v>17.302433000000001</v>
      </c>
      <c r="C69" s="160">
        <f t="shared" si="9"/>
        <v>19.043329999999997</v>
      </c>
      <c r="D69" s="160">
        <f t="shared" si="9"/>
        <v>20.467272999999999</v>
      </c>
      <c r="E69" s="160">
        <f t="shared" si="9"/>
        <v>22.467272999999999</v>
      </c>
      <c r="F69" s="160">
        <f t="shared" si="9"/>
        <v>22.271436853400001</v>
      </c>
      <c r="G69" s="160">
        <v>22.61996054427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</row>
    <row r="70" spans="1:17" outlineLevel="3">
      <c r="A70" s="130" t="s">
        <v>264</v>
      </c>
      <c r="B70" s="175">
        <v>3</v>
      </c>
      <c r="C70" s="175">
        <v>3</v>
      </c>
      <c r="D70" s="175">
        <v>3</v>
      </c>
      <c r="E70" s="175">
        <v>3</v>
      </c>
      <c r="F70" s="175">
        <v>3</v>
      </c>
      <c r="G70" s="175">
        <v>3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</row>
    <row r="71" spans="1:17" outlineLevel="3">
      <c r="A71" s="130" t="s">
        <v>324</v>
      </c>
      <c r="B71" s="175">
        <v>1</v>
      </c>
      <c r="C71" s="175">
        <v>1</v>
      </c>
      <c r="D71" s="175">
        <v>1</v>
      </c>
      <c r="E71" s="175">
        <v>1</v>
      </c>
      <c r="F71" s="175">
        <v>0</v>
      </c>
      <c r="G71" s="175">
        <v>0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</row>
    <row r="72" spans="1:17" outlineLevel="3">
      <c r="A72" s="130" t="s">
        <v>265</v>
      </c>
      <c r="B72" s="175">
        <v>13.302433000000001</v>
      </c>
      <c r="C72" s="175">
        <v>14.043329999999999</v>
      </c>
      <c r="D72" s="175">
        <v>12.467273</v>
      </c>
      <c r="E72" s="175">
        <v>12.467273</v>
      </c>
      <c r="F72" s="175">
        <v>11.805935</v>
      </c>
      <c r="G72" s="175">
        <v>8.6357759999999999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</row>
    <row r="73" spans="1:17" outlineLevel="3">
      <c r="A73" s="130" t="s">
        <v>266</v>
      </c>
      <c r="B73" s="175">
        <v>0</v>
      </c>
      <c r="C73" s="175">
        <v>1</v>
      </c>
      <c r="D73" s="175">
        <v>1</v>
      </c>
      <c r="E73" s="175">
        <v>1</v>
      </c>
      <c r="F73" s="175">
        <v>1</v>
      </c>
      <c r="G73" s="175">
        <v>1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</row>
    <row r="74" spans="1:17" outlineLevel="3">
      <c r="A74" s="130" t="s">
        <v>267</v>
      </c>
      <c r="B74" s="175">
        <v>0</v>
      </c>
      <c r="C74" s="175">
        <v>0</v>
      </c>
      <c r="D74" s="175">
        <v>3</v>
      </c>
      <c r="E74" s="175">
        <v>3</v>
      </c>
      <c r="F74" s="175">
        <v>3</v>
      </c>
      <c r="G74" s="175">
        <v>3</v>
      </c>
      <c r="H74" s="111"/>
      <c r="I74" s="111"/>
      <c r="J74" s="111"/>
      <c r="K74" s="111"/>
      <c r="L74" s="111"/>
      <c r="M74" s="111"/>
      <c r="N74" s="111"/>
      <c r="O74" s="111"/>
      <c r="P74" s="111"/>
      <c r="Q74" s="111"/>
    </row>
    <row r="75" spans="1:17" outlineLevel="3">
      <c r="A75" s="130" t="s">
        <v>268</v>
      </c>
      <c r="B75" s="175">
        <v>0</v>
      </c>
      <c r="C75" s="175">
        <v>0</v>
      </c>
      <c r="D75" s="175">
        <v>0</v>
      </c>
      <c r="E75" s="175">
        <v>2</v>
      </c>
      <c r="F75" s="175">
        <v>2.35</v>
      </c>
      <c r="G75" s="175">
        <v>2.35</v>
      </c>
      <c r="H75" s="111"/>
      <c r="I75" s="111"/>
      <c r="J75" s="111"/>
      <c r="K75" s="111"/>
      <c r="L75" s="111"/>
      <c r="M75" s="111"/>
      <c r="N75" s="111"/>
      <c r="O75" s="111"/>
      <c r="P75" s="111"/>
      <c r="Q75" s="111"/>
    </row>
    <row r="76" spans="1:17" outlineLevel="3">
      <c r="A76" s="130" t="s">
        <v>269</v>
      </c>
      <c r="B76" s="175">
        <v>0</v>
      </c>
      <c r="C76" s="175">
        <v>0</v>
      </c>
      <c r="D76" s="175">
        <v>0</v>
      </c>
      <c r="E76" s="175">
        <v>0</v>
      </c>
      <c r="F76" s="175">
        <v>1.1155018534000001</v>
      </c>
      <c r="G76" s="175">
        <v>1.1707486863400001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</row>
    <row r="77" spans="1:17" outlineLevel="3">
      <c r="A77" s="130" t="s">
        <v>270</v>
      </c>
      <c r="B77" s="175">
        <v>0</v>
      </c>
      <c r="C77" s="175">
        <v>0</v>
      </c>
      <c r="D77" s="175">
        <v>0</v>
      </c>
      <c r="E77" s="175">
        <v>0</v>
      </c>
      <c r="F77" s="175">
        <v>0</v>
      </c>
      <c r="G77" s="175">
        <v>3.46343585793</v>
      </c>
      <c r="H77" s="111"/>
      <c r="I77" s="111"/>
      <c r="J77" s="111"/>
      <c r="K77" s="111"/>
      <c r="L77" s="111"/>
      <c r="M77" s="111"/>
      <c r="N77" s="111"/>
      <c r="O77" s="111"/>
      <c r="P77" s="111"/>
      <c r="Q77" s="111"/>
    </row>
    <row r="78" spans="1:17" outlineLevel="2">
      <c r="A78" s="142" t="s">
        <v>271</v>
      </c>
      <c r="B78" s="160">
        <f t="shared" ref="B78:F78" si="10">SUM(B$79:B$79)</f>
        <v>1.7016771418900001</v>
      </c>
      <c r="C78" s="160">
        <f t="shared" si="10"/>
        <v>1.6508394016800001</v>
      </c>
      <c r="D78" s="160">
        <f t="shared" si="10"/>
        <v>1.74883683377</v>
      </c>
      <c r="E78" s="160">
        <f t="shared" si="10"/>
        <v>1.7078920409</v>
      </c>
      <c r="F78" s="160">
        <f t="shared" si="10"/>
        <v>1.6981106804799999</v>
      </c>
      <c r="G78" s="160">
        <v>1.7285013984299999</v>
      </c>
      <c r="H78" s="111"/>
      <c r="I78" s="111"/>
      <c r="J78" s="111"/>
      <c r="K78" s="111"/>
      <c r="L78" s="111"/>
      <c r="M78" s="111"/>
      <c r="N78" s="111"/>
      <c r="O78" s="111"/>
      <c r="P78" s="111"/>
      <c r="Q78" s="111"/>
    </row>
    <row r="79" spans="1:17" outlineLevel="3">
      <c r="A79" s="130" t="s">
        <v>252</v>
      </c>
      <c r="B79" s="175">
        <v>1.7016771418900001</v>
      </c>
      <c r="C79" s="175">
        <v>1.6508394016800001</v>
      </c>
      <c r="D79" s="175">
        <v>1.74883683377</v>
      </c>
      <c r="E79" s="175">
        <v>1.7078920409</v>
      </c>
      <c r="F79" s="175">
        <v>1.6981106804799999</v>
      </c>
      <c r="G79" s="175">
        <v>1.7285013984299999</v>
      </c>
      <c r="H79" s="111"/>
      <c r="I79" s="111"/>
      <c r="J79" s="111"/>
      <c r="K79" s="111"/>
      <c r="L79" s="111"/>
      <c r="M79" s="111"/>
      <c r="N79" s="111"/>
      <c r="O79" s="111"/>
      <c r="P79" s="111"/>
      <c r="Q79" s="111"/>
    </row>
    <row r="80" spans="1:17" ht="15">
      <c r="A80" s="20" t="s">
        <v>272</v>
      </c>
      <c r="B80" s="205">
        <f t="shared" ref="B80:G80" si="11">B$81+B$97</f>
        <v>9.912581083600001</v>
      </c>
      <c r="C80" s="205">
        <f t="shared" si="11"/>
        <v>10.25990234883</v>
      </c>
      <c r="D80" s="205">
        <f t="shared" si="11"/>
        <v>10.972968614760001</v>
      </c>
      <c r="E80" s="205">
        <f t="shared" si="11"/>
        <v>11.128558730850001</v>
      </c>
      <c r="F80" s="205">
        <f t="shared" si="11"/>
        <v>10.002734439280003</v>
      </c>
      <c r="G80" s="205">
        <f t="shared" si="11"/>
        <v>9.8986953035100012</v>
      </c>
      <c r="H80" s="111"/>
      <c r="I80" s="111"/>
      <c r="J80" s="111"/>
      <c r="K80" s="111"/>
      <c r="L80" s="111"/>
      <c r="M80" s="111"/>
      <c r="N80" s="111"/>
      <c r="O80" s="111"/>
      <c r="P80" s="111"/>
      <c r="Q80" s="111"/>
    </row>
    <row r="81" spans="1:17" ht="15" outlineLevel="1">
      <c r="A81" s="115" t="s">
        <v>273</v>
      </c>
      <c r="B81" s="94">
        <f t="shared" ref="B81:G81" si="12">B$82+B$91+B$95</f>
        <v>0.89411910529000005</v>
      </c>
      <c r="C81" s="94">
        <f t="shared" si="12"/>
        <v>0.70187102033000004</v>
      </c>
      <c r="D81" s="94">
        <f t="shared" si="12"/>
        <v>0.47313389375999998</v>
      </c>
      <c r="E81" s="94">
        <f t="shared" si="12"/>
        <v>0.37273379988999999</v>
      </c>
      <c r="F81" s="94">
        <f t="shared" si="12"/>
        <v>0.39486344792</v>
      </c>
      <c r="G81" s="94">
        <f t="shared" si="12"/>
        <v>0.85651113444999993</v>
      </c>
      <c r="H81" s="111"/>
      <c r="I81" s="111"/>
      <c r="J81" s="111"/>
      <c r="K81" s="111"/>
      <c r="L81" s="111"/>
      <c r="M81" s="111"/>
      <c r="N81" s="111"/>
      <c r="O81" s="111"/>
      <c r="P81" s="111"/>
      <c r="Q81" s="111"/>
    </row>
    <row r="82" spans="1:17" outlineLevel="2">
      <c r="A82" s="142" t="s">
        <v>274</v>
      </c>
      <c r="B82" s="160">
        <f t="shared" ref="B82:F82" si="13">SUM(B$83:B$90)</f>
        <v>0.68331482616000006</v>
      </c>
      <c r="C82" s="160">
        <f t="shared" si="13"/>
        <v>0.58659464145999995</v>
      </c>
      <c r="D82" s="160">
        <f t="shared" si="13"/>
        <v>0.31887770297999996</v>
      </c>
      <c r="E82" s="160">
        <f t="shared" si="13"/>
        <v>0.21669872839999998</v>
      </c>
      <c r="F82" s="160">
        <f t="shared" si="13"/>
        <v>0.17681230419999999</v>
      </c>
      <c r="G82" s="160">
        <v>0.67883969340999994</v>
      </c>
      <c r="H82" s="111"/>
      <c r="I82" s="111"/>
      <c r="J82" s="111"/>
      <c r="K82" s="111"/>
      <c r="L82" s="111"/>
      <c r="M82" s="111"/>
      <c r="N82" s="111"/>
      <c r="O82" s="111"/>
      <c r="P82" s="111"/>
      <c r="Q82" s="111"/>
    </row>
    <row r="83" spans="1:17" outlineLevel="3">
      <c r="A83" s="130" t="s">
        <v>275</v>
      </c>
      <c r="B83" s="175">
        <v>4.8332000000000002E-7</v>
      </c>
      <c r="C83" s="175">
        <v>4.2660999999999998E-7</v>
      </c>
      <c r="D83" s="175">
        <v>4.1329000000000002E-7</v>
      </c>
      <c r="E83" s="175">
        <v>4.1894999999999998E-7</v>
      </c>
      <c r="F83" s="175">
        <v>4.8973999999999999E-7</v>
      </c>
      <c r="G83" s="175">
        <v>4.0991E-7</v>
      </c>
      <c r="H83" s="111"/>
      <c r="I83" s="111"/>
      <c r="J83" s="111"/>
      <c r="K83" s="111"/>
      <c r="L83" s="111"/>
      <c r="M83" s="111"/>
      <c r="N83" s="111"/>
      <c r="O83" s="111"/>
      <c r="P83" s="111"/>
      <c r="Q83" s="111"/>
    </row>
    <row r="84" spans="1:17" outlineLevel="3">
      <c r="A84" s="130" t="s">
        <v>276</v>
      </c>
      <c r="B84" s="175">
        <v>4.166550871E-2</v>
      </c>
      <c r="C84" s="175">
        <v>3.6777066759999998E-2</v>
      </c>
      <c r="D84" s="175">
        <v>3.5628747449999998E-2</v>
      </c>
      <c r="E84" s="175">
        <v>3.611638491E-2</v>
      </c>
      <c r="F84" s="175">
        <v>9.2374462759999998E-2</v>
      </c>
      <c r="G84" s="175">
        <v>0.12279629243</v>
      </c>
      <c r="H84" s="111"/>
      <c r="I84" s="111"/>
      <c r="J84" s="111"/>
      <c r="K84" s="111"/>
      <c r="L84" s="111"/>
      <c r="M84" s="111"/>
      <c r="N84" s="111"/>
      <c r="O84" s="111"/>
      <c r="P84" s="111"/>
      <c r="Q84" s="111"/>
    </row>
    <row r="85" spans="1:17" outlineLevel="3">
      <c r="A85" s="130" t="s">
        <v>325</v>
      </c>
      <c r="B85" s="175">
        <v>0.12499652612999999</v>
      </c>
      <c r="C85" s="175">
        <v>0.11033120028</v>
      </c>
      <c r="D85" s="175">
        <v>7.1257494899999996E-2</v>
      </c>
      <c r="E85" s="175">
        <v>0</v>
      </c>
      <c r="F85" s="175">
        <v>0</v>
      </c>
      <c r="G85" s="175">
        <v>0</v>
      </c>
      <c r="H85" s="111"/>
      <c r="I85" s="111"/>
      <c r="J85" s="111"/>
      <c r="K85" s="111"/>
      <c r="L85" s="111"/>
      <c r="M85" s="111"/>
      <c r="N85" s="111"/>
      <c r="O85" s="111"/>
      <c r="P85" s="111"/>
      <c r="Q85" s="111"/>
    </row>
    <row r="86" spans="1:17" outlineLevel="3">
      <c r="A86" s="130" t="s">
        <v>277</v>
      </c>
      <c r="B86" s="175">
        <v>0.13332962782999999</v>
      </c>
      <c r="C86" s="175">
        <v>0.11033120028</v>
      </c>
      <c r="D86" s="175">
        <v>0.10688624234999999</v>
      </c>
      <c r="E86" s="175">
        <v>0.10834915472999999</v>
      </c>
      <c r="F86" s="175">
        <v>8.4437351699999996E-2</v>
      </c>
      <c r="G86" s="175">
        <v>7.0674125140000002E-2</v>
      </c>
      <c r="H86" s="111"/>
      <c r="I86" s="111"/>
      <c r="J86" s="111"/>
      <c r="K86" s="111"/>
      <c r="L86" s="111"/>
      <c r="M86" s="111"/>
      <c r="N86" s="111"/>
      <c r="O86" s="111"/>
      <c r="P86" s="111"/>
      <c r="Q86" s="111"/>
    </row>
    <row r="87" spans="1:17" outlineLevel="3">
      <c r="A87" s="130" t="s">
        <v>326</v>
      </c>
      <c r="B87" s="175">
        <v>0.19999444182000001</v>
      </c>
      <c r="C87" s="175">
        <v>0.17652992045999999</v>
      </c>
      <c r="D87" s="175">
        <v>0</v>
      </c>
      <c r="E87" s="175">
        <v>0</v>
      </c>
      <c r="F87" s="175">
        <v>0</v>
      </c>
      <c r="G87" s="175">
        <v>0</v>
      </c>
      <c r="H87" s="111"/>
      <c r="I87" s="111"/>
      <c r="J87" s="111"/>
      <c r="K87" s="111"/>
      <c r="L87" s="111"/>
      <c r="M87" s="111"/>
      <c r="N87" s="111"/>
      <c r="O87" s="111"/>
      <c r="P87" s="111"/>
      <c r="Q87" s="111"/>
    </row>
    <row r="88" spans="1:17" outlineLevel="3">
      <c r="A88" s="130" t="s">
        <v>327</v>
      </c>
      <c r="B88" s="175">
        <v>0</v>
      </c>
      <c r="C88" s="175">
        <v>0</v>
      </c>
      <c r="D88" s="175">
        <v>0</v>
      </c>
      <c r="E88" s="175">
        <v>0</v>
      </c>
      <c r="F88" s="175">
        <v>0</v>
      </c>
      <c r="G88" s="175">
        <v>0.38386651071</v>
      </c>
      <c r="H88" s="111"/>
      <c r="I88" s="111"/>
      <c r="J88" s="111"/>
      <c r="K88" s="111"/>
      <c r="L88" s="111"/>
      <c r="M88" s="111"/>
      <c r="N88" s="111"/>
      <c r="O88" s="111"/>
      <c r="P88" s="111"/>
      <c r="Q88" s="111"/>
    </row>
    <row r="89" spans="1:17" outlineLevel="3">
      <c r="A89" s="130" t="s">
        <v>328</v>
      </c>
      <c r="B89" s="175">
        <v>1.041637718E-2</v>
      </c>
      <c r="C89" s="175">
        <v>0</v>
      </c>
      <c r="D89" s="175">
        <v>0</v>
      </c>
      <c r="E89" s="175">
        <v>0</v>
      </c>
      <c r="F89" s="175">
        <v>0</v>
      </c>
      <c r="G89" s="175">
        <v>0.10150235522000001</v>
      </c>
      <c r="H89" s="111"/>
      <c r="I89" s="111"/>
      <c r="J89" s="111"/>
      <c r="K89" s="111"/>
      <c r="L89" s="111"/>
      <c r="M89" s="111"/>
      <c r="N89" s="111"/>
      <c r="O89" s="111"/>
      <c r="P89" s="111"/>
      <c r="Q89" s="111"/>
    </row>
    <row r="90" spans="1:17" outlineLevel="3">
      <c r="A90" s="130" t="s">
        <v>329</v>
      </c>
      <c r="B90" s="175">
        <v>0.17291186116999999</v>
      </c>
      <c r="C90" s="175">
        <v>0.15262482707</v>
      </c>
      <c r="D90" s="175">
        <v>0.10510480498999999</v>
      </c>
      <c r="E90" s="175">
        <v>7.223276981E-2</v>
      </c>
      <c r="F90" s="175">
        <v>0</v>
      </c>
      <c r="G90" s="175">
        <v>0</v>
      </c>
      <c r="H90" s="111"/>
      <c r="I90" s="111"/>
      <c r="J90" s="111"/>
      <c r="K90" s="111"/>
      <c r="L90" s="111"/>
      <c r="M90" s="111"/>
      <c r="N90" s="111"/>
      <c r="O90" s="111"/>
      <c r="P90" s="111"/>
      <c r="Q90" s="111"/>
    </row>
    <row r="91" spans="1:17" outlineLevel="2">
      <c r="A91" s="142" t="s">
        <v>244</v>
      </c>
      <c r="B91" s="160">
        <f t="shared" ref="B91:F91" si="14">SUM(B$92:B$94)</f>
        <v>0.21076450314999998</v>
      </c>
      <c r="C91" s="160">
        <f t="shared" si="14"/>
        <v>0.11524126964</v>
      </c>
      <c r="D91" s="160">
        <f t="shared" si="14"/>
        <v>0.1542221778</v>
      </c>
      <c r="E91" s="160">
        <f t="shared" si="14"/>
        <v>0.15600059298000002</v>
      </c>
      <c r="F91" s="160">
        <f t="shared" si="14"/>
        <v>0.21801083966000001</v>
      </c>
      <c r="G91" s="160">
        <v>0.17763770650999999</v>
      </c>
      <c r="H91" s="111"/>
      <c r="I91" s="111"/>
      <c r="J91" s="111"/>
      <c r="K91" s="111"/>
      <c r="L91" s="111"/>
      <c r="M91" s="111"/>
      <c r="N91" s="111"/>
      <c r="O91" s="111"/>
      <c r="P91" s="111"/>
      <c r="Q91" s="111"/>
    </row>
    <row r="92" spans="1:17" outlineLevel="3">
      <c r="A92" s="130" t="s">
        <v>278</v>
      </c>
      <c r="B92" s="175">
        <v>4.3748784149999997E-2</v>
      </c>
      <c r="C92" s="175">
        <v>0</v>
      </c>
      <c r="D92" s="175">
        <v>1.2166126249999999E-2</v>
      </c>
      <c r="E92" s="175">
        <v>3.492868834E-2</v>
      </c>
      <c r="F92" s="175">
        <v>7.3951316520000004E-2</v>
      </c>
      <c r="G92" s="175">
        <v>5.6921298629999999E-2</v>
      </c>
      <c r="H92" s="111"/>
      <c r="I92" s="111"/>
      <c r="J92" s="111"/>
      <c r="K92" s="111"/>
      <c r="L92" s="111"/>
      <c r="M92" s="111"/>
      <c r="N92" s="111"/>
      <c r="O92" s="111"/>
      <c r="P92" s="111"/>
      <c r="Q92" s="111"/>
    </row>
    <row r="93" spans="1:17" outlineLevel="3">
      <c r="A93" s="130" t="s">
        <v>279</v>
      </c>
      <c r="B93" s="175">
        <v>0.16082312704999999</v>
      </c>
      <c r="C93" s="175">
        <v>0.11112971566</v>
      </c>
      <c r="D93" s="175">
        <v>0.1388693298</v>
      </c>
      <c r="E93" s="175">
        <v>0.11839534242999999</v>
      </c>
      <c r="F93" s="175">
        <v>0.14157806559</v>
      </c>
      <c r="G93" s="175">
        <v>0.1190457951</v>
      </c>
      <c r="H93" s="111"/>
      <c r="I93" s="111"/>
      <c r="J93" s="111"/>
      <c r="K93" s="111"/>
      <c r="L93" s="111"/>
      <c r="M93" s="111"/>
      <c r="N93" s="111"/>
      <c r="O93" s="111"/>
      <c r="P93" s="111"/>
      <c r="Q93" s="111"/>
    </row>
    <row r="94" spans="1:17" outlineLevel="3">
      <c r="A94" s="130" t="s">
        <v>280</v>
      </c>
      <c r="B94" s="175">
        <v>6.1925919499999996E-3</v>
      </c>
      <c r="C94" s="175">
        <v>4.11155398E-3</v>
      </c>
      <c r="D94" s="175">
        <v>3.18672175E-3</v>
      </c>
      <c r="E94" s="175">
        <v>2.67656221E-3</v>
      </c>
      <c r="F94" s="175">
        <v>2.4814575499999998E-3</v>
      </c>
      <c r="G94" s="175">
        <v>1.6706127800000001E-3</v>
      </c>
      <c r="H94" s="111"/>
      <c r="I94" s="111"/>
      <c r="J94" s="111"/>
      <c r="K94" s="111"/>
      <c r="L94" s="111"/>
      <c r="M94" s="111"/>
      <c r="N94" s="111"/>
      <c r="O94" s="111"/>
      <c r="P94" s="111"/>
      <c r="Q94" s="111"/>
    </row>
    <row r="95" spans="1:17" outlineLevel="2">
      <c r="A95" s="142" t="s">
        <v>281</v>
      </c>
      <c r="B95" s="160">
        <f t="shared" ref="B95:F95" si="15">SUM(B$96:B$96)</f>
        <v>3.9775979999999999E-5</v>
      </c>
      <c r="C95" s="160">
        <f t="shared" si="15"/>
        <v>3.5109230000000001E-5</v>
      </c>
      <c r="D95" s="160">
        <f t="shared" si="15"/>
        <v>3.401298E-5</v>
      </c>
      <c r="E95" s="160">
        <f t="shared" si="15"/>
        <v>3.4478509999999999E-5</v>
      </c>
      <c r="F95" s="160">
        <f t="shared" si="15"/>
        <v>4.0304060000000003E-5</v>
      </c>
      <c r="G95" s="160">
        <v>3.3734530000000002E-5</v>
      </c>
      <c r="H95" s="111"/>
      <c r="I95" s="111"/>
      <c r="J95" s="111"/>
      <c r="K95" s="111"/>
      <c r="L95" s="111"/>
      <c r="M95" s="111"/>
      <c r="N95" s="111"/>
      <c r="O95" s="111"/>
      <c r="P95" s="111"/>
      <c r="Q95" s="111"/>
    </row>
    <row r="96" spans="1:17" outlineLevel="3">
      <c r="A96" s="130" t="s">
        <v>282</v>
      </c>
      <c r="B96" s="175">
        <v>3.9775979999999999E-5</v>
      </c>
      <c r="C96" s="175">
        <v>3.5109230000000001E-5</v>
      </c>
      <c r="D96" s="175">
        <v>3.401298E-5</v>
      </c>
      <c r="E96" s="175">
        <v>3.4478509999999999E-5</v>
      </c>
      <c r="F96" s="175">
        <v>4.0304060000000003E-5</v>
      </c>
      <c r="G96" s="175">
        <v>3.3734530000000002E-5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</row>
    <row r="97" spans="1:17" ht="15" outlineLevel="1">
      <c r="A97" s="115" t="s">
        <v>246</v>
      </c>
      <c r="B97" s="94">
        <f t="shared" ref="B97:G97" si="16">B$98+B$104+B$106+B$118</f>
        <v>9.0184619783100004</v>
      </c>
      <c r="C97" s="94">
        <f t="shared" si="16"/>
        <v>9.5580313285000003</v>
      </c>
      <c r="D97" s="94">
        <f t="shared" si="16"/>
        <v>10.499834721000001</v>
      </c>
      <c r="E97" s="94">
        <f t="shared" si="16"/>
        <v>10.755824930960001</v>
      </c>
      <c r="F97" s="94">
        <f t="shared" si="16"/>
        <v>9.6078709913600022</v>
      </c>
      <c r="G97" s="94">
        <f t="shared" si="16"/>
        <v>9.0421841690600004</v>
      </c>
      <c r="H97" s="111"/>
      <c r="I97" s="111"/>
      <c r="J97" s="111"/>
      <c r="K97" s="111"/>
      <c r="L97" s="111"/>
      <c r="M97" s="111"/>
      <c r="N97" s="111"/>
      <c r="O97" s="111"/>
      <c r="P97" s="111"/>
      <c r="Q97" s="111"/>
    </row>
    <row r="98" spans="1:17" outlineLevel="2">
      <c r="A98" s="142" t="s">
        <v>247</v>
      </c>
      <c r="B98" s="160">
        <f t="shared" ref="B98:F98" si="17">SUM(B$99:B$103)</f>
        <v>5.8679120508100002</v>
      </c>
      <c r="C98" s="160">
        <f t="shared" si="17"/>
        <v>7.0237852621300005</v>
      </c>
      <c r="D98" s="160">
        <f t="shared" si="17"/>
        <v>8.1844122870200007</v>
      </c>
      <c r="E98" s="160">
        <f t="shared" si="17"/>
        <v>8.5593320389300001</v>
      </c>
      <c r="F98" s="160">
        <f t="shared" si="17"/>
        <v>8.0575646315700009</v>
      </c>
      <c r="G98" s="160">
        <v>7.6536411686000001</v>
      </c>
      <c r="H98" s="111"/>
      <c r="I98" s="111"/>
      <c r="J98" s="111"/>
      <c r="K98" s="111"/>
      <c r="L98" s="111"/>
      <c r="M98" s="111"/>
      <c r="N98" s="111"/>
      <c r="O98" s="111"/>
      <c r="P98" s="111"/>
      <c r="Q98" s="111"/>
    </row>
    <row r="99" spans="1:17" outlineLevel="3">
      <c r="A99" s="130" t="s">
        <v>283</v>
      </c>
      <c r="B99" s="175">
        <v>1.90260701E-2</v>
      </c>
      <c r="C99" s="175">
        <v>1.088056003E-2</v>
      </c>
      <c r="D99" s="175">
        <v>6.3155020130000003E-2</v>
      </c>
      <c r="E99" s="175">
        <v>0.1145400015</v>
      </c>
      <c r="F99" s="175">
        <v>0.11155018534</v>
      </c>
      <c r="G99" s="175">
        <v>0.23414973726999999</v>
      </c>
      <c r="H99" s="111"/>
      <c r="I99" s="111"/>
      <c r="J99" s="111"/>
      <c r="K99" s="111"/>
      <c r="L99" s="111"/>
      <c r="M99" s="111"/>
      <c r="N99" s="111"/>
      <c r="O99" s="111"/>
      <c r="P99" s="111"/>
      <c r="Q99" s="111"/>
    </row>
    <row r="100" spans="1:17" outlineLevel="3">
      <c r="A100" s="130" t="s">
        <v>249</v>
      </c>
      <c r="B100" s="175">
        <v>0.12708577197000001</v>
      </c>
      <c r="C100" s="175">
        <v>0.38844780925</v>
      </c>
      <c r="D100" s="175">
        <v>0.40809589511</v>
      </c>
      <c r="E100" s="175">
        <v>0.20628031303</v>
      </c>
      <c r="F100" s="175">
        <v>0.33752435519000001</v>
      </c>
      <c r="G100" s="175">
        <v>0.34743607653000003</v>
      </c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</row>
    <row r="101" spans="1:17" outlineLevel="3">
      <c r="A101" s="130" t="s">
        <v>250</v>
      </c>
      <c r="B101" s="175">
        <v>0</v>
      </c>
      <c r="C101" s="175">
        <v>3.658550017E-2</v>
      </c>
      <c r="D101" s="175">
        <v>4.1769000090000001E-2</v>
      </c>
      <c r="E101" s="175">
        <v>5.6124600730000002E-2</v>
      </c>
      <c r="F101" s="175">
        <v>6.1090459E-2</v>
      </c>
      <c r="G101" s="175">
        <v>6.4116051810000005E-2</v>
      </c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</row>
    <row r="102" spans="1:17" outlineLevel="3">
      <c r="A102" s="130" t="s">
        <v>251</v>
      </c>
      <c r="B102" s="175">
        <v>0.39244671814999998</v>
      </c>
      <c r="C102" s="175">
        <v>0.45504334538000002</v>
      </c>
      <c r="D102" s="175">
        <v>0.44967000001000001</v>
      </c>
      <c r="E102" s="175">
        <v>0.45706674655000001</v>
      </c>
      <c r="F102" s="175">
        <v>0.45703505259999999</v>
      </c>
      <c r="G102" s="175">
        <v>0.45064708353999999</v>
      </c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</row>
    <row r="103" spans="1:17" outlineLevel="3">
      <c r="A103" s="130" t="s">
        <v>252</v>
      </c>
      <c r="B103" s="175">
        <v>5.32935349059</v>
      </c>
      <c r="C103" s="175">
        <v>6.1328280473000003</v>
      </c>
      <c r="D103" s="175">
        <v>7.2217223716800003</v>
      </c>
      <c r="E103" s="175">
        <v>7.7253203771200001</v>
      </c>
      <c r="F103" s="175">
        <v>7.0903645794400001</v>
      </c>
      <c r="G103" s="175">
        <v>6.5572922194499998</v>
      </c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</row>
    <row r="104" spans="1:17" outlineLevel="2">
      <c r="A104" s="142" t="s">
        <v>286</v>
      </c>
      <c r="B104" s="160">
        <f t="shared" ref="B104:F104" si="18">SUM(B$105:B$105)</f>
        <v>0.19495570664</v>
      </c>
      <c r="C104" s="160">
        <f t="shared" si="18"/>
        <v>0.14621677995999999</v>
      </c>
      <c r="D104" s="160">
        <f t="shared" si="18"/>
        <v>9.7477853279999999E-2</v>
      </c>
      <c r="E104" s="160">
        <f t="shared" si="18"/>
        <v>4.8738926600000003E-2</v>
      </c>
      <c r="F104" s="160">
        <f t="shared" si="18"/>
        <v>0</v>
      </c>
      <c r="G104" s="160">
        <v>0</v>
      </c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</row>
    <row r="105" spans="1:17" outlineLevel="3">
      <c r="A105" s="130" t="s">
        <v>330</v>
      </c>
      <c r="B105" s="175">
        <v>0.19495570664</v>
      </c>
      <c r="C105" s="175">
        <v>0.14621677995999999</v>
      </c>
      <c r="D105" s="175">
        <v>9.7477853279999999E-2</v>
      </c>
      <c r="E105" s="175">
        <v>4.8738926600000003E-2</v>
      </c>
      <c r="F105" s="175">
        <v>0</v>
      </c>
      <c r="G105" s="175">
        <v>0</v>
      </c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</row>
    <row r="106" spans="1:17" outlineLevel="2">
      <c r="A106" s="142" t="s">
        <v>262</v>
      </c>
      <c r="B106" s="160">
        <f t="shared" ref="B106:F106" si="19">SUM(B$107:B$117)</f>
        <v>2.8427356019299999</v>
      </c>
      <c r="C106" s="160">
        <f t="shared" si="19"/>
        <v>2.2785423277099999</v>
      </c>
      <c r="D106" s="160">
        <f t="shared" si="19"/>
        <v>2.1019582370299998</v>
      </c>
      <c r="E106" s="160">
        <f t="shared" si="19"/>
        <v>2.0344831620099999</v>
      </c>
      <c r="F106" s="160">
        <f t="shared" si="19"/>
        <v>1.4376842756799999</v>
      </c>
      <c r="G106" s="160">
        <v>1.2739053433800001</v>
      </c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</row>
    <row r="107" spans="1:17" outlineLevel="3">
      <c r="A107" s="130" t="s">
        <v>68</v>
      </c>
      <c r="B107" s="175">
        <v>0</v>
      </c>
      <c r="C107" s="175">
        <v>0</v>
      </c>
      <c r="D107" s="175">
        <v>0</v>
      </c>
      <c r="E107" s="175">
        <v>7.991643658E-2</v>
      </c>
      <c r="F107" s="175">
        <v>0.14482956551000001</v>
      </c>
      <c r="G107" s="175">
        <v>0.16713518998999999</v>
      </c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</row>
    <row r="108" spans="1:17" outlineLevel="3">
      <c r="A108" s="130" t="s">
        <v>160</v>
      </c>
      <c r="B108" s="175">
        <v>0</v>
      </c>
      <c r="C108" s="175">
        <v>0</v>
      </c>
      <c r="D108" s="175">
        <v>0.37729509711999998</v>
      </c>
      <c r="E108" s="175">
        <v>0.45260618235</v>
      </c>
      <c r="F108" s="175">
        <v>0</v>
      </c>
      <c r="G108" s="175">
        <v>0</v>
      </c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</row>
    <row r="109" spans="1:17" outlineLevel="3">
      <c r="A109" s="130" t="s">
        <v>146</v>
      </c>
      <c r="B109" s="175">
        <v>4.0773885349999997E-2</v>
      </c>
      <c r="C109" s="175">
        <v>0</v>
      </c>
      <c r="D109" s="175">
        <v>0</v>
      </c>
      <c r="E109" s="175">
        <v>0</v>
      </c>
      <c r="F109" s="175">
        <v>0</v>
      </c>
      <c r="G109" s="175">
        <v>0</v>
      </c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</row>
    <row r="110" spans="1:17" outlineLevel="3">
      <c r="A110" s="130" t="s">
        <v>96</v>
      </c>
      <c r="B110" s="175">
        <v>0.1008</v>
      </c>
      <c r="C110" s="175">
        <v>0</v>
      </c>
      <c r="D110" s="175">
        <v>0</v>
      </c>
      <c r="E110" s="175">
        <v>0</v>
      </c>
      <c r="F110" s="175">
        <v>0</v>
      </c>
      <c r="G110" s="175">
        <v>0</v>
      </c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</row>
    <row r="111" spans="1:17" outlineLevel="3">
      <c r="A111" s="130" t="s">
        <v>196</v>
      </c>
      <c r="B111" s="175">
        <v>0</v>
      </c>
      <c r="C111" s="175">
        <v>1.427420651E-2</v>
      </c>
      <c r="D111" s="175">
        <v>3.7104216299999999E-2</v>
      </c>
      <c r="E111" s="175">
        <v>3.3931242969999997E-2</v>
      </c>
      <c r="F111" s="175">
        <v>3.0354194519999999E-2</v>
      </c>
      <c r="G111" s="175">
        <v>2.6860778389999999E-2</v>
      </c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</row>
    <row r="112" spans="1:17" outlineLevel="3">
      <c r="A112" s="130" t="s">
        <v>117</v>
      </c>
      <c r="B112" s="175">
        <v>4.6435500140000002E-2</v>
      </c>
      <c r="C112" s="175">
        <v>3.5540199949999997E-2</v>
      </c>
      <c r="D112" s="175">
        <v>3.0431699860000001E-2</v>
      </c>
      <c r="E112" s="175">
        <v>1.947180011E-2</v>
      </c>
      <c r="F112" s="175">
        <v>9.4817656499999996E-3</v>
      </c>
      <c r="G112" s="175">
        <v>0</v>
      </c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</row>
    <row r="113" spans="1:17" outlineLevel="3">
      <c r="A113" s="130" t="s">
        <v>331</v>
      </c>
      <c r="B113" s="175">
        <v>0.5</v>
      </c>
      <c r="C113" s="175">
        <v>0.5</v>
      </c>
      <c r="D113" s="175">
        <v>0</v>
      </c>
      <c r="E113" s="175">
        <v>0</v>
      </c>
      <c r="F113" s="175">
        <v>0</v>
      </c>
      <c r="G113" s="175">
        <v>0</v>
      </c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</row>
    <row r="114" spans="1:17" outlineLevel="3">
      <c r="A114" s="130" t="s">
        <v>287</v>
      </c>
      <c r="B114" s="175">
        <v>7.2080000000000005E-2</v>
      </c>
      <c r="C114" s="175">
        <v>5.9159999999999997E-2</v>
      </c>
      <c r="D114" s="175">
        <v>4.6240000000000003E-2</v>
      </c>
      <c r="E114" s="175">
        <v>3.3320000000000002E-2</v>
      </c>
      <c r="F114" s="175">
        <v>2.0400000000000001E-2</v>
      </c>
      <c r="G114" s="175">
        <v>1.3599999999999999E-2</v>
      </c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</row>
    <row r="115" spans="1:17" outlineLevel="3">
      <c r="A115" s="130" t="s">
        <v>288</v>
      </c>
      <c r="B115" s="175">
        <v>1.552123895</v>
      </c>
      <c r="C115" s="175">
        <v>1.53909292125</v>
      </c>
      <c r="D115" s="175">
        <v>1.5130309737500001</v>
      </c>
      <c r="E115" s="175">
        <v>1.35</v>
      </c>
      <c r="F115" s="175">
        <v>1.2</v>
      </c>
      <c r="G115" s="175">
        <v>1.05</v>
      </c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</row>
    <row r="116" spans="1:17" outlineLevel="3">
      <c r="A116" s="130" t="s">
        <v>289</v>
      </c>
      <c r="B116" s="175">
        <v>0.16309375000000001</v>
      </c>
      <c r="C116" s="175">
        <v>0.13047500000000001</v>
      </c>
      <c r="D116" s="175">
        <v>9.7856250000000006E-2</v>
      </c>
      <c r="E116" s="175">
        <v>6.5237500000000004E-2</v>
      </c>
      <c r="F116" s="175">
        <v>3.2618750000000002E-2</v>
      </c>
      <c r="G116" s="175">
        <v>1.6309375000000001E-2</v>
      </c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</row>
    <row r="117" spans="1:17" outlineLevel="3">
      <c r="A117" s="130" t="s">
        <v>332</v>
      </c>
      <c r="B117" s="175">
        <v>0.36742857144000002</v>
      </c>
      <c r="C117" s="175">
        <v>0</v>
      </c>
      <c r="D117" s="175">
        <v>0</v>
      </c>
      <c r="E117" s="175">
        <v>0</v>
      </c>
      <c r="F117" s="175">
        <v>0</v>
      </c>
      <c r="G117" s="175">
        <v>0</v>
      </c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</row>
    <row r="118" spans="1:17" outlineLevel="2">
      <c r="A118" s="142" t="s">
        <v>290</v>
      </c>
      <c r="B118" s="160">
        <f t="shared" ref="B118:F118" si="20">SUM(B$119:B$119)</f>
        <v>0.11285861893</v>
      </c>
      <c r="C118" s="160">
        <f t="shared" si="20"/>
        <v>0.1094869587</v>
      </c>
      <c r="D118" s="160">
        <f t="shared" si="20"/>
        <v>0.11598634367000001</v>
      </c>
      <c r="E118" s="160">
        <f t="shared" si="20"/>
        <v>0.11327080342</v>
      </c>
      <c r="F118" s="160">
        <f t="shared" si="20"/>
        <v>0.11262208411000001</v>
      </c>
      <c r="G118" s="160">
        <v>0.11463765708</v>
      </c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</row>
    <row r="119" spans="1:17" outlineLevel="3">
      <c r="A119" s="130" t="s">
        <v>252</v>
      </c>
      <c r="B119" s="175">
        <v>0.11285861893</v>
      </c>
      <c r="C119" s="175">
        <v>0.1094869587</v>
      </c>
      <c r="D119" s="175">
        <v>0.11598634367000001</v>
      </c>
      <c r="E119" s="175">
        <v>0.11327080342</v>
      </c>
      <c r="F119" s="175">
        <v>0.11262208411000001</v>
      </c>
      <c r="G119" s="175">
        <v>0.11463765708</v>
      </c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</row>
    <row r="120" spans="1:17">
      <c r="B120" s="153"/>
      <c r="C120" s="153"/>
      <c r="D120" s="153"/>
      <c r="E120" s="153"/>
      <c r="F120" s="153"/>
      <c r="G120" s="153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</row>
    <row r="121" spans="1:17">
      <c r="B121" s="153"/>
      <c r="C121" s="153"/>
      <c r="D121" s="153"/>
      <c r="E121" s="153"/>
      <c r="F121" s="153"/>
      <c r="G121" s="153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</row>
    <row r="122" spans="1:17">
      <c r="B122" s="153"/>
      <c r="C122" s="153"/>
      <c r="D122" s="153"/>
      <c r="E122" s="153"/>
      <c r="F122" s="153"/>
      <c r="G122" s="153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</row>
    <row r="123" spans="1:17">
      <c r="B123" s="153"/>
      <c r="C123" s="153"/>
      <c r="D123" s="153"/>
      <c r="E123" s="153"/>
      <c r="F123" s="153"/>
      <c r="G123" s="153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</row>
    <row r="124" spans="1:17">
      <c r="B124" s="153"/>
      <c r="C124" s="153"/>
      <c r="D124" s="153"/>
      <c r="E124" s="153"/>
      <c r="F124" s="153"/>
      <c r="G124" s="153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</row>
    <row r="125" spans="1:17">
      <c r="B125" s="153"/>
      <c r="C125" s="153"/>
      <c r="D125" s="153"/>
      <c r="E125" s="153"/>
      <c r="F125" s="153"/>
      <c r="G125" s="153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</row>
    <row r="126" spans="1:17">
      <c r="B126" s="153"/>
      <c r="C126" s="153"/>
      <c r="D126" s="153"/>
      <c r="E126" s="153"/>
      <c r="F126" s="153"/>
      <c r="G126" s="153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</row>
    <row r="127" spans="1:17">
      <c r="B127" s="153"/>
      <c r="C127" s="153"/>
      <c r="D127" s="153"/>
      <c r="E127" s="153"/>
      <c r="F127" s="153"/>
      <c r="G127" s="153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</row>
    <row r="128" spans="1:17">
      <c r="B128" s="153"/>
      <c r="C128" s="153"/>
      <c r="D128" s="153"/>
      <c r="E128" s="153"/>
      <c r="F128" s="153"/>
      <c r="G128" s="153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</row>
    <row r="129" spans="2:17">
      <c r="B129" s="153"/>
      <c r="C129" s="153"/>
      <c r="D129" s="153"/>
      <c r="E129" s="153"/>
      <c r="F129" s="153"/>
      <c r="G129" s="153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</row>
    <row r="130" spans="2:17">
      <c r="B130" s="153"/>
      <c r="C130" s="153"/>
      <c r="D130" s="153"/>
      <c r="E130" s="153"/>
      <c r="F130" s="153"/>
      <c r="G130" s="153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</row>
    <row r="131" spans="2:17">
      <c r="B131" s="153"/>
      <c r="C131" s="153"/>
      <c r="D131" s="153"/>
      <c r="E131" s="153"/>
      <c r="F131" s="153"/>
      <c r="G131" s="153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</row>
    <row r="132" spans="2:17">
      <c r="B132" s="153"/>
      <c r="C132" s="153"/>
      <c r="D132" s="153"/>
      <c r="E132" s="153"/>
      <c r="F132" s="153"/>
      <c r="G132" s="153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</row>
    <row r="133" spans="2:17">
      <c r="B133" s="153"/>
      <c r="C133" s="153"/>
      <c r="D133" s="153"/>
      <c r="E133" s="153"/>
      <c r="F133" s="153"/>
      <c r="G133" s="153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</row>
    <row r="134" spans="2:17">
      <c r="B134" s="153"/>
      <c r="C134" s="153"/>
      <c r="D134" s="153"/>
      <c r="E134" s="153"/>
      <c r="F134" s="153"/>
      <c r="G134" s="153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</row>
    <row r="135" spans="2:17">
      <c r="B135" s="153"/>
      <c r="C135" s="153"/>
      <c r="D135" s="153"/>
      <c r="E135" s="153"/>
      <c r="F135" s="153"/>
      <c r="G135" s="153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</row>
    <row r="136" spans="2:17">
      <c r="B136" s="153"/>
      <c r="C136" s="153"/>
      <c r="D136" s="153"/>
      <c r="E136" s="153"/>
      <c r="F136" s="153"/>
      <c r="G136" s="153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</row>
    <row r="137" spans="2:17">
      <c r="B137" s="153"/>
      <c r="C137" s="153"/>
      <c r="D137" s="153"/>
      <c r="E137" s="153"/>
      <c r="F137" s="153"/>
      <c r="G137" s="153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</row>
    <row r="138" spans="2:17">
      <c r="B138" s="153"/>
      <c r="C138" s="153"/>
      <c r="D138" s="153"/>
      <c r="E138" s="153"/>
      <c r="F138" s="153"/>
      <c r="G138" s="153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</row>
    <row r="139" spans="2:17">
      <c r="B139" s="153"/>
      <c r="C139" s="153"/>
      <c r="D139" s="153"/>
      <c r="E139" s="153"/>
      <c r="F139" s="153"/>
      <c r="G139" s="153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</row>
    <row r="140" spans="2:17">
      <c r="B140" s="153"/>
      <c r="C140" s="153"/>
      <c r="D140" s="153"/>
      <c r="E140" s="153"/>
      <c r="F140" s="153"/>
      <c r="G140" s="153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</row>
    <row r="141" spans="2:17">
      <c r="B141" s="153"/>
      <c r="C141" s="153"/>
      <c r="D141" s="153"/>
      <c r="E141" s="153"/>
      <c r="F141" s="153"/>
      <c r="G141" s="153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</row>
    <row r="142" spans="2:17">
      <c r="B142" s="153"/>
      <c r="C142" s="153"/>
      <c r="D142" s="153"/>
      <c r="E142" s="153"/>
      <c r="F142" s="153"/>
      <c r="G142" s="153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</row>
    <row r="143" spans="2:17">
      <c r="B143" s="153"/>
      <c r="C143" s="153"/>
      <c r="D143" s="153"/>
      <c r="E143" s="153"/>
      <c r="F143" s="153"/>
      <c r="G143" s="153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</row>
    <row r="144" spans="2:17">
      <c r="B144" s="153"/>
      <c r="C144" s="153"/>
      <c r="D144" s="153"/>
      <c r="E144" s="153"/>
      <c r="F144" s="153"/>
      <c r="G144" s="153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</row>
    <row r="145" spans="2:17">
      <c r="B145" s="153"/>
      <c r="C145" s="153"/>
      <c r="D145" s="153"/>
      <c r="E145" s="153"/>
      <c r="F145" s="153"/>
      <c r="G145" s="153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</row>
    <row r="146" spans="2:17">
      <c r="B146" s="153"/>
      <c r="C146" s="153"/>
      <c r="D146" s="153"/>
      <c r="E146" s="153"/>
      <c r="F146" s="153"/>
      <c r="G146" s="153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</row>
    <row r="147" spans="2:17">
      <c r="B147" s="153"/>
      <c r="C147" s="153"/>
      <c r="D147" s="153"/>
      <c r="E147" s="153"/>
      <c r="F147" s="153"/>
      <c r="G147" s="153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</row>
    <row r="148" spans="2:17">
      <c r="B148" s="153"/>
      <c r="C148" s="153"/>
      <c r="D148" s="153"/>
      <c r="E148" s="153"/>
      <c r="F148" s="153"/>
      <c r="G148" s="153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</row>
    <row r="149" spans="2:17">
      <c r="B149" s="153"/>
      <c r="C149" s="153"/>
      <c r="D149" s="153"/>
      <c r="E149" s="153"/>
      <c r="F149" s="153"/>
      <c r="G149" s="153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</row>
    <row r="150" spans="2:17">
      <c r="B150" s="153"/>
      <c r="C150" s="153"/>
      <c r="D150" s="153"/>
      <c r="E150" s="153"/>
      <c r="F150" s="153"/>
      <c r="G150" s="153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</row>
    <row r="151" spans="2:17">
      <c r="B151" s="153"/>
      <c r="C151" s="153"/>
      <c r="D151" s="153"/>
      <c r="E151" s="153"/>
      <c r="F151" s="153"/>
      <c r="G151" s="153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</row>
    <row r="152" spans="2:17">
      <c r="B152" s="153"/>
      <c r="C152" s="153"/>
      <c r="D152" s="153"/>
      <c r="E152" s="153"/>
      <c r="F152" s="153"/>
      <c r="G152" s="153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</row>
    <row r="153" spans="2:17">
      <c r="B153" s="153"/>
      <c r="C153" s="153"/>
      <c r="D153" s="153"/>
      <c r="E153" s="153"/>
      <c r="F153" s="153"/>
      <c r="G153" s="153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</row>
    <row r="154" spans="2:17">
      <c r="B154" s="153"/>
      <c r="C154" s="153"/>
      <c r="D154" s="153"/>
      <c r="E154" s="153"/>
      <c r="F154" s="153"/>
      <c r="G154" s="153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</row>
    <row r="155" spans="2:17">
      <c r="B155" s="153"/>
      <c r="C155" s="153"/>
      <c r="D155" s="153"/>
      <c r="E155" s="153"/>
      <c r="F155" s="153"/>
      <c r="G155" s="153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</row>
    <row r="156" spans="2:17">
      <c r="B156" s="153"/>
      <c r="C156" s="153"/>
      <c r="D156" s="153"/>
      <c r="E156" s="153"/>
      <c r="F156" s="153"/>
      <c r="G156" s="153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</row>
    <row r="157" spans="2:17">
      <c r="B157" s="153"/>
      <c r="C157" s="153"/>
      <c r="D157" s="153"/>
      <c r="E157" s="153"/>
      <c r="F157" s="153"/>
      <c r="G157" s="153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</row>
    <row r="158" spans="2:17">
      <c r="B158" s="153"/>
      <c r="C158" s="153"/>
      <c r="D158" s="153"/>
      <c r="E158" s="153"/>
      <c r="F158" s="153"/>
      <c r="G158" s="153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</row>
    <row r="159" spans="2:17">
      <c r="B159" s="153"/>
      <c r="C159" s="153"/>
      <c r="D159" s="153"/>
      <c r="E159" s="153"/>
      <c r="F159" s="153"/>
      <c r="G159" s="153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</row>
    <row r="160" spans="2:17">
      <c r="B160" s="153"/>
      <c r="C160" s="153"/>
      <c r="D160" s="153"/>
      <c r="E160" s="153"/>
      <c r="F160" s="153"/>
      <c r="G160" s="153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</row>
    <row r="161" spans="2:17">
      <c r="B161" s="153"/>
      <c r="C161" s="153"/>
      <c r="D161" s="153"/>
      <c r="E161" s="153"/>
      <c r="F161" s="153"/>
      <c r="G161" s="153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</row>
    <row r="162" spans="2:17">
      <c r="B162" s="153"/>
      <c r="C162" s="153"/>
      <c r="D162" s="153"/>
      <c r="E162" s="153"/>
      <c r="F162" s="153"/>
      <c r="G162" s="153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</row>
    <row r="163" spans="2:17">
      <c r="B163" s="153"/>
      <c r="C163" s="153"/>
      <c r="D163" s="153"/>
      <c r="E163" s="153"/>
      <c r="F163" s="153"/>
      <c r="G163" s="153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</row>
    <row r="164" spans="2:17">
      <c r="B164" s="153"/>
      <c r="C164" s="153"/>
      <c r="D164" s="153"/>
      <c r="E164" s="153"/>
      <c r="F164" s="153"/>
      <c r="G164" s="153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</row>
    <row r="165" spans="2:17">
      <c r="B165" s="153"/>
      <c r="C165" s="153"/>
      <c r="D165" s="153"/>
      <c r="E165" s="153"/>
      <c r="F165" s="153"/>
      <c r="G165" s="153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</row>
    <row r="166" spans="2:17">
      <c r="B166" s="153"/>
      <c r="C166" s="153"/>
      <c r="D166" s="153"/>
      <c r="E166" s="153"/>
      <c r="F166" s="153"/>
      <c r="G166" s="153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</row>
    <row r="167" spans="2:17">
      <c r="B167" s="153"/>
      <c r="C167" s="153"/>
      <c r="D167" s="153"/>
      <c r="E167" s="153"/>
      <c r="F167" s="153"/>
      <c r="G167" s="153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</row>
    <row r="168" spans="2:17">
      <c r="B168" s="153"/>
      <c r="C168" s="153"/>
      <c r="D168" s="153"/>
      <c r="E168" s="153"/>
      <c r="F168" s="153"/>
      <c r="G168" s="153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2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baseColWidth="10" defaultColWidth="9.1640625" defaultRowHeight="14"/>
  <cols>
    <col min="1" max="1" width="58.1640625" style="119" bestFit="1" customWidth="1"/>
    <col min="2" max="2" width="12.5" style="166" bestFit="1" customWidth="1"/>
    <col min="3" max="3" width="13.5" style="166" bestFit="1" customWidth="1"/>
    <col min="4" max="4" width="10.33203125" style="244" customWidth="1"/>
    <col min="5" max="6" width="13.5" style="166" bestFit="1" customWidth="1"/>
    <col min="7" max="7" width="10.33203125" style="244" customWidth="1"/>
    <col min="8" max="8" width="12.6640625" style="166" hidden="1" customWidth="1"/>
    <col min="9" max="9" width="13.6640625" style="166" bestFit="1" customWidth="1"/>
    <col min="10" max="16384" width="9.1640625" style="119"/>
  </cols>
  <sheetData>
    <row r="1" spans="1:19">
      <c r="A1" s="83"/>
      <c r="B1" s="271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dd.MM.yyyy</v>
      </c>
      <c r="C1" s="272"/>
      <c r="D1" s="272"/>
      <c r="E1" s="272"/>
    </row>
    <row r="2" spans="1:19" ht="38.25" customHeight="1">
      <c r="A2" s="273" t="s">
        <v>6</v>
      </c>
      <c r="B2" s="3"/>
      <c r="C2" s="3"/>
      <c r="D2" s="3"/>
      <c r="E2" s="3"/>
      <c r="F2" s="3"/>
      <c r="G2" s="3"/>
      <c r="H2" s="3"/>
      <c r="I2" s="3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>
      <c r="A3" s="83"/>
    </row>
    <row r="4" spans="1:19" s="150" customFormat="1">
      <c r="B4" s="199"/>
      <c r="C4" s="199"/>
      <c r="D4" s="19"/>
      <c r="E4" s="199"/>
      <c r="F4" s="199"/>
      <c r="G4" s="19"/>
      <c r="H4" s="199" t="s">
        <v>127</v>
      </c>
      <c r="I4" s="150" t="str">
        <f>VALVAL</f>
        <v>млрд. одиниць</v>
      </c>
    </row>
    <row r="5" spans="1:19" s="260" customFormat="1">
      <c r="A5" s="190"/>
      <c r="B5" s="265">
        <v>43830</v>
      </c>
      <c r="C5" s="266"/>
      <c r="D5" s="267"/>
      <c r="E5" s="265">
        <v>44104</v>
      </c>
      <c r="F5" s="266"/>
      <c r="G5" s="267"/>
      <c r="H5" s="84"/>
      <c r="I5" s="84"/>
    </row>
    <row r="6" spans="1:19" s="76" customFormat="1">
      <c r="A6" s="209"/>
      <c r="B6" s="7" t="s">
        <v>156</v>
      </c>
      <c r="C6" s="7" t="s">
        <v>159</v>
      </c>
      <c r="D6" s="74" t="s">
        <v>178</v>
      </c>
      <c r="E6" s="7" t="s">
        <v>156</v>
      </c>
      <c r="F6" s="7" t="s">
        <v>159</v>
      </c>
      <c r="G6" s="74" t="s">
        <v>178</v>
      </c>
      <c r="H6" s="7" t="s">
        <v>178</v>
      </c>
      <c r="I6" s="7" t="s">
        <v>59</v>
      </c>
    </row>
    <row r="7" spans="1:19" s="258" customFormat="1" ht="15">
      <c r="A7" s="31" t="s">
        <v>141</v>
      </c>
      <c r="B7" s="234">
        <f t="shared" ref="B7:G7" si="0">SUM(B$8+ B$9)</f>
        <v>84.365406859510003</v>
      </c>
      <c r="C7" s="234">
        <f t="shared" si="0"/>
        <v>1998.2958999565099</v>
      </c>
      <c r="D7" s="52">
        <f t="shared" si="0"/>
        <v>1</v>
      </c>
      <c r="E7" s="234">
        <f t="shared" si="0"/>
        <v>82.886899914439994</v>
      </c>
      <c r="F7" s="234">
        <f t="shared" si="0"/>
        <v>2345.6080919829997</v>
      </c>
      <c r="G7" s="52">
        <f t="shared" si="0"/>
        <v>1</v>
      </c>
      <c r="H7" s="234"/>
      <c r="I7" s="234">
        <f>SUM(I$8+ I$9)</f>
        <v>0</v>
      </c>
    </row>
    <row r="8" spans="1:19" s="117" customFormat="1">
      <c r="A8" s="229" t="s">
        <v>61</v>
      </c>
      <c r="B8" s="225">
        <v>74.362672420229998</v>
      </c>
      <c r="C8" s="225">
        <v>1761.3691314806099</v>
      </c>
      <c r="D8" s="44">
        <v>0.881436</v>
      </c>
      <c r="E8" s="225">
        <v>72.988204610929998</v>
      </c>
      <c r="F8" s="225">
        <v>2065.4859034587798</v>
      </c>
      <c r="G8" s="44">
        <v>0.88057600000000003</v>
      </c>
      <c r="H8" s="225">
        <v>-8.5999999999999998E-4</v>
      </c>
      <c r="I8" s="225">
        <v>-21.4</v>
      </c>
    </row>
    <row r="9" spans="1:19" s="117" customFormat="1">
      <c r="A9" s="229" t="s">
        <v>12</v>
      </c>
      <c r="B9" s="225">
        <v>10.002734439279999</v>
      </c>
      <c r="C9" s="225">
        <v>236.92676847589999</v>
      </c>
      <c r="D9" s="44">
        <v>0.118564</v>
      </c>
      <c r="E9" s="225">
        <v>9.8986953035099994</v>
      </c>
      <c r="F9" s="225">
        <v>280.12218852422001</v>
      </c>
      <c r="G9" s="44">
        <v>0.119424</v>
      </c>
      <c r="H9" s="225">
        <v>8.5999999999999998E-4</v>
      </c>
      <c r="I9" s="225">
        <v>21.4</v>
      </c>
    </row>
    <row r="10" spans="1:19">
      <c r="B10" s="153"/>
      <c r="C10" s="153"/>
      <c r="D10" s="230"/>
      <c r="E10" s="153"/>
      <c r="F10" s="153"/>
      <c r="G10" s="230"/>
      <c r="H10" s="153"/>
      <c r="I10" s="153"/>
      <c r="J10" s="111"/>
      <c r="K10" s="111"/>
      <c r="L10" s="111"/>
      <c r="M10" s="111"/>
      <c r="N10" s="111"/>
      <c r="O10" s="111"/>
      <c r="P10" s="111"/>
      <c r="Q10" s="111"/>
    </row>
    <row r="11" spans="1:19">
      <c r="B11" s="153"/>
      <c r="C11" s="153"/>
      <c r="D11" s="230"/>
      <c r="E11" s="153"/>
      <c r="F11" s="153"/>
      <c r="G11" s="230"/>
      <c r="H11" s="153"/>
      <c r="I11" s="153"/>
      <c r="J11" s="111"/>
      <c r="K11" s="111"/>
      <c r="L11" s="111"/>
      <c r="M11" s="111"/>
      <c r="N11" s="111"/>
      <c r="O11" s="111"/>
      <c r="P11" s="111"/>
      <c r="Q11" s="111"/>
    </row>
    <row r="12" spans="1:19">
      <c r="B12" s="153"/>
      <c r="C12" s="153"/>
      <c r="D12" s="230"/>
      <c r="E12" s="153"/>
      <c r="F12" s="153"/>
      <c r="G12" s="230"/>
      <c r="H12" s="153"/>
      <c r="I12" s="153"/>
      <c r="J12" s="111"/>
      <c r="K12" s="111"/>
      <c r="L12" s="111"/>
      <c r="M12" s="111"/>
      <c r="N12" s="111"/>
      <c r="O12" s="111"/>
      <c r="P12" s="111"/>
      <c r="Q12" s="111"/>
    </row>
    <row r="13" spans="1:19">
      <c r="B13" s="153"/>
      <c r="C13" s="153"/>
      <c r="D13" s="230"/>
      <c r="E13" s="153"/>
      <c r="F13" s="153"/>
      <c r="G13" s="230"/>
      <c r="H13" s="153"/>
      <c r="I13" s="153"/>
      <c r="J13" s="111"/>
      <c r="K13" s="111"/>
      <c r="L13" s="111"/>
      <c r="M13" s="111"/>
      <c r="N13" s="111"/>
      <c r="O13" s="111"/>
      <c r="P13" s="111"/>
      <c r="Q13" s="111"/>
    </row>
    <row r="14" spans="1:19">
      <c r="B14" s="153"/>
      <c r="C14" s="153"/>
      <c r="D14" s="230"/>
      <c r="E14" s="153"/>
      <c r="F14" s="153"/>
      <c r="G14" s="230"/>
      <c r="H14" s="153"/>
      <c r="I14" s="153"/>
      <c r="J14" s="111"/>
      <c r="K14" s="111"/>
      <c r="L14" s="111"/>
      <c r="M14" s="111"/>
      <c r="N14" s="111"/>
      <c r="O14" s="111"/>
      <c r="P14" s="111"/>
      <c r="Q14" s="111"/>
    </row>
    <row r="15" spans="1:19">
      <c r="B15" s="153"/>
      <c r="C15" s="153"/>
      <c r="D15" s="230"/>
      <c r="E15" s="153"/>
      <c r="F15" s="153"/>
      <c r="G15" s="230"/>
      <c r="H15" s="153"/>
      <c r="I15" s="153"/>
      <c r="J15" s="111"/>
      <c r="K15" s="111"/>
      <c r="L15" s="111"/>
      <c r="M15" s="111"/>
      <c r="N15" s="111"/>
      <c r="O15" s="111"/>
      <c r="P15" s="111"/>
      <c r="Q15" s="111"/>
    </row>
    <row r="16" spans="1:19">
      <c r="B16" s="153"/>
      <c r="C16" s="153"/>
      <c r="D16" s="230"/>
      <c r="E16" s="153"/>
      <c r="F16" s="153"/>
      <c r="G16" s="230"/>
      <c r="H16" s="153"/>
      <c r="I16" s="153"/>
      <c r="J16" s="111"/>
      <c r="K16" s="111"/>
      <c r="L16" s="111"/>
      <c r="M16" s="111"/>
      <c r="N16" s="111"/>
      <c r="O16" s="111"/>
      <c r="P16" s="111"/>
      <c r="Q16" s="111"/>
    </row>
    <row r="17" spans="2:17">
      <c r="B17" s="153"/>
      <c r="C17" s="153"/>
      <c r="D17" s="230"/>
      <c r="E17" s="153"/>
      <c r="F17" s="153"/>
      <c r="G17" s="230"/>
      <c r="H17" s="153"/>
      <c r="I17" s="153"/>
      <c r="J17" s="111"/>
      <c r="K17" s="111"/>
      <c r="L17" s="111"/>
      <c r="M17" s="111"/>
      <c r="N17" s="111"/>
      <c r="O17" s="111"/>
      <c r="P17" s="111"/>
      <c r="Q17" s="111"/>
    </row>
    <row r="18" spans="2:17">
      <c r="B18" s="153"/>
      <c r="C18" s="153"/>
      <c r="D18" s="230"/>
      <c r="E18" s="153"/>
      <c r="F18" s="153"/>
      <c r="G18" s="230"/>
      <c r="H18" s="153"/>
      <c r="I18" s="153"/>
      <c r="J18" s="111"/>
      <c r="K18" s="111"/>
      <c r="L18" s="111"/>
      <c r="M18" s="111"/>
      <c r="N18" s="111"/>
      <c r="O18" s="111"/>
      <c r="P18" s="111"/>
      <c r="Q18" s="111"/>
    </row>
    <row r="19" spans="2:17">
      <c r="B19" s="153"/>
      <c r="C19" s="153"/>
      <c r="D19" s="230"/>
      <c r="E19" s="153"/>
      <c r="F19" s="153"/>
      <c r="G19" s="230"/>
      <c r="H19" s="153"/>
      <c r="I19" s="153"/>
      <c r="J19" s="111"/>
      <c r="K19" s="111"/>
      <c r="L19" s="111"/>
      <c r="M19" s="111"/>
      <c r="N19" s="111"/>
      <c r="O19" s="111"/>
      <c r="P19" s="111"/>
      <c r="Q19" s="111"/>
    </row>
    <row r="20" spans="2:17">
      <c r="B20" s="153"/>
      <c r="C20" s="153"/>
      <c r="D20" s="230"/>
      <c r="E20" s="153"/>
      <c r="F20" s="153"/>
      <c r="G20" s="230"/>
      <c r="H20" s="153"/>
      <c r="I20" s="153"/>
      <c r="J20" s="111"/>
      <c r="K20" s="111"/>
      <c r="L20" s="111"/>
      <c r="M20" s="111"/>
      <c r="N20" s="111"/>
      <c r="O20" s="111"/>
      <c r="P20" s="111"/>
      <c r="Q20" s="111"/>
    </row>
    <row r="21" spans="2:17">
      <c r="B21" s="153"/>
      <c r="C21" s="153"/>
      <c r="D21" s="230"/>
      <c r="E21" s="153"/>
      <c r="F21" s="153"/>
      <c r="G21" s="230"/>
      <c r="H21" s="153"/>
      <c r="I21" s="153"/>
      <c r="J21" s="111"/>
      <c r="K21" s="111"/>
      <c r="L21" s="111"/>
      <c r="M21" s="111"/>
      <c r="N21" s="111"/>
      <c r="O21" s="111"/>
      <c r="P21" s="111"/>
      <c r="Q21" s="111"/>
    </row>
    <row r="22" spans="2:17">
      <c r="B22" s="153"/>
      <c r="C22" s="153"/>
      <c r="D22" s="230"/>
      <c r="E22" s="153"/>
      <c r="F22" s="153"/>
      <c r="G22" s="230"/>
      <c r="H22" s="153"/>
      <c r="I22" s="153"/>
      <c r="J22" s="111"/>
      <c r="K22" s="111"/>
      <c r="L22" s="111"/>
      <c r="M22" s="111"/>
      <c r="N22" s="111"/>
      <c r="O22" s="111"/>
      <c r="P22" s="111"/>
      <c r="Q22" s="111"/>
    </row>
    <row r="23" spans="2:17">
      <c r="B23" s="153"/>
      <c r="C23" s="153"/>
      <c r="D23" s="230"/>
      <c r="E23" s="153"/>
      <c r="F23" s="153"/>
      <c r="G23" s="230"/>
      <c r="H23" s="153"/>
      <c r="I23" s="153"/>
      <c r="J23" s="111"/>
      <c r="K23" s="111"/>
      <c r="L23" s="111"/>
      <c r="M23" s="111"/>
      <c r="N23" s="111"/>
      <c r="O23" s="111"/>
      <c r="P23" s="111"/>
      <c r="Q23" s="111"/>
    </row>
    <row r="24" spans="2:17">
      <c r="B24" s="153"/>
      <c r="C24" s="153"/>
      <c r="D24" s="230"/>
      <c r="E24" s="153"/>
      <c r="F24" s="153"/>
      <c r="G24" s="230"/>
      <c r="H24" s="153"/>
      <c r="I24" s="153"/>
      <c r="J24" s="111"/>
      <c r="K24" s="111"/>
      <c r="L24" s="111"/>
      <c r="M24" s="111"/>
      <c r="N24" s="111"/>
      <c r="O24" s="111"/>
      <c r="P24" s="111"/>
      <c r="Q24" s="111"/>
    </row>
    <row r="25" spans="2:17">
      <c r="B25" s="153"/>
      <c r="C25" s="153"/>
      <c r="D25" s="230"/>
      <c r="E25" s="153"/>
      <c r="F25" s="153"/>
      <c r="G25" s="230"/>
      <c r="H25" s="153"/>
      <c r="I25" s="153"/>
      <c r="J25" s="111"/>
      <c r="K25" s="111"/>
      <c r="L25" s="111"/>
      <c r="M25" s="111"/>
      <c r="N25" s="111"/>
      <c r="O25" s="111"/>
      <c r="P25" s="111"/>
      <c r="Q25" s="111"/>
    </row>
    <row r="26" spans="2:17">
      <c r="B26" s="153"/>
      <c r="C26" s="153"/>
      <c r="D26" s="230"/>
      <c r="E26" s="153"/>
      <c r="F26" s="153"/>
      <c r="G26" s="230"/>
      <c r="H26" s="153"/>
      <c r="I26" s="153"/>
      <c r="J26" s="111"/>
      <c r="K26" s="111"/>
      <c r="L26" s="111"/>
      <c r="M26" s="111"/>
      <c r="N26" s="111"/>
      <c r="O26" s="111"/>
      <c r="P26" s="111"/>
      <c r="Q26" s="111"/>
    </row>
    <row r="27" spans="2:17">
      <c r="B27" s="153"/>
      <c r="C27" s="153"/>
      <c r="D27" s="230"/>
      <c r="E27" s="153"/>
      <c r="F27" s="153"/>
      <c r="G27" s="230"/>
      <c r="H27" s="153"/>
      <c r="I27" s="153"/>
      <c r="J27" s="111"/>
      <c r="K27" s="111"/>
      <c r="L27" s="111"/>
      <c r="M27" s="111"/>
      <c r="N27" s="111"/>
      <c r="O27" s="111"/>
      <c r="P27" s="111"/>
      <c r="Q27" s="111"/>
    </row>
    <row r="28" spans="2:17">
      <c r="B28" s="153"/>
      <c r="C28" s="153"/>
      <c r="D28" s="230"/>
      <c r="E28" s="153"/>
      <c r="F28" s="153"/>
      <c r="G28" s="230"/>
      <c r="H28" s="153"/>
      <c r="I28" s="153"/>
      <c r="J28" s="111"/>
      <c r="K28" s="111"/>
      <c r="L28" s="111"/>
      <c r="M28" s="111"/>
      <c r="N28" s="111"/>
      <c r="O28" s="111"/>
      <c r="P28" s="111"/>
      <c r="Q28" s="111"/>
    </row>
    <row r="29" spans="2:17">
      <c r="B29" s="153"/>
      <c r="C29" s="153"/>
      <c r="D29" s="230"/>
      <c r="E29" s="153"/>
      <c r="F29" s="153"/>
      <c r="G29" s="230"/>
      <c r="H29" s="153"/>
      <c r="I29" s="153"/>
      <c r="J29" s="111"/>
      <c r="K29" s="111"/>
      <c r="L29" s="111"/>
      <c r="M29" s="111"/>
      <c r="N29" s="111"/>
      <c r="O29" s="111"/>
      <c r="P29" s="111"/>
      <c r="Q29" s="111"/>
    </row>
    <row r="30" spans="2:17">
      <c r="B30" s="153"/>
      <c r="C30" s="153"/>
      <c r="D30" s="230"/>
      <c r="E30" s="153"/>
      <c r="F30" s="153"/>
      <c r="G30" s="230"/>
      <c r="H30" s="153"/>
      <c r="I30" s="153"/>
      <c r="J30" s="111"/>
      <c r="K30" s="111"/>
      <c r="L30" s="111"/>
      <c r="M30" s="111"/>
      <c r="N30" s="111"/>
      <c r="O30" s="111"/>
      <c r="P30" s="111"/>
      <c r="Q30" s="111"/>
    </row>
    <row r="31" spans="2:17">
      <c r="B31" s="153"/>
      <c r="C31" s="153"/>
      <c r="D31" s="230"/>
      <c r="E31" s="153"/>
      <c r="F31" s="153"/>
      <c r="G31" s="230"/>
      <c r="H31" s="153"/>
      <c r="I31" s="153"/>
      <c r="J31" s="111"/>
      <c r="K31" s="111"/>
      <c r="L31" s="111"/>
      <c r="M31" s="111"/>
      <c r="N31" s="111"/>
      <c r="O31" s="111"/>
      <c r="P31" s="111"/>
      <c r="Q31" s="111"/>
    </row>
    <row r="32" spans="2:17">
      <c r="B32" s="153"/>
      <c r="C32" s="153"/>
      <c r="D32" s="230"/>
      <c r="E32" s="153"/>
      <c r="F32" s="153"/>
      <c r="G32" s="230"/>
      <c r="H32" s="153"/>
      <c r="I32" s="153"/>
      <c r="J32" s="111"/>
      <c r="K32" s="111"/>
      <c r="L32" s="111"/>
      <c r="M32" s="111"/>
      <c r="N32" s="111"/>
      <c r="O32" s="111"/>
      <c r="P32" s="111"/>
      <c r="Q32" s="111"/>
    </row>
    <row r="33" spans="2:17">
      <c r="B33" s="153"/>
      <c r="C33" s="153"/>
      <c r="D33" s="230"/>
      <c r="E33" s="153"/>
      <c r="F33" s="153"/>
      <c r="G33" s="230"/>
      <c r="H33" s="153"/>
      <c r="I33" s="153"/>
      <c r="J33" s="111"/>
      <c r="K33" s="111"/>
      <c r="L33" s="111"/>
      <c r="M33" s="111"/>
      <c r="N33" s="111"/>
      <c r="O33" s="111"/>
      <c r="P33" s="111"/>
      <c r="Q33" s="111"/>
    </row>
    <row r="34" spans="2:17">
      <c r="B34" s="153"/>
      <c r="C34" s="153"/>
      <c r="D34" s="230"/>
      <c r="E34" s="153"/>
      <c r="F34" s="153"/>
      <c r="G34" s="230"/>
      <c r="H34" s="153"/>
      <c r="I34" s="153"/>
      <c r="J34" s="111"/>
      <c r="K34" s="111"/>
      <c r="L34" s="111"/>
      <c r="M34" s="111"/>
      <c r="N34" s="111"/>
      <c r="O34" s="111"/>
      <c r="P34" s="111"/>
      <c r="Q34" s="111"/>
    </row>
    <row r="35" spans="2:17">
      <c r="B35" s="153"/>
      <c r="C35" s="153"/>
      <c r="D35" s="230"/>
      <c r="E35" s="153"/>
      <c r="F35" s="153"/>
      <c r="G35" s="230"/>
      <c r="H35" s="153"/>
      <c r="I35" s="153"/>
      <c r="J35" s="111"/>
      <c r="K35" s="111"/>
      <c r="L35" s="111"/>
      <c r="M35" s="111"/>
      <c r="N35" s="111"/>
      <c r="O35" s="111"/>
      <c r="P35" s="111"/>
      <c r="Q35" s="111"/>
    </row>
    <row r="36" spans="2:17">
      <c r="B36" s="153"/>
      <c r="C36" s="153"/>
      <c r="D36" s="230"/>
      <c r="E36" s="153"/>
      <c r="F36" s="153"/>
      <c r="G36" s="230"/>
      <c r="H36" s="153"/>
      <c r="I36" s="153"/>
      <c r="J36" s="111"/>
      <c r="K36" s="111"/>
      <c r="L36" s="111"/>
      <c r="M36" s="111"/>
      <c r="N36" s="111"/>
      <c r="O36" s="111"/>
      <c r="P36" s="111"/>
      <c r="Q36" s="111"/>
    </row>
    <row r="37" spans="2:17">
      <c r="B37" s="153"/>
      <c r="C37" s="153"/>
      <c r="D37" s="230"/>
      <c r="E37" s="153"/>
      <c r="F37" s="153"/>
      <c r="G37" s="230"/>
      <c r="H37" s="153"/>
      <c r="I37" s="153"/>
      <c r="J37" s="111"/>
      <c r="K37" s="111"/>
      <c r="L37" s="111"/>
      <c r="M37" s="111"/>
      <c r="N37" s="111"/>
      <c r="O37" s="111"/>
      <c r="P37" s="111"/>
      <c r="Q37" s="111"/>
    </row>
    <row r="38" spans="2:17">
      <c r="B38" s="153"/>
      <c r="C38" s="153"/>
      <c r="D38" s="230"/>
      <c r="E38" s="153"/>
      <c r="F38" s="153"/>
      <c r="G38" s="230"/>
      <c r="H38" s="153"/>
      <c r="I38" s="153"/>
      <c r="J38" s="111"/>
      <c r="K38" s="111"/>
      <c r="L38" s="111"/>
      <c r="M38" s="111"/>
      <c r="N38" s="111"/>
      <c r="O38" s="111"/>
      <c r="P38" s="111"/>
      <c r="Q38" s="111"/>
    </row>
    <row r="39" spans="2:17">
      <c r="B39" s="153"/>
      <c r="C39" s="153"/>
      <c r="D39" s="230"/>
      <c r="E39" s="153"/>
      <c r="F39" s="153"/>
      <c r="G39" s="230"/>
      <c r="H39" s="153"/>
      <c r="I39" s="153"/>
      <c r="J39" s="111"/>
      <c r="K39" s="111"/>
      <c r="L39" s="111"/>
      <c r="M39" s="111"/>
      <c r="N39" s="111"/>
      <c r="O39" s="111"/>
      <c r="P39" s="111"/>
      <c r="Q39" s="111"/>
    </row>
    <row r="40" spans="2:17">
      <c r="B40" s="153"/>
      <c r="C40" s="153"/>
      <c r="D40" s="230"/>
      <c r="E40" s="153"/>
      <c r="F40" s="153"/>
      <c r="G40" s="230"/>
      <c r="H40" s="153"/>
      <c r="I40" s="153"/>
      <c r="J40" s="111"/>
      <c r="K40" s="111"/>
      <c r="L40" s="111"/>
      <c r="M40" s="111"/>
      <c r="N40" s="111"/>
      <c r="O40" s="111"/>
      <c r="P40" s="111"/>
      <c r="Q40" s="111"/>
    </row>
    <row r="41" spans="2:17">
      <c r="B41" s="153"/>
      <c r="C41" s="153"/>
      <c r="D41" s="230"/>
      <c r="E41" s="153"/>
      <c r="F41" s="153"/>
      <c r="G41" s="230"/>
      <c r="H41" s="153"/>
      <c r="I41" s="153"/>
      <c r="J41" s="111"/>
      <c r="K41" s="111"/>
      <c r="L41" s="111"/>
      <c r="M41" s="111"/>
      <c r="N41" s="111"/>
      <c r="O41" s="111"/>
      <c r="P41" s="111"/>
      <c r="Q41" s="111"/>
    </row>
    <row r="42" spans="2:17">
      <c r="B42" s="153"/>
      <c r="C42" s="153"/>
      <c r="D42" s="230"/>
      <c r="E42" s="153"/>
      <c r="F42" s="153"/>
      <c r="G42" s="230"/>
      <c r="H42" s="153"/>
      <c r="I42" s="153"/>
      <c r="J42" s="111"/>
      <c r="K42" s="111"/>
      <c r="L42" s="111"/>
      <c r="M42" s="111"/>
      <c r="N42" s="111"/>
      <c r="O42" s="111"/>
      <c r="P42" s="111"/>
      <c r="Q42" s="111"/>
    </row>
    <row r="43" spans="2:17">
      <c r="B43" s="153"/>
      <c r="C43" s="153"/>
      <c r="D43" s="230"/>
      <c r="E43" s="153"/>
      <c r="F43" s="153"/>
      <c r="G43" s="230"/>
      <c r="H43" s="153"/>
      <c r="I43" s="153"/>
      <c r="J43" s="111"/>
      <c r="K43" s="111"/>
      <c r="L43" s="111"/>
      <c r="M43" s="111"/>
      <c r="N43" s="111"/>
      <c r="O43" s="111"/>
      <c r="P43" s="111"/>
      <c r="Q43" s="111"/>
    </row>
    <row r="44" spans="2:17">
      <c r="B44" s="153"/>
      <c r="C44" s="153"/>
      <c r="D44" s="230"/>
      <c r="E44" s="153"/>
      <c r="F44" s="153"/>
      <c r="G44" s="230"/>
      <c r="H44" s="153"/>
      <c r="I44" s="153"/>
      <c r="J44" s="111"/>
      <c r="K44" s="111"/>
      <c r="L44" s="111"/>
      <c r="M44" s="111"/>
      <c r="N44" s="111"/>
      <c r="O44" s="111"/>
      <c r="P44" s="111"/>
      <c r="Q44" s="111"/>
    </row>
    <row r="45" spans="2:17">
      <c r="B45" s="153"/>
      <c r="C45" s="153"/>
      <c r="D45" s="230"/>
      <c r="E45" s="153"/>
      <c r="F45" s="153"/>
      <c r="G45" s="230"/>
      <c r="H45" s="153"/>
      <c r="I45" s="153"/>
      <c r="J45" s="111"/>
      <c r="K45" s="111"/>
      <c r="L45" s="111"/>
      <c r="M45" s="111"/>
      <c r="N45" s="111"/>
      <c r="O45" s="111"/>
      <c r="P45" s="111"/>
      <c r="Q45" s="111"/>
    </row>
    <row r="46" spans="2:17">
      <c r="B46" s="153"/>
      <c r="C46" s="153"/>
      <c r="D46" s="230"/>
      <c r="E46" s="153"/>
      <c r="F46" s="153"/>
      <c r="G46" s="230"/>
      <c r="H46" s="153"/>
      <c r="I46" s="153"/>
      <c r="J46" s="111"/>
      <c r="K46" s="111"/>
      <c r="L46" s="111"/>
      <c r="M46" s="111"/>
      <c r="N46" s="111"/>
      <c r="O46" s="111"/>
      <c r="P46" s="111"/>
      <c r="Q46" s="111"/>
    </row>
    <row r="47" spans="2:17">
      <c r="B47" s="153"/>
      <c r="C47" s="153"/>
      <c r="D47" s="230"/>
      <c r="E47" s="153"/>
      <c r="F47" s="153"/>
      <c r="G47" s="230"/>
      <c r="H47" s="153"/>
      <c r="I47" s="153"/>
      <c r="J47" s="111"/>
      <c r="K47" s="111"/>
      <c r="L47" s="111"/>
      <c r="M47" s="111"/>
      <c r="N47" s="111"/>
      <c r="O47" s="111"/>
      <c r="P47" s="111"/>
      <c r="Q47" s="111"/>
    </row>
    <row r="48" spans="2:17">
      <c r="B48" s="153"/>
      <c r="C48" s="153"/>
      <c r="D48" s="230"/>
      <c r="E48" s="153"/>
      <c r="F48" s="153"/>
      <c r="G48" s="230"/>
      <c r="H48" s="153"/>
      <c r="I48" s="153"/>
      <c r="J48" s="111"/>
      <c r="K48" s="111"/>
      <c r="L48" s="111"/>
      <c r="M48" s="111"/>
      <c r="N48" s="111"/>
      <c r="O48" s="111"/>
      <c r="P48" s="111"/>
      <c r="Q48" s="111"/>
    </row>
    <row r="49" spans="2:17">
      <c r="B49" s="153"/>
      <c r="C49" s="153"/>
      <c r="D49" s="230"/>
      <c r="E49" s="153"/>
      <c r="F49" s="153"/>
      <c r="G49" s="230"/>
      <c r="H49" s="153"/>
      <c r="I49" s="153"/>
      <c r="J49" s="111"/>
      <c r="K49" s="111"/>
      <c r="L49" s="111"/>
      <c r="M49" s="111"/>
      <c r="N49" s="111"/>
      <c r="O49" s="111"/>
      <c r="P49" s="111"/>
      <c r="Q49" s="111"/>
    </row>
    <row r="50" spans="2:17">
      <c r="B50" s="153"/>
      <c r="C50" s="153"/>
      <c r="D50" s="230"/>
      <c r="E50" s="153"/>
      <c r="F50" s="153"/>
      <c r="G50" s="230"/>
      <c r="H50" s="153"/>
      <c r="I50" s="153"/>
      <c r="J50" s="111"/>
      <c r="K50" s="111"/>
      <c r="L50" s="111"/>
      <c r="M50" s="111"/>
      <c r="N50" s="111"/>
      <c r="O50" s="111"/>
      <c r="P50" s="111"/>
      <c r="Q50" s="111"/>
    </row>
    <row r="51" spans="2:17">
      <c r="B51" s="153"/>
      <c r="C51" s="153"/>
      <c r="D51" s="230"/>
      <c r="E51" s="153"/>
      <c r="F51" s="153"/>
      <c r="G51" s="230"/>
      <c r="H51" s="153"/>
      <c r="I51" s="153"/>
      <c r="J51" s="111"/>
      <c r="K51" s="111"/>
      <c r="L51" s="111"/>
      <c r="M51" s="111"/>
      <c r="N51" s="111"/>
      <c r="O51" s="111"/>
      <c r="P51" s="111"/>
      <c r="Q51" s="111"/>
    </row>
    <row r="52" spans="2:17">
      <c r="B52" s="153"/>
      <c r="C52" s="153"/>
      <c r="D52" s="230"/>
      <c r="E52" s="153"/>
      <c r="F52" s="153"/>
      <c r="G52" s="230"/>
      <c r="H52" s="153"/>
      <c r="I52" s="153"/>
      <c r="J52" s="111"/>
      <c r="K52" s="111"/>
      <c r="L52" s="111"/>
      <c r="M52" s="111"/>
      <c r="N52" s="111"/>
      <c r="O52" s="111"/>
      <c r="P52" s="111"/>
      <c r="Q52" s="111"/>
    </row>
    <row r="53" spans="2:17">
      <c r="B53" s="153"/>
      <c r="C53" s="153"/>
      <c r="D53" s="230"/>
      <c r="E53" s="153"/>
      <c r="F53" s="153"/>
      <c r="G53" s="230"/>
      <c r="H53" s="153"/>
      <c r="I53" s="153"/>
      <c r="J53" s="111"/>
      <c r="K53" s="111"/>
      <c r="L53" s="111"/>
      <c r="M53" s="111"/>
      <c r="N53" s="111"/>
      <c r="O53" s="111"/>
      <c r="P53" s="111"/>
      <c r="Q53" s="111"/>
    </row>
    <row r="54" spans="2:17">
      <c r="B54" s="153"/>
      <c r="C54" s="153"/>
      <c r="D54" s="230"/>
      <c r="E54" s="153"/>
      <c r="F54" s="153"/>
      <c r="G54" s="230"/>
      <c r="H54" s="153"/>
      <c r="I54" s="153"/>
      <c r="J54" s="111"/>
      <c r="K54" s="111"/>
      <c r="L54" s="111"/>
      <c r="M54" s="111"/>
      <c r="N54" s="111"/>
      <c r="O54" s="111"/>
      <c r="P54" s="111"/>
      <c r="Q54" s="111"/>
    </row>
    <row r="55" spans="2:17">
      <c r="B55" s="153"/>
      <c r="C55" s="153"/>
      <c r="D55" s="230"/>
      <c r="E55" s="153"/>
      <c r="F55" s="153"/>
      <c r="G55" s="230"/>
      <c r="H55" s="153"/>
      <c r="I55" s="153"/>
      <c r="J55" s="111"/>
      <c r="K55" s="111"/>
      <c r="L55" s="111"/>
      <c r="M55" s="111"/>
      <c r="N55" s="111"/>
      <c r="O55" s="111"/>
      <c r="P55" s="111"/>
      <c r="Q55" s="111"/>
    </row>
    <row r="56" spans="2:17">
      <c r="B56" s="153"/>
      <c r="C56" s="153"/>
      <c r="D56" s="230"/>
      <c r="E56" s="153"/>
      <c r="F56" s="153"/>
      <c r="G56" s="230"/>
      <c r="H56" s="153"/>
      <c r="I56" s="153"/>
      <c r="J56" s="111"/>
      <c r="K56" s="111"/>
      <c r="L56" s="111"/>
      <c r="M56" s="111"/>
      <c r="N56" s="111"/>
      <c r="O56" s="111"/>
      <c r="P56" s="111"/>
      <c r="Q56" s="111"/>
    </row>
    <row r="57" spans="2:17">
      <c r="B57" s="153"/>
      <c r="C57" s="153"/>
      <c r="D57" s="230"/>
      <c r="E57" s="153"/>
      <c r="F57" s="153"/>
      <c r="G57" s="230"/>
      <c r="H57" s="153"/>
      <c r="I57" s="153"/>
      <c r="J57" s="111"/>
      <c r="K57" s="111"/>
      <c r="L57" s="111"/>
      <c r="M57" s="111"/>
      <c r="N57" s="111"/>
      <c r="O57" s="111"/>
      <c r="P57" s="111"/>
      <c r="Q57" s="111"/>
    </row>
    <row r="58" spans="2:17">
      <c r="B58" s="153"/>
      <c r="C58" s="153"/>
      <c r="D58" s="230"/>
      <c r="E58" s="153"/>
      <c r="F58" s="153"/>
      <c r="G58" s="230"/>
      <c r="H58" s="153"/>
      <c r="I58" s="153"/>
      <c r="J58" s="111"/>
      <c r="K58" s="111"/>
      <c r="L58" s="111"/>
      <c r="M58" s="111"/>
      <c r="N58" s="111"/>
      <c r="O58" s="111"/>
      <c r="P58" s="111"/>
      <c r="Q58" s="111"/>
    </row>
    <row r="59" spans="2:17">
      <c r="B59" s="153"/>
      <c r="C59" s="153"/>
      <c r="D59" s="230"/>
      <c r="E59" s="153"/>
      <c r="F59" s="153"/>
      <c r="G59" s="230"/>
      <c r="H59" s="153"/>
      <c r="I59" s="153"/>
      <c r="J59" s="111"/>
      <c r="K59" s="111"/>
      <c r="L59" s="111"/>
      <c r="M59" s="111"/>
      <c r="N59" s="111"/>
      <c r="O59" s="111"/>
      <c r="P59" s="111"/>
      <c r="Q59" s="111"/>
    </row>
    <row r="60" spans="2:17">
      <c r="B60" s="153"/>
      <c r="C60" s="153"/>
      <c r="D60" s="230"/>
      <c r="E60" s="153"/>
      <c r="F60" s="153"/>
      <c r="G60" s="230"/>
      <c r="H60" s="153"/>
      <c r="I60" s="153"/>
      <c r="J60" s="111"/>
      <c r="K60" s="111"/>
      <c r="L60" s="111"/>
      <c r="M60" s="111"/>
      <c r="N60" s="111"/>
      <c r="O60" s="111"/>
      <c r="P60" s="111"/>
      <c r="Q60" s="111"/>
    </row>
    <row r="61" spans="2:17">
      <c r="B61" s="153"/>
      <c r="C61" s="153"/>
      <c r="D61" s="230"/>
      <c r="E61" s="153"/>
      <c r="F61" s="153"/>
      <c r="G61" s="230"/>
      <c r="H61" s="153"/>
      <c r="I61" s="153"/>
      <c r="J61" s="111"/>
      <c r="K61" s="111"/>
      <c r="L61" s="111"/>
      <c r="M61" s="111"/>
      <c r="N61" s="111"/>
      <c r="O61" s="111"/>
      <c r="P61" s="111"/>
      <c r="Q61" s="111"/>
    </row>
    <row r="62" spans="2:17">
      <c r="B62" s="153"/>
      <c r="C62" s="153"/>
      <c r="D62" s="230"/>
      <c r="E62" s="153"/>
      <c r="F62" s="153"/>
      <c r="G62" s="230"/>
      <c r="H62" s="153"/>
      <c r="I62" s="153"/>
      <c r="J62" s="111"/>
      <c r="K62" s="111"/>
      <c r="L62" s="111"/>
      <c r="M62" s="111"/>
      <c r="N62" s="111"/>
      <c r="O62" s="111"/>
      <c r="P62" s="111"/>
      <c r="Q62" s="111"/>
    </row>
    <row r="63" spans="2:17">
      <c r="B63" s="153"/>
      <c r="C63" s="153"/>
      <c r="D63" s="230"/>
      <c r="E63" s="153"/>
      <c r="F63" s="153"/>
      <c r="G63" s="230"/>
      <c r="H63" s="153"/>
      <c r="I63" s="153"/>
      <c r="J63" s="111"/>
      <c r="K63" s="111"/>
      <c r="L63" s="111"/>
      <c r="M63" s="111"/>
      <c r="N63" s="111"/>
      <c r="O63" s="111"/>
      <c r="P63" s="111"/>
      <c r="Q63" s="111"/>
    </row>
    <row r="64" spans="2:17">
      <c r="B64" s="153"/>
      <c r="C64" s="153"/>
      <c r="D64" s="230"/>
      <c r="E64" s="153"/>
      <c r="F64" s="153"/>
      <c r="G64" s="230"/>
      <c r="H64" s="153"/>
      <c r="I64" s="153"/>
      <c r="J64" s="111"/>
      <c r="K64" s="111"/>
      <c r="L64" s="111"/>
      <c r="M64" s="111"/>
      <c r="N64" s="111"/>
      <c r="O64" s="111"/>
      <c r="P64" s="111"/>
      <c r="Q64" s="111"/>
    </row>
    <row r="65" spans="2:17">
      <c r="B65" s="153"/>
      <c r="C65" s="153"/>
      <c r="D65" s="230"/>
      <c r="E65" s="153"/>
      <c r="F65" s="153"/>
      <c r="G65" s="230"/>
      <c r="H65" s="153"/>
      <c r="I65" s="153"/>
      <c r="J65" s="111"/>
      <c r="K65" s="111"/>
      <c r="L65" s="111"/>
      <c r="M65" s="111"/>
      <c r="N65" s="111"/>
      <c r="O65" s="111"/>
      <c r="P65" s="111"/>
      <c r="Q65" s="111"/>
    </row>
    <row r="66" spans="2:17">
      <c r="B66" s="153"/>
      <c r="C66" s="153"/>
      <c r="D66" s="230"/>
      <c r="E66" s="153"/>
      <c r="F66" s="153"/>
      <c r="G66" s="230"/>
      <c r="H66" s="153"/>
      <c r="I66" s="153"/>
      <c r="J66" s="111"/>
      <c r="K66" s="111"/>
      <c r="L66" s="111"/>
      <c r="M66" s="111"/>
      <c r="N66" s="111"/>
      <c r="O66" s="111"/>
      <c r="P66" s="111"/>
      <c r="Q66" s="111"/>
    </row>
    <row r="67" spans="2:17">
      <c r="B67" s="153"/>
      <c r="C67" s="153"/>
      <c r="D67" s="230"/>
      <c r="E67" s="153"/>
      <c r="F67" s="153"/>
      <c r="G67" s="230"/>
      <c r="H67" s="153"/>
      <c r="I67" s="153"/>
      <c r="J67" s="111"/>
      <c r="K67" s="111"/>
      <c r="L67" s="111"/>
      <c r="M67" s="111"/>
      <c r="N67" s="111"/>
      <c r="O67" s="111"/>
      <c r="P67" s="111"/>
      <c r="Q67" s="111"/>
    </row>
    <row r="68" spans="2:17">
      <c r="B68" s="153"/>
      <c r="C68" s="153"/>
      <c r="D68" s="230"/>
      <c r="E68" s="153"/>
      <c r="F68" s="153"/>
      <c r="G68" s="230"/>
      <c r="H68" s="153"/>
      <c r="I68" s="153"/>
      <c r="J68" s="111"/>
      <c r="K68" s="111"/>
      <c r="L68" s="111"/>
      <c r="M68" s="111"/>
      <c r="N68" s="111"/>
      <c r="O68" s="111"/>
      <c r="P68" s="111"/>
      <c r="Q68" s="111"/>
    </row>
    <row r="69" spans="2:17">
      <c r="B69" s="153"/>
      <c r="C69" s="153"/>
      <c r="D69" s="230"/>
      <c r="E69" s="153"/>
      <c r="F69" s="153"/>
      <c r="G69" s="230"/>
      <c r="H69" s="153"/>
      <c r="I69" s="153"/>
      <c r="J69" s="111"/>
      <c r="K69" s="111"/>
      <c r="L69" s="111"/>
      <c r="M69" s="111"/>
      <c r="N69" s="111"/>
      <c r="O69" s="111"/>
      <c r="P69" s="111"/>
      <c r="Q69" s="111"/>
    </row>
    <row r="70" spans="2:17">
      <c r="B70" s="153"/>
      <c r="C70" s="153"/>
      <c r="D70" s="230"/>
      <c r="E70" s="153"/>
      <c r="F70" s="153"/>
      <c r="G70" s="230"/>
      <c r="H70" s="153"/>
      <c r="I70" s="153"/>
      <c r="J70" s="111"/>
      <c r="K70" s="111"/>
      <c r="L70" s="111"/>
      <c r="M70" s="111"/>
      <c r="N70" s="111"/>
      <c r="O70" s="111"/>
      <c r="P70" s="111"/>
      <c r="Q70" s="111"/>
    </row>
    <row r="71" spans="2:17">
      <c r="B71" s="153"/>
      <c r="C71" s="153"/>
      <c r="D71" s="230"/>
      <c r="E71" s="153"/>
      <c r="F71" s="153"/>
      <c r="G71" s="230"/>
      <c r="H71" s="153"/>
      <c r="I71" s="153"/>
      <c r="J71" s="111"/>
      <c r="K71" s="111"/>
      <c r="L71" s="111"/>
      <c r="M71" s="111"/>
      <c r="N71" s="111"/>
      <c r="O71" s="111"/>
      <c r="P71" s="111"/>
      <c r="Q71" s="111"/>
    </row>
    <row r="72" spans="2:17">
      <c r="B72" s="153"/>
      <c r="C72" s="153"/>
      <c r="D72" s="230"/>
      <c r="E72" s="153"/>
      <c r="F72" s="153"/>
      <c r="G72" s="230"/>
      <c r="H72" s="153"/>
      <c r="I72" s="153"/>
      <c r="J72" s="111"/>
      <c r="K72" s="111"/>
      <c r="L72" s="111"/>
      <c r="M72" s="111"/>
      <c r="N72" s="111"/>
      <c r="O72" s="111"/>
      <c r="P72" s="111"/>
      <c r="Q72" s="111"/>
    </row>
    <row r="73" spans="2:17">
      <c r="B73" s="153"/>
      <c r="C73" s="153"/>
      <c r="D73" s="230"/>
      <c r="E73" s="153"/>
      <c r="F73" s="153"/>
      <c r="G73" s="230"/>
      <c r="H73" s="153"/>
      <c r="I73" s="153"/>
      <c r="J73" s="111"/>
      <c r="K73" s="111"/>
      <c r="L73" s="111"/>
      <c r="M73" s="111"/>
      <c r="N73" s="111"/>
      <c r="O73" s="111"/>
      <c r="P73" s="111"/>
      <c r="Q73" s="111"/>
    </row>
    <row r="74" spans="2:17">
      <c r="B74" s="153"/>
      <c r="C74" s="153"/>
      <c r="D74" s="230"/>
      <c r="E74" s="153"/>
      <c r="F74" s="153"/>
      <c r="G74" s="230"/>
      <c r="H74" s="153"/>
      <c r="I74" s="153"/>
      <c r="J74" s="111"/>
      <c r="K74" s="111"/>
      <c r="L74" s="111"/>
      <c r="M74" s="111"/>
      <c r="N74" s="111"/>
      <c r="O74" s="111"/>
      <c r="P74" s="111"/>
      <c r="Q74" s="111"/>
    </row>
    <row r="75" spans="2:17">
      <c r="B75" s="153"/>
      <c r="C75" s="153"/>
      <c r="D75" s="230"/>
      <c r="E75" s="153"/>
      <c r="F75" s="153"/>
      <c r="G75" s="230"/>
      <c r="H75" s="153"/>
      <c r="I75" s="153"/>
      <c r="J75" s="111"/>
      <c r="K75" s="111"/>
      <c r="L75" s="111"/>
      <c r="M75" s="111"/>
      <c r="N75" s="111"/>
      <c r="O75" s="111"/>
      <c r="P75" s="111"/>
      <c r="Q75" s="111"/>
    </row>
    <row r="76" spans="2:17">
      <c r="B76" s="153"/>
      <c r="C76" s="153"/>
      <c r="D76" s="230"/>
      <c r="E76" s="153"/>
      <c r="F76" s="153"/>
      <c r="G76" s="230"/>
      <c r="H76" s="153"/>
      <c r="I76" s="153"/>
      <c r="J76" s="111"/>
      <c r="K76" s="111"/>
      <c r="L76" s="111"/>
      <c r="M76" s="111"/>
      <c r="N76" s="111"/>
      <c r="O76" s="111"/>
      <c r="P76" s="111"/>
      <c r="Q76" s="111"/>
    </row>
    <row r="77" spans="2:17">
      <c r="B77" s="153"/>
      <c r="C77" s="153"/>
      <c r="D77" s="230"/>
      <c r="E77" s="153"/>
      <c r="F77" s="153"/>
      <c r="G77" s="230"/>
      <c r="H77" s="153"/>
      <c r="I77" s="153"/>
      <c r="J77" s="111"/>
      <c r="K77" s="111"/>
      <c r="L77" s="111"/>
      <c r="M77" s="111"/>
      <c r="N77" s="111"/>
      <c r="O77" s="111"/>
      <c r="P77" s="111"/>
      <c r="Q77" s="111"/>
    </row>
    <row r="78" spans="2:17">
      <c r="B78" s="153"/>
      <c r="C78" s="153"/>
      <c r="D78" s="230"/>
      <c r="E78" s="153"/>
      <c r="F78" s="153"/>
      <c r="G78" s="230"/>
      <c r="H78" s="153"/>
      <c r="I78" s="153"/>
      <c r="J78" s="111"/>
      <c r="K78" s="111"/>
      <c r="L78" s="111"/>
      <c r="M78" s="111"/>
      <c r="N78" s="111"/>
      <c r="O78" s="111"/>
      <c r="P78" s="111"/>
      <c r="Q78" s="111"/>
    </row>
    <row r="79" spans="2:17">
      <c r="B79" s="153"/>
      <c r="C79" s="153"/>
      <c r="D79" s="230"/>
      <c r="E79" s="153"/>
      <c r="F79" s="153"/>
      <c r="G79" s="230"/>
      <c r="H79" s="153"/>
      <c r="I79" s="153"/>
      <c r="J79" s="111"/>
      <c r="K79" s="111"/>
      <c r="L79" s="111"/>
      <c r="M79" s="111"/>
      <c r="N79" s="111"/>
      <c r="O79" s="111"/>
      <c r="P79" s="111"/>
      <c r="Q79" s="111"/>
    </row>
    <row r="80" spans="2:17">
      <c r="B80" s="153"/>
      <c r="C80" s="153"/>
      <c r="D80" s="230"/>
      <c r="E80" s="153"/>
      <c r="F80" s="153"/>
      <c r="G80" s="230"/>
      <c r="H80" s="153"/>
      <c r="I80" s="153"/>
      <c r="J80" s="111"/>
      <c r="K80" s="111"/>
      <c r="L80" s="111"/>
      <c r="M80" s="111"/>
      <c r="N80" s="111"/>
      <c r="O80" s="111"/>
      <c r="P80" s="111"/>
      <c r="Q80" s="111"/>
    </row>
    <row r="81" spans="2:17">
      <c r="B81" s="153"/>
      <c r="C81" s="153"/>
      <c r="D81" s="230"/>
      <c r="E81" s="153"/>
      <c r="F81" s="153"/>
      <c r="G81" s="230"/>
      <c r="H81" s="153"/>
      <c r="I81" s="153"/>
      <c r="J81" s="111"/>
      <c r="K81" s="111"/>
      <c r="L81" s="111"/>
      <c r="M81" s="111"/>
      <c r="N81" s="111"/>
      <c r="O81" s="111"/>
      <c r="P81" s="111"/>
      <c r="Q81" s="111"/>
    </row>
    <row r="82" spans="2:17">
      <c r="B82" s="153"/>
      <c r="C82" s="153"/>
      <c r="D82" s="230"/>
      <c r="E82" s="153"/>
      <c r="F82" s="153"/>
      <c r="G82" s="230"/>
      <c r="H82" s="153"/>
      <c r="I82" s="153"/>
      <c r="J82" s="111"/>
      <c r="K82" s="111"/>
      <c r="L82" s="111"/>
      <c r="M82" s="111"/>
      <c r="N82" s="111"/>
      <c r="O82" s="111"/>
      <c r="P82" s="111"/>
      <c r="Q82" s="111"/>
    </row>
    <row r="83" spans="2:17">
      <c r="B83" s="153"/>
      <c r="C83" s="153"/>
      <c r="D83" s="230"/>
      <c r="E83" s="153"/>
      <c r="F83" s="153"/>
      <c r="G83" s="230"/>
      <c r="H83" s="153"/>
      <c r="I83" s="153"/>
      <c r="J83" s="111"/>
      <c r="K83" s="111"/>
      <c r="L83" s="111"/>
      <c r="M83" s="111"/>
      <c r="N83" s="111"/>
      <c r="O83" s="111"/>
      <c r="P83" s="111"/>
      <c r="Q83" s="111"/>
    </row>
    <row r="84" spans="2:17">
      <c r="B84" s="153"/>
      <c r="C84" s="153"/>
      <c r="D84" s="230"/>
      <c r="E84" s="153"/>
      <c r="F84" s="153"/>
      <c r="G84" s="230"/>
      <c r="H84" s="153"/>
      <c r="I84" s="153"/>
      <c r="J84" s="111"/>
      <c r="K84" s="111"/>
      <c r="L84" s="111"/>
      <c r="M84" s="111"/>
      <c r="N84" s="111"/>
      <c r="O84" s="111"/>
      <c r="P84" s="111"/>
      <c r="Q84" s="111"/>
    </row>
    <row r="85" spans="2:17">
      <c r="B85" s="153"/>
      <c r="C85" s="153"/>
      <c r="D85" s="230"/>
      <c r="E85" s="153"/>
      <c r="F85" s="153"/>
      <c r="G85" s="230"/>
      <c r="H85" s="153"/>
      <c r="I85" s="153"/>
      <c r="J85" s="111"/>
      <c r="K85" s="111"/>
      <c r="L85" s="111"/>
      <c r="M85" s="111"/>
      <c r="N85" s="111"/>
      <c r="O85" s="111"/>
      <c r="P85" s="111"/>
      <c r="Q85" s="111"/>
    </row>
    <row r="86" spans="2:17">
      <c r="B86" s="153"/>
      <c r="C86" s="153"/>
      <c r="D86" s="230"/>
      <c r="E86" s="153"/>
      <c r="F86" s="153"/>
      <c r="G86" s="230"/>
      <c r="H86" s="153"/>
      <c r="I86" s="153"/>
      <c r="J86" s="111"/>
      <c r="K86" s="111"/>
      <c r="L86" s="111"/>
      <c r="M86" s="111"/>
      <c r="N86" s="111"/>
      <c r="O86" s="111"/>
      <c r="P86" s="111"/>
      <c r="Q86" s="111"/>
    </row>
    <row r="87" spans="2:17">
      <c r="B87" s="153"/>
      <c r="C87" s="153"/>
      <c r="D87" s="230"/>
      <c r="E87" s="153"/>
      <c r="F87" s="153"/>
      <c r="G87" s="230"/>
      <c r="H87" s="153"/>
      <c r="I87" s="153"/>
      <c r="J87" s="111"/>
      <c r="K87" s="111"/>
      <c r="L87" s="111"/>
      <c r="M87" s="111"/>
      <c r="N87" s="111"/>
      <c r="O87" s="111"/>
      <c r="P87" s="111"/>
      <c r="Q87" s="111"/>
    </row>
    <row r="88" spans="2:17">
      <c r="B88" s="153"/>
      <c r="C88" s="153"/>
      <c r="D88" s="230"/>
      <c r="E88" s="153"/>
      <c r="F88" s="153"/>
      <c r="G88" s="230"/>
      <c r="H88" s="153"/>
      <c r="I88" s="153"/>
      <c r="J88" s="111"/>
      <c r="K88" s="111"/>
      <c r="L88" s="111"/>
      <c r="M88" s="111"/>
      <c r="N88" s="111"/>
      <c r="O88" s="111"/>
      <c r="P88" s="111"/>
      <c r="Q88" s="111"/>
    </row>
    <row r="89" spans="2:17">
      <c r="B89" s="153"/>
      <c r="C89" s="153"/>
      <c r="D89" s="230"/>
      <c r="E89" s="153"/>
      <c r="F89" s="153"/>
      <c r="G89" s="230"/>
      <c r="H89" s="153"/>
      <c r="I89" s="153"/>
      <c r="J89" s="111"/>
      <c r="K89" s="111"/>
      <c r="L89" s="111"/>
      <c r="M89" s="111"/>
      <c r="N89" s="111"/>
      <c r="O89" s="111"/>
      <c r="P89" s="111"/>
      <c r="Q89" s="111"/>
    </row>
    <row r="90" spans="2:17">
      <c r="B90" s="153"/>
      <c r="C90" s="153"/>
      <c r="D90" s="230"/>
      <c r="E90" s="153"/>
      <c r="F90" s="153"/>
      <c r="G90" s="230"/>
      <c r="H90" s="153"/>
      <c r="I90" s="153"/>
      <c r="J90" s="111"/>
      <c r="K90" s="111"/>
      <c r="L90" s="111"/>
      <c r="M90" s="111"/>
      <c r="N90" s="111"/>
      <c r="O90" s="111"/>
      <c r="P90" s="111"/>
      <c r="Q90" s="111"/>
    </row>
    <row r="91" spans="2:17">
      <c r="B91" s="153"/>
      <c r="C91" s="153"/>
      <c r="D91" s="230"/>
      <c r="E91" s="153"/>
      <c r="F91" s="153"/>
      <c r="G91" s="230"/>
      <c r="H91" s="153"/>
      <c r="I91" s="153"/>
      <c r="J91" s="111"/>
      <c r="K91" s="111"/>
      <c r="L91" s="111"/>
      <c r="M91" s="111"/>
      <c r="N91" s="111"/>
      <c r="O91" s="111"/>
      <c r="P91" s="111"/>
      <c r="Q91" s="111"/>
    </row>
    <row r="92" spans="2:17">
      <c r="B92" s="153"/>
      <c r="C92" s="153"/>
      <c r="D92" s="230"/>
      <c r="E92" s="153"/>
      <c r="F92" s="153"/>
      <c r="G92" s="230"/>
      <c r="H92" s="153"/>
      <c r="I92" s="153"/>
      <c r="J92" s="111"/>
      <c r="K92" s="111"/>
      <c r="L92" s="111"/>
      <c r="M92" s="111"/>
      <c r="N92" s="111"/>
      <c r="O92" s="111"/>
      <c r="P92" s="111"/>
      <c r="Q92" s="111"/>
    </row>
    <row r="93" spans="2:17">
      <c r="B93" s="153"/>
      <c r="C93" s="153"/>
      <c r="D93" s="230"/>
      <c r="E93" s="153"/>
      <c r="F93" s="153"/>
      <c r="G93" s="230"/>
      <c r="H93" s="153"/>
      <c r="I93" s="153"/>
      <c r="J93" s="111"/>
      <c r="K93" s="111"/>
      <c r="L93" s="111"/>
      <c r="M93" s="111"/>
      <c r="N93" s="111"/>
      <c r="O93" s="111"/>
      <c r="P93" s="111"/>
      <c r="Q93" s="111"/>
    </row>
    <row r="94" spans="2:17">
      <c r="B94" s="153"/>
      <c r="C94" s="153"/>
      <c r="D94" s="230"/>
      <c r="E94" s="153"/>
      <c r="F94" s="153"/>
      <c r="G94" s="230"/>
      <c r="H94" s="153"/>
      <c r="I94" s="153"/>
      <c r="J94" s="111"/>
      <c r="K94" s="111"/>
      <c r="L94" s="111"/>
      <c r="M94" s="111"/>
      <c r="N94" s="111"/>
      <c r="O94" s="111"/>
      <c r="P94" s="111"/>
      <c r="Q94" s="111"/>
    </row>
    <row r="95" spans="2:17">
      <c r="B95" s="153"/>
      <c r="C95" s="153"/>
      <c r="D95" s="230"/>
      <c r="E95" s="153"/>
      <c r="F95" s="153"/>
      <c r="G95" s="230"/>
      <c r="H95" s="153"/>
      <c r="I95" s="153"/>
      <c r="J95" s="111"/>
      <c r="K95" s="111"/>
      <c r="L95" s="111"/>
      <c r="M95" s="111"/>
      <c r="N95" s="111"/>
      <c r="O95" s="111"/>
      <c r="P95" s="111"/>
      <c r="Q95" s="111"/>
    </row>
    <row r="96" spans="2:17">
      <c r="B96" s="153"/>
      <c r="C96" s="153"/>
      <c r="D96" s="230"/>
      <c r="E96" s="153"/>
      <c r="F96" s="153"/>
      <c r="G96" s="230"/>
      <c r="H96" s="153"/>
      <c r="I96" s="153"/>
      <c r="J96" s="111"/>
      <c r="K96" s="111"/>
      <c r="L96" s="111"/>
      <c r="M96" s="111"/>
      <c r="N96" s="111"/>
      <c r="O96" s="111"/>
      <c r="P96" s="111"/>
      <c r="Q96" s="111"/>
    </row>
    <row r="97" spans="2:17">
      <c r="B97" s="153"/>
      <c r="C97" s="153"/>
      <c r="D97" s="230"/>
      <c r="E97" s="153"/>
      <c r="F97" s="153"/>
      <c r="G97" s="230"/>
      <c r="H97" s="153"/>
      <c r="I97" s="153"/>
      <c r="J97" s="111"/>
      <c r="K97" s="111"/>
      <c r="L97" s="111"/>
      <c r="M97" s="111"/>
      <c r="N97" s="111"/>
      <c r="O97" s="111"/>
      <c r="P97" s="111"/>
      <c r="Q97" s="111"/>
    </row>
    <row r="98" spans="2:17">
      <c r="B98" s="153"/>
      <c r="C98" s="153"/>
      <c r="D98" s="230"/>
      <c r="E98" s="153"/>
      <c r="F98" s="153"/>
      <c r="G98" s="230"/>
      <c r="H98" s="153"/>
      <c r="I98" s="153"/>
      <c r="J98" s="111"/>
      <c r="K98" s="111"/>
      <c r="L98" s="111"/>
      <c r="M98" s="111"/>
      <c r="N98" s="111"/>
      <c r="O98" s="111"/>
      <c r="P98" s="111"/>
      <c r="Q98" s="111"/>
    </row>
    <row r="99" spans="2:17">
      <c r="B99" s="153"/>
      <c r="C99" s="153"/>
      <c r="D99" s="230"/>
      <c r="E99" s="153"/>
      <c r="F99" s="153"/>
      <c r="G99" s="230"/>
      <c r="H99" s="153"/>
      <c r="I99" s="153"/>
      <c r="J99" s="111"/>
      <c r="K99" s="111"/>
      <c r="L99" s="111"/>
      <c r="M99" s="111"/>
      <c r="N99" s="111"/>
      <c r="O99" s="111"/>
      <c r="P99" s="111"/>
      <c r="Q99" s="111"/>
    </row>
    <row r="100" spans="2:17">
      <c r="B100" s="153"/>
      <c r="C100" s="153"/>
      <c r="D100" s="230"/>
      <c r="E100" s="153"/>
      <c r="F100" s="153"/>
      <c r="G100" s="230"/>
      <c r="H100" s="153"/>
      <c r="I100" s="153"/>
      <c r="J100" s="111"/>
      <c r="K100" s="111"/>
      <c r="L100" s="111"/>
      <c r="M100" s="111"/>
      <c r="N100" s="111"/>
      <c r="O100" s="111"/>
      <c r="P100" s="111"/>
      <c r="Q100" s="111"/>
    </row>
    <row r="101" spans="2:17">
      <c r="B101" s="153"/>
      <c r="C101" s="153"/>
      <c r="D101" s="230"/>
      <c r="E101" s="153"/>
      <c r="F101" s="153"/>
      <c r="G101" s="230"/>
      <c r="H101" s="153"/>
      <c r="I101" s="153"/>
      <c r="J101" s="111"/>
      <c r="K101" s="111"/>
      <c r="L101" s="111"/>
      <c r="M101" s="111"/>
      <c r="N101" s="111"/>
      <c r="O101" s="111"/>
      <c r="P101" s="111"/>
      <c r="Q101" s="111"/>
    </row>
    <row r="102" spans="2:17">
      <c r="B102" s="153"/>
      <c r="C102" s="153"/>
      <c r="D102" s="230"/>
      <c r="E102" s="153"/>
      <c r="F102" s="153"/>
      <c r="G102" s="230"/>
      <c r="H102" s="153"/>
      <c r="I102" s="153"/>
      <c r="J102" s="111"/>
      <c r="K102" s="111"/>
      <c r="L102" s="111"/>
      <c r="M102" s="111"/>
      <c r="N102" s="111"/>
      <c r="O102" s="111"/>
      <c r="P102" s="111"/>
      <c r="Q102" s="111"/>
    </row>
    <row r="103" spans="2:17">
      <c r="B103" s="153"/>
      <c r="C103" s="153"/>
      <c r="D103" s="230"/>
      <c r="E103" s="153"/>
      <c r="F103" s="153"/>
      <c r="G103" s="230"/>
      <c r="H103" s="153"/>
      <c r="I103" s="153"/>
      <c r="J103" s="111"/>
      <c r="K103" s="111"/>
      <c r="L103" s="111"/>
      <c r="M103" s="111"/>
      <c r="N103" s="111"/>
      <c r="O103" s="111"/>
      <c r="P103" s="111"/>
      <c r="Q103" s="111"/>
    </row>
    <row r="104" spans="2:17">
      <c r="B104" s="153"/>
      <c r="C104" s="153"/>
      <c r="D104" s="230"/>
      <c r="E104" s="153"/>
      <c r="F104" s="153"/>
      <c r="G104" s="230"/>
      <c r="H104" s="153"/>
      <c r="I104" s="153"/>
      <c r="J104" s="111"/>
      <c r="K104" s="111"/>
      <c r="L104" s="111"/>
      <c r="M104" s="111"/>
      <c r="N104" s="111"/>
      <c r="O104" s="111"/>
      <c r="P104" s="111"/>
      <c r="Q104" s="111"/>
    </row>
    <row r="105" spans="2:17">
      <c r="B105" s="153"/>
      <c r="C105" s="153"/>
      <c r="D105" s="230"/>
      <c r="E105" s="153"/>
      <c r="F105" s="153"/>
      <c r="G105" s="230"/>
      <c r="H105" s="153"/>
      <c r="I105" s="153"/>
      <c r="J105" s="111"/>
      <c r="K105" s="111"/>
      <c r="L105" s="111"/>
      <c r="M105" s="111"/>
      <c r="N105" s="111"/>
      <c r="O105" s="111"/>
      <c r="P105" s="111"/>
      <c r="Q105" s="111"/>
    </row>
    <row r="106" spans="2:17">
      <c r="B106" s="153"/>
      <c r="C106" s="153"/>
      <c r="D106" s="230"/>
      <c r="E106" s="153"/>
      <c r="F106" s="153"/>
      <c r="G106" s="230"/>
      <c r="H106" s="153"/>
      <c r="I106" s="153"/>
      <c r="J106" s="111"/>
      <c r="K106" s="111"/>
      <c r="L106" s="111"/>
      <c r="M106" s="111"/>
      <c r="N106" s="111"/>
      <c r="O106" s="111"/>
      <c r="P106" s="111"/>
      <c r="Q106" s="111"/>
    </row>
    <row r="107" spans="2:17">
      <c r="B107" s="153"/>
      <c r="C107" s="153"/>
      <c r="D107" s="230"/>
      <c r="E107" s="153"/>
      <c r="F107" s="153"/>
      <c r="G107" s="230"/>
      <c r="H107" s="153"/>
      <c r="I107" s="153"/>
      <c r="J107" s="111"/>
      <c r="K107" s="111"/>
      <c r="L107" s="111"/>
      <c r="M107" s="111"/>
      <c r="N107" s="111"/>
      <c r="O107" s="111"/>
      <c r="P107" s="111"/>
      <c r="Q107" s="111"/>
    </row>
    <row r="108" spans="2:17">
      <c r="B108" s="153"/>
      <c r="C108" s="153"/>
      <c r="D108" s="230"/>
      <c r="E108" s="153"/>
      <c r="F108" s="153"/>
      <c r="G108" s="230"/>
      <c r="H108" s="153"/>
      <c r="I108" s="153"/>
      <c r="J108" s="111"/>
      <c r="K108" s="111"/>
      <c r="L108" s="111"/>
      <c r="M108" s="111"/>
      <c r="N108" s="111"/>
      <c r="O108" s="111"/>
      <c r="P108" s="111"/>
      <c r="Q108" s="111"/>
    </row>
    <row r="109" spans="2:17">
      <c r="B109" s="153"/>
      <c r="C109" s="153"/>
      <c r="D109" s="230"/>
      <c r="E109" s="153"/>
      <c r="F109" s="153"/>
      <c r="G109" s="230"/>
      <c r="H109" s="153"/>
      <c r="I109" s="153"/>
      <c r="J109" s="111"/>
      <c r="K109" s="111"/>
      <c r="L109" s="111"/>
      <c r="M109" s="111"/>
      <c r="N109" s="111"/>
      <c r="O109" s="111"/>
      <c r="P109" s="111"/>
      <c r="Q109" s="111"/>
    </row>
    <row r="110" spans="2:17">
      <c r="B110" s="153"/>
      <c r="C110" s="153"/>
      <c r="D110" s="230"/>
      <c r="E110" s="153"/>
      <c r="F110" s="153"/>
      <c r="G110" s="230"/>
      <c r="H110" s="153"/>
      <c r="I110" s="153"/>
      <c r="J110" s="111"/>
      <c r="K110" s="111"/>
      <c r="L110" s="111"/>
      <c r="M110" s="111"/>
      <c r="N110" s="111"/>
      <c r="O110" s="111"/>
      <c r="P110" s="111"/>
      <c r="Q110" s="111"/>
    </row>
    <row r="111" spans="2:17">
      <c r="B111" s="153"/>
      <c r="C111" s="153"/>
      <c r="D111" s="230"/>
      <c r="E111" s="153"/>
      <c r="F111" s="153"/>
      <c r="G111" s="230"/>
      <c r="H111" s="153"/>
      <c r="I111" s="153"/>
      <c r="J111" s="111"/>
      <c r="K111" s="111"/>
      <c r="L111" s="111"/>
      <c r="M111" s="111"/>
      <c r="N111" s="111"/>
      <c r="O111" s="111"/>
      <c r="P111" s="111"/>
      <c r="Q111" s="111"/>
    </row>
    <row r="112" spans="2:17">
      <c r="B112" s="153"/>
      <c r="C112" s="153"/>
      <c r="D112" s="230"/>
      <c r="E112" s="153"/>
      <c r="F112" s="153"/>
      <c r="G112" s="230"/>
      <c r="H112" s="153"/>
      <c r="I112" s="153"/>
      <c r="J112" s="111"/>
      <c r="K112" s="111"/>
      <c r="L112" s="111"/>
      <c r="M112" s="111"/>
      <c r="N112" s="111"/>
      <c r="O112" s="111"/>
      <c r="P112" s="111"/>
      <c r="Q112" s="111"/>
    </row>
    <row r="113" spans="2:17">
      <c r="B113" s="153"/>
      <c r="C113" s="153"/>
      <c r="D113" s="230"/>
      <c r="E113" s="153"/>
      <c r="F113" s="153"/>
      <c r="G113" s="230"/>
      <c r="H113" s="153"/>
      <c r="I113" s="153"/>
      <c r="J113" s="111"/>
      <c r="K113" s="111"/>
      <c r="L113" s="111"/>
      <c r="M113" s="111"/>
      <c r="N113" s="111"/>
      <c r="O113" s="111"/>
      <c r="P113" s="111"/>
      <c r="Q113" s="111"/>
    </row>
    <row r="114" spans="2:17">
      <c r="B114" s="153"/>
      <c r="C114" s="153"/>
      <c r="D114" s="230"/>
      <c r="E114" s="153"/>
      <c r="F114" s="153"/>
      <c r="G114" s="230"/>
      <c r="H114" s="153"/>
      <c r="I114" s="153"/>
      <c r="J114" s="111"/>
      <c r="K114" s="111"/>
      <c r="L114" s="111"/>
      <c r="M114" s="111"/>
      <c r="N114" s="111"/>
      <c r="O114" s="111"/>
      <c r="P114" s="111"/>
      <c r="Q114" s="111"/>
    </row>
    <row r="115" spans="2:17">
      <c r="B115" s="153"/>
      <c r="C115" s="153"/>
      <c r="D115" s="230"/>
      <c r="E115" s="153"/>
      <c r="F115" s="153"/>
      <c r="G115" s="230"/>
      <c r="H115" s="153"/>
      <c r="I115" s="153"/>
      <c r="J115" s="111"/>
      <c r="K115" s="111"/>
      <c r="L115" s="111"/>
      <c r="M115" s="111"/>
      <c r="N115" s="111"/>
      <c r="O115" s="111"/>
      <c r="P115" s="111"/>
      <c r="Q115" s="111"/>
    </row>
    <row r="116" spans="2:17">
      <c r="B116" s="153"/>
      <c r="C116" s="153"/>
      <c r="D116" s="230"/>
      <c r="E116" s="153"/>
      <c r="F116" s="153"/>
      <c r="G116" s="230"/>
      <c r="H116" s="153"/>
      <c r="I116" s="153"/>
      <c r="J116" s="111"/>
      <c r="K116" s="111"/>
      <c r="L116" s="111"/>
      <c r="M116" s="111"/>
      <c r="N116" s="111"/>
      <c r="O116" s="111"/>
      <c r="P116" s="111"/>
      <c r="Q116" s="111"/>
    </row>
    <row r="117" spans="2:17">
      <c r="B117" s="153"/>
      <c r="C117" s="153"/>
      <c r="D117" s="230"/>
      <c r="E117" s="153"/>
      <c r="F117" s="153"/>
      <c r="G117" s="230"/>
      <c r="H117" s="153"/>
      <c r="I117" s="153"/>
      <c r="J117" s="111"/>
      <c r="K117" s="111"/>
      <c r="L117" s="111"/>
      <c r="M117" s="111"/>
      <c r="N117" s="111"/>
      <c r="O117" s="111"/>
      <c r="P117" s="111"/>
      <c r="Q117" s="111"/>
    </row>
    <row r="118" spans="2:17">
      <c r="B118" s="153"/>
      <c r="C118" s="153"/>
      <c r="D118" s="230"/>
      <c r="E118" s="153"/>
      <c r="F118" s="153"/>
      <c r="G118" s="230"/>
      <c r="H118" s="153"/>
      <c r="I118" s="153"/>
      <c r="J118" s="111"/>
      <c r="K118" s="111"/>
      <c r="L118" s="111"/>
      <c r="M118" s="111"/>
      <c r="N118" s="111"/>
      <c r="O118" s="111"/>
      <c r="P118" s="111"/>
      <c r="Q118" s="111"/>
    </row>
    <row r="119" spans="2:17">
      <c r="B119" s="153"/>
      <c r="C119" s="153"/>
      <c r="D119" s="230"/>
      <c r="E119" s="153"/>
      <c r="F119" s="153"/>
      <c r="G119" s="230"/>
      <c r="H119" s="153"/>
      <c r="I119" s="153"/>
      <c r="J119" s="111"/>
      <c r="K119" s="111"/>
      <c r="L119" s="111"/>
      <c r="M119" s="111"/>
      <c r="N119" s="111"/>
      <c r="O119" s="111"/>
      <c r="P119" s="111"/>
      <c r="Q119" s="111"/>
    </row>
    <row r="120" spans="2:17">
      <c r="B120" s="153"/>
      <c r="C120" s="153"/>
      <c r="D120" s="230"/>
      <c r="E120" s="153"/>
      <c r="F120" s="153"/>
      <c r="G120" s="230"/>
      <c r="H120" s="153"/>
      <c r="I120" s="153"/>
      <c r="J120" s="111"/>
      <c r="K120" s="111"/>
      <c r="L120" s="111"/>
      <c r="M120" s="111"/>
      <c r="N120" s="111"/>
      <c r="O120" s="111"/>
      <c r="P120" s="111"/>
      <c r="Q120" s="111"/>
    </row>
    <row r="121" spans="2:17">
      <c r="B121" s="153"/>
      <c r="C121" s="153"/>
      <c r="D121" s="230"/>
      <c r="E121" s="153"/>
      <c r="F121" s="153"/>
      <c r="G121" s="230"/>
      <c r="H121" s="153"/>
      <c r="I121" s="153"/>
      <c r="J121" s="111"/>
      <c r="K121" s="111"/>
      <c r="L121" s="111"/>
      <c r="M121" s="111"/>
      <c r="N121" s="111"/>
      <c r="O121" s="111"/>
      <c r="P121" s="111"/>
      <c r="Q121" s="111"/>
    </row>
    <row r="122" spans="2:17">
      <c r="B122" s="153"/>
      <c r="C122" s="153"/>
      <c r="D122" s="230"/>
      <c r="E122" s="153"/>
      <c r="F122" s="153"/>
      <c r="G122" s="230"/>
      <c r="H122" s="153"/>
      <c r="I122" s="153"/>
      <c r="J122" s="111"/>
      <c r="K122" s="111"/>
      <c r="L122" s="111"/>
      <c r="M122" s="111"/>
      <c r="N122" s="111"/>
      <c r="O122" s="111"/>
      <c r="P122" s="111"/>
      <c r="Q122" s="111"/>
    </row>
    <row r="123" spans="2:17">
      <c r="B123" s="153"/>
      <c r="C123" s="153"/>
      <c r="D123" s="230"/>
      <c r="E123" s="153"/>
      <c r="F123" s="153"/>
      <c r="G123" s="230"/>
      <c r="H123" s="153"/>
      <c r="I123" s="153"/>
      <c r="J123" s="111"/>
      <c r="K123" s="111"/>
      <c r="L123" s="111"/>
      <c r="M123" s="111"/>
      <c r="N123" s="111"/>
      <c r="O123" s="111"/>
      <c r="P123" s="111"/>
      <c r="Q123" s="111"/>
    </row>
    <row r="124" spans="2:17">
      <c r="B124" s="153"/>
      <c r="C124" s="153"/>
      <c r="D124" s="230"/>
      <c r="E124" s="153"/>
      <c r="F124" s="153"/>
      <c r="G124" s="230"/>
      <c r="H124" s="153"/>
      <c r="I124" s="153"/>
      <c r="J124" s="111"/>
      <c r="K124" s="111"/>
      <c r="L124" s="111"/>
      <c r="M124" s="111"/>
      <c r="N124" s="111"/>
      <c r="O124" s="111"/>
      <c r="P124" s="111"/>
      <c r="Q124" s="111"/>
    </row>
    <row r="125" spans="2:17">
      <c r="B125" s="153"/>
      <c r="C125" s="153"/>
      <c r="D125" s="230"/>
      <c r="E125" s="153"/>
      <c r="F125" s="153"/>
      <c r="G125" s="230"/>
      <c r="H125" s="153"/>
      <c r="I125" s="153"/>
      <c r="J125" s="111"/>
      <c r="K125" s="111"/>
      <c r="L125" s="111"/>
      <c r="M125" s="111"/>
      <c r="N125" s="111"/>
      <c r="O125" s="111"/>
      <c r="P125" s="111"/>
      <c r="Q125" s="111"/>
    </row>
    <row r="126" spans="2:17">
      <c r="B126" s="153"/>
      <c r="C126" s="153"/>
      <c r="D126" s="230"/>
      <c r="E126" s="153"/>
      <c r="F126" s="153"/>
      <c r="G126" s="230"/>
      <c r="H126" s="153"/>
      <c r="I126" s="153"/>
      <c r="J126" s="111"/>
      <c r="K126" s="111"/>
      <c r="L126" s="111"/>
      <c r="M126" s="111"/>
      <c r="N126" s="111"/>
      <c r="O126" s="111"/>
      <c r="P126" s="111"/>
      <c r="Q126" s="111"/>
    </row>
    <row r="127" spans="2:17">
      <c r="B127" s="153"/>
      <c r="C127" s="153"/>
      <c r="D127" s="230"/>
      <c r="E127" s="153"/>
      <c r="F127" s="153"/>
      <c r="G127" s="230"/>
      <c r="H127" s="153"/>
      <c r="I127" s="153"/>
      <c r="J127" s="111"/>
      <c r="K127" s="111"/>
      <c r="L127" s="111"/>
      <c r="M127" s="111"/>
      <c r="N127" s="111"/>
      <c r="O127" s="111"/>
      <c r="P127" s="111"/>
      <c r="Q127" s="111"/>
    </row>
    <row r="128" spans="2:17">
      <c r="B128" s="153"/>
      <c r="C128" s="153"/>
      <c r="D128" s="230"/>
      <c r="E128" s="153"/>
      <c r="F128" s="153"/>
      <c r="G128" s="230"/>
      <c r="H128" s="153"/>
      <c r="I128" s="153"/>
      <c r="J128" s="111"/>
      <c r="K128" s="111"/>
      <c r="L128" s="111"/>
      <c r="M128" s="111"/>
      <c r="N128" s="111"/>
      <c r="O128" s="111"/>
      <c r="P128" s="111"/>
      <c r="Q128" s="111"/>
    </row>
    <row r="129" spans="2:17">
      <c r="B129" s="153"/>
      <c r="C129" s="153"/>
      <c r="D129" s="230"/>
      <c r="E129" s="153"/>
      <c r="F129" s="153"/>
      <c r="G129" s="230"/>
      <c r="H129" s="153"/>
      <c r="I129" s="153"/>
      <c r="J129" s="111"/>
      <c r="K129" s="111"/>
      <c r="L129" s="111"/>
      <c r="M129" s="111"/>
      <c r="N129" s="111"/>
      <c r="O129" s="111"/>
      <c r="P129" s="111"/>
      <c r="Q129" s="111"/>
    </row>
    <row r="130" spans="2:17">
      <c r="B130" s="153"/>
      <c r="C130" s="153"/>
      <c r="D130" s="230"/>
      <c r="E130" s="153"/>
      <c r="F130" s="153"/>
      <c r="G130" s="230"/>
      <c r="H130" s="153"/>
      <c r="I130" s="153"/>
      <c r="J130" s="111"/>
      <c r="K130" s="111"/>
      <c r="L130" s="111"/>
      <c r="M130" s="111"/>
      <c r="N130" s="111"/>
      <c r="O130" s="111"/>
      <c r="P130" s="111"/>
      <c r="Q130" s="111"/>
    </row>
    <row r="131" spans="2:17">
      <c r="B131" s="153"/>
      <c r="C131" s="153"/>
      <c r="D131" s="230"/>
      <c r="E131" s="153"/>
      <c r="F131" s="153"/>
      <c r="G131" s="230"/>
      <c r="H131" s="153"/>
      <c r="I131" s="153"/>
      <c r="J131" s="111"/>
      <c r="K131" s="111"/>
      <c r="L131" s="111"/>
      <c r="M131" s="111"/>
      <c r="N131" s="111"/>
      <c r="O131" s="111"/>
      <c r="P131" s="111"/>
      <c r="Q131" s="111"/>
    </row>
    <row r="132" spans="2:17">
      <c r="B132" s="153"/>
      <c r="C132" s="153"/>
      <c r="D132" s="230"/>
      <c r="E132" s="153"/>
      <c r="F132" s="153"/>
      <c r="G132" s="230"/>
      <c r="H132" s="153"/>
      <c r="I132" s="153"/>
      <c r="J132" s="111"/>
      <c r="K132" s="111"/>
      <c r="L132" s="111"/>
      <c r="M132" s="111"/>
      <c r="N132" s="111"/>
      <c r="O132" s="111"/>
      <c r="P132" s="111"/>
      <c r="Q132" s="111"/>
    </row>
    <row r="133" spans="2:17">
      <c r="B133" s="153"/>
      <c r="C133" s="153"/>
      <c r="D133" s="230"/>
      <c r="E133" s="153"/>
      <c r="F133" s="153"/>
      <c r="G133" s="230"/>
      <c r="H133" s="153"/>
      <c r="I133" s="153"/>
      <c r="J133" s="111"/>
      <c r="K133" s="111"/>
      <c r="L133" s="111"/>
      <c r="M133" s="111"/>
      <c r="N133" s="111"/>
      <c r="O133" s="111"/>
      <c r="P133" s="111"/>
      <c r="Q133" s="111"/>
    </row>
    <row r="134" spans="2:17">
      <c r="B134" s="153"/>
      <c r="C134" s="153"/>
      <c r="D134" s="230"/>
      <c r="E134" s="153"/>
      <c r="F134" s="153"/>
      <c r="G134" s="230"/>
      <c r="H134" s="153"/>
      <c r="I134" s="153"/>
      <c r="J134" s="111"/>
      <c r="K134" s="111"/>
      <c r="L134" s="111"/>
      <c r="M134" s="111"/>
      <c r="N134" s="111"/>
      <c r="O134" s="111"/>
      <c r="P134" s="111"/>
      <c r="Q134" s="111"/>
    </row>
    <row r="135" spans="2:17">
      <c r="B135" s="153"/>
      <c r="C135" s="153"/>
      <c r="D135" s="230"/>
      <c r="E135" s="153"/>
      <c r="F135" s="153"/>
      <c r="G135" s="230"/>
      <c r="H135" s="153"/>
      <c r="I135" s="153"/>
      <c r="J135" s="111"/>
      <c r="K135" s="111"/>
      <c r="L135" s="111"/>
      <c r="M135" s="111"/>
      <c r="N135" s="111"/>
      <c r="O135" s="111"/>
      <c r="P135" s="111"/>
      <c r="Q135" s="111"/>
    </row>
    <row r="136" spans="2:17">
      <c r="B136" s="153"/>
      <c r="C136" s="153"/>
      <c r="D136" s="230"/>
      <c r="E136" s="153"/>
      <c r="F136" s="153"/>
      <c r="G136" s="230"/>
      <c r="H136" s="153"/>
      <c r="I136" s="153"/>
      <c r="J136" s="111"/>
      <c r="K136" s="111"/>
      <c r="L136" s="111"/>
      <c r="M136" s="111"/>
      <c r="N136" s="111"/>
      <c r="O136" s="111"/>
      <c r="P136" s="111"/>
      <c r="Q136" s="111"/>
    </row>
    <row r="137" spans="2:17">
      <c r="B137" s="153"/>
      <c r="C137" s="153"/>
      <c r="D137" s="230"/>
      <c r="E137" s="153"/>
      <c r="F137" s="153"/>
      <c r="G137" s="230"/>
      <c r="H137" s="153"/>
      <c r="I137" s="153"/>
      <c r="J137" s="111"/>
      <c r="K137" s="111"/>
      <c r="L137" s="111"/>
      <c r="M137" s="111"/>
      <c r="N137" s="111"/>
      <c r="O137" s="111"/>
      <c r="P137" s="111"/>
      <c r="Q137" s="111"/>
    </row>
    <row r="138" spans="2:17">
      <c r="B138" s="153"/>
      <c r="C138" s="153"/>
      <c r="D138" s="230"/>
      <c r="E138" s="153"/>
      <c r="F138" s="153"/>
      <c r="G138" s="230"/>
      <c r="H138" s="153"/>
      <c r="I138" s="153"/>
      <c r="J138" s="111"/>
      <c r="K138" s="111"/>
      <c r="L138" s="111"/>
      <c r="M138" s="111"/>
      <c r="N138" s="111"/>
      <c r="O138" s="111"/>
      <c r="P138" s="111"/>
      <c r="Q138" s="111"/>
    </row>
    <row r="139" spans="2:17">
      <c r="B139" s="153"/>
      <c r="C139" s="153"/>
      <c r="D139" s="230"/>
      <c r="E139" s="153"/>
      <c r="F139" s="153"/>
      <c r="G139" s="230"/>
      <c r="H139" s="153"/>
      <c r="I139" s="153"/>
      <c r="J139" s="111"/>
      <c r="K139" s="111"/>
      <c r="L139" s="111"/>
      <c r="M139" s="111"/>
      <c r="N139" s="111"/>
      <c r="O139" s="111"/>
      <c r="P139" s="111"/>
      <c r="Q139" s="111"/>
    </row>
    <row r="140" spans="2:17">
      <c r="B140" s="153"/>
      <c r="C140" s="153"/>
      <c r="D140" s="230"/>
      <c r="E140" s="153"/>
      <c r="F140" s="153"/>
      <c r="G140" s="230"/>
      <c r="H140" s="153"/>
      <c r="I140" s="153"/>
      <c r="J140" s="111"/>
      <c r="K140" s="111"/>
      <c r="L140" s="111"/>
      <c r="M140" s="111"/>
      <c r="N140" s="111"/>
      <c r="O140" s="111"/>
      <c r="P140" s="111"/>
      <c r="Q140" s="111"/>
    </row>
    <row r="141" spans="2:17">
      <c r="B141" s="153"/>
      <c r="C141" s="153"/>
      <c r="D141" s="230"/>
      <c r="E141" s="153"/>
      <c r="F141" s="153"/>
      <c r="G141" s="230"/>
      <c r="H141" s="153"/>
      <c r="I141" s="153"/>
      <c r="J141" s="111"/>
      <c r="K141" s="111"/>
      <c r="L141" s="111"/>
      <c r="M141" s="111"/>
      <c r="N141" s="111"/>
      <c r="O141" s="111"/>
      <c r="P141" s="111"/>
      <c r="Q141" s="111"/>
    </row>
    <row r="142" spans="2:17">
      <c r="B142" s="153"/>
      <c r="C142" s="153"/>
      <c r="D142" s="230"/>
      <c r="E142" s="153"/>
      <c r="F142" s="153"/>
      <c r="G142" s="230"/>
      <c r="H142" s="153"/>
      <c r="I142" s="153"/>
      <c r="J142" s="111"/>
      <c r="K142" s="111"/>
      <c r="L142" s="111"/>
      <c r="M142" s="111"/>
      <c r="N142" s="111"/>
      <c r="O142" s="111"/>
      <c r="P142" s="111"/>
      <c r="Q142" s="111"/>
    </row>
    <row r="143" spans="2:17">
      <c r="B143" s="153"/>
      <c r="C143" s="153"/>
      <c r="D143" s="230"/>
      <c r="E143" s="153"/>
      <c r="F143" s="153"/>
      <c r="G143" s="230"/>
      <c r="H143" s="153"/>
      <c r="I143" s="153"/>
      <c r="J143" s="111"/>
      <c r="K143" s="111"/>
      <c r="L143" s="111"/>
      <c r="M143" s="111"/>
      <c r="N143" s="111"/>
      <c r="O143" s="111"/>
      <c r="P143" s="111"/>
      <c r="Q143" s="111"/>
    </row>
    <row r="144" spans="2:17">
      <c r="B144" s="153"/>
      <c r="C144" s="153"/>
      <c r="D144" s="230"/>
      <c r="E144" s="153"/>
      <c r="F144" s="153"/>
      <c r="G144" s="230"/>
      <c r="H144" s="153"/>
      <c r="I144" s="153"/>
      <c r="J144" s="111"/>
      <c r="K144" s="111"/>
      <c r="L144" s="111"/>
      <c r="M144" s="111"/>
      <c r="N144" s="111"/>
      <c r="O144" s="111"/>
      <c r="P144" s="111"/>
      <c r="Q144" s="111"/>
    </row>
    <row r="145" spans="2:17">
      <c r="B145" s="153"/>
      <c r="C145" s="153"/>
      <c r="D145" s="230"/>
      <c r="E145" s="153"/>
      <c r="F145" s="153"/>
      <c r="G145" s="230"/>
      <c r="H145" s="153"/>
      <c r="I145" s="153"/>
      <c r="J145" s="111"/>
      <c r="K145" s="111"/>
      <c r="L145" s="111"/>
      <c r="M145" s="111"/>
      <c r="N145" s="111"/>
      <c r="O145" s="111"/>
      <c r="P145" s="111"/>
      <c r="Q145" s="111"/>
    </row>
    <row r="146" spans="2:17">
      <c r="B146" s="153"/>
      <c r="C146" s="153"/>
      <c r="D146" s="230"/>
      <c r="E146" s="153"/>
      <c r="F146" s="153"/>
      <c r="G146" s="230"/>
      <c r="H146" s="153"/>
      <c r="I146" s="153"/>
      <c r="J146" s="111"/>
      <c r="K146" s="111"/>
      <c r="L146" s="111"/>
      <c r="M146" s="111"/>
      <c r="N146" s="111"/>
      <c r="O146" s="111"/>
      <c r="P146" s="111"/>
      <c r="Q146" s="111"/>
    </row>
    <row r="147" spans="2:17">
      <c r="B147" s="153"/>
      <c r="C147" s="153"/>
      <c r="D147" s="230"/>
      <c r="E147" s="153"/>
      <c r="F147" s="153"/>
      <c r="G147" s="230"/>
      <c r="H147" s="153"/>
      <c r="I147" s="153"/>
      <c r="J147" s="111"/>
      <c r="K147" s="111"/>
      <c r="L147" s="111"/>
      <c r="M147" s="111"/>
      <c r="N147" s="111"/>
      <c r="O147" s="111"/>
      <c r="P147" s="111"/>
      <c r="Q147" s="111"/>
    </row>
    <row r="148" spans="2:17">
      <c r="B148" s="153"/>
      <c r="C148" s="153"/>
      <c r="D148" s="230"/>
      <c r="E148" s="153"/>
      <c r="F148" s="153"/>
      <c r="G148" s="230"/>
      <c r="H148" s="153"/>
      <c r="I148" s="153"/>
      <c r="J148" s="111"/>
      <c r="K148" s="111"/>
      <c r="L148" s="111"/>
      <c r="M148" s="111"/>
      <c r="N148" s="111"/>
      <c r="O148" s="111"/>
      <c r="P148" s="111"/>
      <c r="Q148" s="111"/>
    </row>
    <row r="149" spans="2:17">
      <c r="B149" s="153"/>
      <c r="C149" s="153"/>
      <c r="D149" s="230"/>
      <c r="E149" s="153"/>
      <c r="F149" s="153"/>
      <c r="G149" s="230"/>
      <c r="H149" s="153"/>
      <c r="I149" s="153"/>
      <c r="J149" s="111"/>
      <c r="K149" s="111"/>
      <c r="L149" s="111"/>
      <c r="M149" s="111"/>
      <c r="N149" s="111"/>
      <c r="O149" s="111"/>
      <c r="P149" s="111"/>
      <c r="Q149" s="111"/>
    </row>
    <row r="150" spans="2:17">
      <c r="B150" s="153"/>
      <c r="C150" s="153"/>
      <c r="D150" s="230"/>
      <c r="E150" s="153"/>
      <c r="F150" s="153"/>
      <c r="G150" s="230"/>
      <c r="H150" s="153"/>
      <c r="I150" s="153"/>
      <c r="J150" s="111"/>
      <c r="K150" s="111"/>
      <c r="L150" s="111"/>
      <c r="M150" s="111"/>
      <c r="N150" s="111"/>
      <c r="O150" s="111"/>
      <c r="P150" s="111"/>
      <c r="Q150" s="111"/>
    </row>
    <row r="151" spans="2:17">
      <c r="B151" s="153"/>
      <c r="C151" s="153"/>
      <c r="D151" s="230"/>
      <c r="E151" s="153"/>
      <c r="F151" s="153"/>
      <c r="G151" s="230"/>
      <c r="H151" s="153"/>
      <c r="I151" s="153"/>
      <c r="J151" s="111"/>
      <c r="K151" s="111"/>
      <c r="L151" s="111"/>
      <c r="M151" s="111"/>
      <c r="N151" s="111"/>
      <c r="O151" s="111"/>
      <c r="P151" s="111"/>
      <c r="Q151" s="111"/>
    </row>
    <row r="152" spans="2:17">
      <c r="B152" s="153"/>
      <c r="C152" s="153"/>
      <c r="D152" s="230"/>
      <c r="E152" s="153"/>
      <c r="F152" s="153"/>
      <c r="G152" s="230"/>
      <c r="H152" s="153"/>
      <c r="I152" s="153"/>
      <c r="J152" s="111"/>
      <c r="K152" s="111"/>
      <c r="L152" s="111"/>
      <c r="M152" s="111"/>
      <c r="N152" s="111"/>
      <c r="O152" s="111"/>
      <c r="P152" s="111"/>
      <c r="Q152" s="111"/>
    </row>
    <row r="153" spans="2:17">
      <c r="B153" s="153"/>
      <c r="C153" s="153"/>
      <c r="D153" s="230"/>
      <c r="E153" s="153"/>
      <c r="F153" s="153"/>
      <c r="G153" s="230"/>
      <c r="H153" s="153"/>
      <c r="I153" s="153"/>
      <c r="J153" s="111"/>
      <c r="K153" s="111"/>
      <c r="L153" s="111"/>
      <c r="M153" s="111"/>
      <c r="N153" s="111"/>
      <c r="O153" s="111"/>
      <c r="P153" s="111"/>
      <c r="Q153" s="111"/>
    </row>
    <row r="154" spans="2:17">
      <c r="B154" s="153"/>
      <c r="C154" s="153"/>
      <c r="D154" s="230"/>
      <c r="E154" s="153"/>
      <c r="F154" s="153"/>
      <c r="G154" s="230"/>
      <c r="H154" s="153"/>
      <c r="I154" s="153"/>
      <c r="J154" s="111"/>
      <c r="K154" s="111"/>
      <c r="L154" s="111"/>
      <c r="M154" s="111"/>
      <c r="N154" s="111"/>
      <c r="O154" s="111"/>
      <c r="P154" s="111"/>
      <c r="Q154" s="111"/>
    </row>
    <row r="155" spans="2:17">
      <c r="B155" s="153"/>
      <c r="C155" s="153"/>
      <c r="D155" s="230"/>
      <c r="E155" s="153"/>
      <c r="F155" s="153"/>
      <c r="G155" s="230"/>
      <c r="H155" s="153"/>
      <c r="I155" s="153"/>
      <c r="J155" s="111"/>
      <c r="K155" s="111"/>
      <c r="L155" s="111"/>
      <c r="M155" s="111"/>
      <c r="N155" s="111"/>
      <c r="O155" s="111"/>
      <c r="P155" s="111"/>
      <c r="Q155" s="111"/>
    </row>
    <row r="156" spans="2:17">
      <c r="B156" s="153"/>
      <c r="C156" s="153"/>
      <c r="D156" s="230"/>
      <c r="E156" s="153"/>
      <c r="F156" s="153"/>
      <c r="G156" s="230"/>
      <c r="H156" s="153"/>
      <c r="I156" s="153"/>
      <c r="J156" s="111"/>
      <c r="K156" s="111"/>
      <c r="L156" s="111"/>
      <c r="M156" s="111"/>
      <c r="N156" s="111"/>
      <c r="O156" s="111"/>
      <c r="P156" s="111"/>
      <c r="Q156" s="111"/>
    </row>
    <row r="157" spans="2:17">
      <c r="B157" s="153"/>
      <c r="C157" s="153"/>
      <c r="D157" s="230"/>
      <c r="E157" s="153"/>
      <c r="F157" s="153"/>
      <c r="G157" s="230"/>
      <c r="H157" s="153"/>
      <c r="I157" s="153"/>
      <c r="J157" s="111"/>
      <c r="K157" s="111"/>
      <c r="L157" s="111"/>
      <c r="M157" s="111"/>
      <c r="N157" s="111"/>
      <c r="O157" s="111"/>
      <c r="P157" s="111"/>
      <c r="Q157" s="111"/>
    </row>
    <row r="158" spans="2:17">
      <c r="B158" s="153"/>
      <c r="C158" s="153"/>
      <c r="D158" s="230"/>
      <c r="E158" s="153"/>
      <c r="F158" s="153"/>
      <c r="G158" s="230"/>
      <c r="H158" s="153"/>
      <c r="I158" s="153"/>
      <c r="J158" s="111"/>
      <c r="K158" s="111"/>
      <c r="L158" s="111"/>
      <c r="M158" s="111"/>
      <c r="N158" s="111"/>
      <c r="O158" s="111"/>
      <c r="P158" s="111"/>
      <c r="Q158" s="111"/>
    </row>
    <row r="159" spans="2:17">
      <c r="B159" s="153"/>
      <c r="C159" s="153"/>
      <c r="D159" s="230"/>
      <c r="E159" s="153"/>
      <c r="F159" s="153"/>
      <c r="G159" s="230"/>
      <c r="H159" s="153"/>
      <c r="I159" s="153"/>
      <c r="J159" s="111"/>
      <c r="K159" s="111"/>
      <c r="L159" s="111"/>
      <c r="M159" s="111"/>
      <c r="N159" s="111"/>
      <c r="O159" s="111"/>
      <c r="P159" s="111"/>
      <c r="Q159" s="111"/>
    </row>
    <row r="160" spans="2:17">
      <c r="B160" s="153"/>
      <c r="C160" s="153"/>
      <c r="D160" s="230"/>
      <c r="E160" s="153"/>
      <c r="F160" s="153"/>
      <c r="G160" s="230"/>
      <c r="H160" s="153"/>
      <c r="I160" s="153"/>
      <c r="J160" s="111"/>
      <c r="K160" s="111"/>
      <c r="L160" s="111"/>
      <c r="M160" s="111"/>
      <c r="N160" s="111"/>
      <c r="O160" s="111"/>
      <c r="P160" s="111"/>
      <c r="Q160" s="111"/>
    </row>
    <row r="161" spans="2:17">
      <c r="B161" s="153"/>
      <c r="C161" s="153"/>
      <c r="D161" s="230"/>
      <c r="E161" s="153"/>
      <c r="F161" s="153"/>
      <c r="G161" s="230"/>
      <c r="H161" s="153"/>
      <c r="I161" s="153"/>
      <c r="J161" s="111"/>
      <c r="K161" s="111"/>
      <c r="L161" s="111"/>
      <c r="M161" s="111"/>
      <c r="N161" s="111"/>
      <c r="O161" s="111"/>
      <c r="P161" s="111"/>
      <c r="Q161" s="111"/>
    </row>
    <row r="162" spans="2:17">
      <c r="B162" s="153"/>
      <c r="C162" s="153"/>
      <c r="D162" s="230"/>
      <c r="E162" s="153"/>
      <c r="F162" s="153"/>
      <c r="G162" s="230"/>
      <c r="H162" s="153"/>
      <c r="I162" s="153"/>
      <c r="J162" s="111"/>
      <c r="K162" s="111"/>
      <c r="L162" s="111"/>
      <c r="M162" s="111"/>
      <c r="N162" s="111"/>
      <c r="O162" s="111"/>
      <c r="P162" s="111"/>
      <c r="Q162" s="111"/>
    </row>
    <row r="163" spans="2:17">
      <c r="B163" s="153"/>
      <c r="C163" s="153"/>
      <c r="D163" s="230"/>
      <c r="E163" s="153"/>
      <c r="F163" s="153"/>
      <c r="G163" s="230"/>
      <c r="H163" s="153"/>
      <c r="I163" s="153"/>
      <c r="J163" s="111"/>
      <c r="K163" s="111"/>
      <c r="L163" s="111"/>
      <c r="M163" s="111"/>
      <c r="N163" s="111"/>
      <c r="O163" s="111"/>
      <c r="P163" s="111"/>
      <c r="Q163" s="111"/>
    </row>
    <row r="164" spans="2:17">
      <c r="B164" s="153"/>
      <c r="C164" s="153"/>
      <c r="D164" s="230"/>
      <c r="E164" s="153"/>
      <c r="F164" s="153"/>
      <c r="G164" s="230"/>
      <c r="H164" s="153"/>
      <c r="I164" s="153"/>
      <c r="J164" s="111"/>
      <c r="K164" s="111"/>
      <c r="L164" s="111"/>
      <c r="M164" s="111"/>
      <c r="N164" s="111"/>
      <c r="O164" s="111"/>
      <c r="P164" s="111"/>
      <c r="Q164" s="111"/>
    </row>
    <row r="165" spans="2:17">
      <c r="B165" s="153"/>
      <c r="C165" s="153"/>
      <c r="D165" s="230"/>
      <c r="E165" s="153"/>
      <c r="F165" s="153"/>
      <c r="G165" s="230"/>
      <c r="H165" s="153"/>
      <c r="I165" s="153"/>
      <c r="J165" s="111"/>
      <c r="K165" s="111"/>
      <c r="L165" s="111"/>
      <c r="M165" s="111"/>
      <c r="N165" s="111"/>
      <c r="O165" s="111"/>
      <c r="P165" s="111"/>
      <c r="Q165" s="111"/>
    </row>
    <row r="166" spans="2:17">
      <c r="B166" s="153"/>
      <c r="C166" s="153"/>
      <c r="D166" s="230"/>
      <c r="E166" s="153"/>
      <c r="F166" s="153"/>
      <c r="G166" s="230"/>
      <c r="H166" s="153"/>
      <c r="I166" s="153"/>
      <c r="J166" s="111"/>
      <c r="K166" s="111"/>
      <c r="L166" s="111"/>
      <c r="M166" s="111"/>
      <c r="N166" s="111"/>
      <c r="O166" s="111"/>
      <c r="P166" s="111"/>
      <c r="Q166" s="111"/>
    </row>
    <row r="167" spans="2:17">
      <c r="B167" s="153"/>
      <c r="C167" s="153"/>
      <c r="D167" s="230"/>
      <c r="E167" s="153"/>
      <c r="F167" s="153"/>
      <c r="G167" s="230"/>
      <c r="H167" s="153"/>
      <c r="I167" s="153"/>
      <c r="J167" s="111"/>
      <c r="K167" s="111"/>
      <c r="L167" s="111"/>
      <c r="M167" s="111"/>
      <c r="N167" s="111"/>
      <c r="O167" s="111"/>
      <c r="P167" s="111"/>
      <c r="Q167" s="111"/>
    </row>
    <row r="168" spans="2:17">
      <c r="B168" s="153"/>
      <c r="C168" s="153"/>
      <c r="D168" s="230"/>
      <c r="E168" s="153"/>
      <c r="F168" s="153"/>
      <c r="G168" s="230"/>
      <c r="H168" s="153"/>
      <c r="I168" s="153"/>
      <c r="J168" s="111"/>
      <c r="K168" s="111"/>
      <c r="L168" s="111"/>
      <c r="M168" s="111"/>
      <c r="N168" s="111"/>
      <c r="O168" s="111"/>
      <c r="P168" s="111"/>
      <c r="Q168" s="111"/>
    </row>
    <row r="169" spans="2:17">
      <c r="B169" s="153"/>
      <c r="C169" s="153"/>
      <c r="D169" s="230"/>
      <c r="E169" s="153"/>
      <c r="F169" s="153"/>
      <c r="G169" s="230"/>
      <c r="H169" s="153"/>
      <c r="I169" s="153"/>
      <c r="J169" s="111"/>
      <c r="K169" s="111"/>
      <c r="L169" s="111"/>
      <c r="M169" s="111"/>
      <c r="N169" s="111"/>
      <c r="O169" s="111"/>
      <c r="P169" s="111"/>
      <c r="Q169" s="111"/>
    </row>
    <row r="170" spans="2:17">
      <c r="B170" s="153"/>
      <c r="C170" s="153"/>
      <c r="D170" s="230"/>
      <c r="E170" s="153"/>
      <c r="F170" s="153"/>
      <c r="G170" s="230"/>
      <c r="H170" s="153"/>
      <c r="I170" s="153"/>
      <c r="J170" s="111"/>
      <c r="K170" s="111"/>
      <c r="L170" s="111"/>
      <c r="M170" s="111"/>
      <c r="N170" s="111"/>
      <c r="O170" s="111"/>
      <c r="P170" s="111"/>
      <c r="Q170" s="111"/>
    </row>
    <row r="171" spans="2:17">
      <c r="B171" s="153"/>
      <c r="C171" s="153"/>
      <c r="D171" s="230"/>
      <c r="E171" s="153"/>
      <c r="F171" s="153"/>
      <c r="G171" s="230"/>
      <c r="H171" s="153"/>
      <c r="I171" s="153"/>
      <c r="J171" s="111"/>
      <c r="K171" s="111"/>
      <c r="L171" s="111"/>
      <c r="M171" s="111"/>
      <c r="N171" s="111"/>
      <c r="O171" s="111"/>
      <c r="P171" s="111"/>
      <c r="Q171" s="111"/>
    </row>
    <row r="172" spans="2:17">
      <c r="B172" s="153"/>
      <c r="C172" s="153"/>
      <c r="D172" s="230"/>
      <c r="E172" s="153"/>
      <c r="F172" s="153"/>
      <c r="G172" s="230"/>
      <c r="H172" s="153"/>
      <c r="I172" s="153"/>
      <c r="J172" s="111"/>
      <c r="K172" s="111"/>
      <c r="L172" s="111"/>
      <c r="M172" s="111"/>
      <c r="N172" s="111"/>
      <c r="O172" s="111"/>
      <c r="P172" s="111"/>
      <c r="Q172" s="111"/>
    </row>
    <row r="173" spans="2:17">
      <c r="B173" s="153"/>
      <c r="C173" s="153"/>
      <c r="D173" s="230"/>
      <c r="E173" s="153"/>
      <c r="F173" s="153"/>
      <c r="G173" s="230"/>
      <c r="H173" s="153"/>
      <c r="I173" s="153"/>
      <c r="J173" s="111"/>
      <c r="K173" s="111"/>
      <c r="L173" s="111"/>
      <c r="M173" s="111"/>
      <c r="N173" s="111"/>
      <c r="O173" s="111"/>
      <c r="P173" s="111"/>
      <c r="Q173" s="111"/>
    </row>
    <row r="174" spans="2:17">
      <c r="B174" s="153"/>
      <c r="C174" s="153"/>
      <c r="D174" s="230"/>
      <c r="E174" s="153"/>
      <c r="F174" s="153"/>
      <c r="G174" s="230"/>
      <c r="H174" s="153"/>
      <c r="I174" s="153"/>
      <c r="J174" s="111"/>
      <c r="K174" s="111"/>
      <c r="L174" s="111"/>
      <c r="M174" s="111"/>
      <c r="N174" s="111"/>
      <c r="O174" s="111"/>
      <c r="P174" s="111"/>
      <c r="Q174" s="111"/>
    </row>
    <row r="175" spans="2:17">
      <c r="B175" s="153"/>
      <c r="C175" s="153"/>
      <c r="D175" s="230"/>
      <c r="E175" s="153"/>
      <c r="F175" s="153"/>
      <c r="G175" s="230"/>
      <c r="H175" s="153"/>
      <c r="I175" s="153"/>
      <c r="J175" s="111"/>
      <c r="K175" s="111"/>
      <c r="L175" s="111"/>
      <c r="M175" s="111"/>
      <c r="N175" s="111"/>
      <c r="O175" s="111"/>
      <c r="P175" s="111"/>
      <c r="Q175" s="111"/>
    </row>
    <row r="176" spans="2:17">
      <c r="B176" s="153"/>
      <c r="C176" s="153"/>
      <c r="D176" s="230"/>
      <c r="E176" s="153"/>
      <c r="F176" s="153"/>
      <c r="G176" s="230"/>
      <c r="H176" s="153"/>
      <c r="I176" s="153"/>
      <c r="J176" s="111"/>
      <c r="K176" s="111"/>
      <c r="L176" s="111"/>
      <c r="M176" s="111"/>
      <c r="N176" s="111"/>
      <c r="O176" s="111"/>
      <c r="P176" s="111"/>
      <c r="Q176" s="111"/>
    </row>
    <row r="177" spans="2:17">
      <c r="B177" s="153"/>
      <c r="C177" s="153"/>
      <c r="D177" s="230"/>
      <c r="E177" s="153"/>
      <c r="F177" s="153"/>
      <c r="G177" s="230"/>
      <c r="H177" s="153"/>
      <c r="I177" s="153"/>
      <c r="J177" s="111"/>
      <c r="K177" s="111"/>
      <c r="L177" s="111"/>
      <c r="M177" s="111"/>
      <c r="N177" s="111"/>
      <c r="O177" s="111"/>
      <c r="P177" s="111"/>
      <c r="Q177" s="111"/>
    </row>
    <row r="178" spans="2:17">
      <c r="B178" s="153"/>
      <c r="C178" s="153"/>
      <c r="D178" s="230"/>
      <c r="E178" s="153"/>
      <c r="F178" s="153"/>
      <c r="G178" s="230"/>
      <c r="H178" s="153"/>
      <c r="I178" s="153"/>
      <c r="J178" s="111"/>
      <c r="K178" s="111"/>
      <c r="L178" s="111"/>
      <c r="M178" s="111"/>
      <c r="N178" s="111"/>
      <c r="O178" s="111"/>
      <c r="P178" s="111"/>
      <c r="Q178" s="111"/>
    </row>
    <row r="179" spans="2:17">
      <c r="B179" s="153"/>
      <c r="C179" s="153"/>
      <c r="D179" s="230"/>
      <c r="E179" s="153"/>
      <c r="F179" s="153"/>
      <c r="G179" s="230"/>
      <c r="H179" s="153"/>
      <c r="I179" s="153"/>
      <c r="J179" s="111"/>
      <c r="K179" s="111"/>
      <c r="L179" s="111"/>
      <c r="M179" s="111"/>
      <c r="N179" s="111"/>
      <c r="O179" s="111"/>
      <c r="P179" s="111"/>
      <c r="Q179" s="111"/>
    </row>
    <row r="180" spans="2:17">
      <c r="B180" s="153"/>
      <c r="C180" s="153"/>
      <c r="D180" s="230"/>
      <c r="E180" s="153"/>
      <c r="F180" s="153"/>
      <c r="G180" s="230"/>
      <c r="H180" s="153"/>
      <c r="I180" s="153"/>
      <c r="J180" s="111"/>
      <c r="K180" s="111"/>
      <c r="L180" s="111"/>
      <c r="M180" s="111"/>
      <c r="N180" s="111"/>
      <c r="O180" s="111"/>
      <c r="P180" s="111"/>
      <c r="Q180" s="111"/>
    </row>
    <row r="181" spans="2:17">
      <c r="B181" s="153"/>
      <c r="C181" s="153"/>
      <c r="D181" s="230"/>
      <c r="E181" s="153"/>
      <c r="F181" s="153"/>
      <c r="G181" s="230"/>
      <c r="H181" s="153"/>
      <c r="I181" s="153"/>
      <c r="J181" s="111"/>
      <c r="K181" s="111"/>
      <c r="L181" s="111"/>
      <c r="M181" s="111"/>
      <c r="N181" s="111"/>
      <c r="O181" s="111"/>
      <c r="P181" s="111"/>
      <c r="Q181" s="111"/>
    </row>
    <row r="182" spans="2:17">
      <c r="B182" s="153"/>
      <c r="C182" s="153"/>
      <c r="D182" s="230"/>
      <c r="E182" s="153"/>
      <c r="F182" s="153"/>
      <c r="G182" s="230"/>
      <c r="H182" s="153"/>
      <c r="I182" s="153"/>
      <c r="J182" s="111"/>
      <c r="K182" s="111"/>
      <c r="L182" s="111"/>
      <c r="M182" s="111"/>
      <c r="N182" s="111"/>
      <c r="O182" s="111"/>
      <c r="P182" s="111"/>
      <c r="Q182" s="111"/>
    </row>
    <row r="183" spans="2:17">
      <c r="B183" s="153"/>
      <c r="C183" s="153"/>
      <c r="D183" s="230"/>
      <c r="E183" s="153"/>
      <c r="F183" s="153"/>
      <c r="G183" s="230"/>
      <c r="H183" s="153"/>
      <c r="I183" s="153"/>
      <c r="J183" s="111"/>
      <c r="K183" s="111"/>
      <c r="L183" s="111"/>
      <c r="M183" s="111"/>
      <c r="N183" s="111"/>
      <c r="O183" s="111"/>
      <c r="P183" s="111"/>
      <c r="Q183" s="111"/>
    </row>
    <row r="184" spans="2:17">
      <c r="B184" s="153"/>
      <c r="C184" s="153"/>
      <c r="D184" s="230"/>
      <c r="E184" s="153"/>
      <c r="F184" s="153"/>
      <c r="G184" s="230"/>
      <c r="H184" s="153"/>
      <c r="I184" s="153"/>
      <c r="J184" s="111"/>
      <c r="K184" s="111"/>
      <c r="L184" s="111"/>
      <c r="M184" s="111"/>
      <c r="N184" s="111"/>
      <c r="O184" s="111"/>
      <c r="P184" s="111"/>
      <c r="Q184" s="111"/>
    </row>
    <row r="185" spans="2:17">
      <c r="B185" s="153"/>
      <c r="C185" s="153"/>
      <c r="D185" s="230"/>
      <c r="E185" s="153"/>
      <c r="F185" s="153"/>
      <c r="G185" s="230"/>
      <c r="H185" s="153"/>
      <c r="I185" s="153"/>
      <c r="J185" s="111"/>
      <c r="K185" s="111"/>
      <c r="L185" s="111"/>
      <c r="M185" s="111"/>
      <c r="N185" s="111"/>
      <c r="O185" s="111"/>
      <c r="P185" s="111"/>
      <c r="Q185" s="111"/>
    </row>
    <row r="186" spans="2:17">
      <c r="B186" s="153"/>
      <c r="C186" s="153"/>
      <c r="D186" s="230"/>
      <c r="E186" s="153"/>
      <c r="F186" s="153"/>
      <c r="G186" s="230"/>
      <c r="H186" s="153"/>
      <c r="I186" s="153"/>
      <c r="J186" s="111"/>
      <c r="K186" s="111"/>
      <c r="L186" s="111"/>
      <c r="M186" s="111"/>
      <c r="N186" s="111"/>
      <c r="O186" s="111"/>
      <c r="P186" s="111"/>
      <c r="Q186" s="111"/>
    </row>
    <row r="187" spans="2:17">
      <c r="B187" s="153"/>
      <c r="C187" s="153"/>
      <c r="D187" s="230"/>
      <c r="E187" s="153"/>
      <c r="F187" s="153"/>
      <c r="G187" s="230"/>
      <c r="H187" s="153"/>
      <c r="I187" s="153"/>
      <c r="J187" s="111"/>
      <c r="K187" s="111"/>
      <c r="L187" s="111"/>
      <c r="M187" s="111"/>
      <c r="N187" s="111"/>
      <c r="O187" s="111"/>
      <c r="P187" s="111"/>
      <c r="Q187" s="111"/>
    </row>
    <row r="188" spans="2:17">
      <c r="B188" s="153"/>
      <c r="C188" s="153"/>
      <c r="D188" s="230"/>
      <c r="E188" s="153"/>
      <c r="F188" s="153"/>
      <c r="G188" s="230"/>
      <c r="H188" s="153"/>
      <c r="I188" s="153"/>
      <c r="J188" s="111"/>
      <c r="K188" s="111"/>
      <c r="L188" s="111"/>
      <c r="M188" s="111"/>
      <c r="N188" s="111"/>
      <c r="O188" s="111"/>
      <c r="P188" s="111"/>
      <c r="Q188" s="111"/>
    </row>
    <row r="189" spans="2:17">
      <c r="B189" s="153"/>
      <c r="C189" s="153"/>
      <c r="D189" s="230"/>
      <c r="E189" s="153"/>
      <c r="F189" s="153"/>
      <c r="G189" s="230"/>
      <c r="H189" s="153"/>
      <c r="I189" s="153"/>
      <c r="J189" s="111"/>
      <c r="K189" s="111"/>
      <c r="L189" s="111"/>
      <c r="M189" s="111"/>
      <c r="N189" s="111"/>
      <c r="O189" s="111"/>
      <c r="P189" s="111"/>
      <c r="Q189" s="111"/>
    </row>
    <row r="190" spans="2:17">
      <c r="B190" s="153"/>
      <c r="C190" s="153"/>
      <c r="D190" s="230"/>
      <c r="E190" s="153"/>
      <c r="F190" s="153"/>
      <c r="G190" s="230"/>
      <c r="H190" s="153"/>
      <c r="I190" s="153"/>
      <c r="J190" s="111"/>
      <c r="K190" s="111"/>
      <c r="L190" s="111"/>
      <c r="M190" s="111"/>
      <c r="N190" s="111"/>
      <c r="O190" s="111"/>
      <c r="P190" s="111"/>
      <c r="Q190" s="111"/>
    </row>
    <row r="191" spans="2:17">
      <c r="B191" s="153"/>
      <c r="C191" s="153"/>
      <c r="D191" s="230"/>
      <c r="E191" s="153"/>
      <c r="F191" s="153"/>
      <c r="G191" s="230"/>
      <c r="H191" s="153"/>
      <c r="I191" s="153"/>
      <c r="J191" s="111"/>
      <c r="K191" s="111"/>
      <c r="L191" s="111"/>
      <c r="M191" s="111"/>
      <c r="N191" s="111"/>
      <c r="O191" s="111"/>
      <c r="P191" s="111"/>
      <c r="Q191" s="111"/>
    </row>
    <row r="192" spans="2:17">
      <c r="B192" s="153"/>
      <c r="C192" s="153"/>
      <c r="D192" s="230"/>
      <c r="E192" s="153"/>
      <c r="F192" s="153"/>
      <c r="G192" s="230"/>
      <c r="H192" s="153"/>
      <c r="I192" s="153"/>
      <c r="J192" s="111"/>
      <c r="K192" s="111"/>
      <c r="L192" s="111"/>
      <c r="M192" s="111"/>
      <c r="N192" s="111"/>
      <c r="O192" s="111"/>
      <c r="P192" s="111"/>
      <c r="Q192" s="111"/>
    </row>
    <row r="193" spans="2:17">
      <c r="B193" s="153"/>
      <c r="C193" s="153"/>
      <c r="D193" s="230"/>
      <c r="E193" s="153"/>
      <c r="F193" s="153"/>
      <c r="G193" s="230"/>
      <c r="H193" s="153"/>
      <c r="I193" s="153"/>
      <c r="J193" s="111"/>
      <c r="K193" s="111"/>
      <c r="L193" s="111"/>
      <c r="M193" s="111"/>
      <c r="N193" s="111"/>
      <c r="O193" s="111"/>
      <c r="P193" s="111"/>
      <c r="Q193" s="111"/>
    </row>
    <row r="194" spans="2:17">
      <c r="B194" s="153"/>
      <c r="C194" s="153"/>
      <c r="D194" s="230"/>
      <c r="E194" s="153"/>
      <c r="F194" s="153"/>
      <c r="G194" s="230"/>
      <c r="H194" s="153"/>
      <c r="I194" s="153"/>
      <c r="J194" s="111"/>
      <c r="K194" s="111"/>
      <c r="L194" s="111"/>
      <c r="M194" s="111"/>
      <c r="N194" s="111"/>
      <c r="O194" s="111"/>
      <c r="P194" s="111"/>
      <c r="Q194" s="111"/>
    </row>
    <row r="195" spans="2:17">
      <c r="B195" s="153"/>
      <c r="C195" s="153"/>
      <c r="D195" s="230"/>
      <c r="E195" s="153"/>
      <c r="F195" s="153"/>
      <c r="G195" s="230"/>
      <c r="H195" s="153"/>
      <c r="I195" s="153"/>
      <c r="J195" s="111"/>
      <c r="K195" s="111"/>
      <c r="L195" s="111"/>
      <c r="M195" s="111"/>
      <c r="N195" s="111"/>
      <c r="O195" s="111"/>
      <c r="P195" s="111"/>
      <c r="Q195" s="111"/>
    </row>
    <row r="196" spans="2:17">
      <c r="B196" s="153"/>
      <c r="C196" s="153"/>
      <c r="D196" s="230"/>
      <c r="E196" s="153"/>
      <c r="F196" s="153"/>
      <c r="G196" s="230"/>
      <c r="H196" s="153"/>
      <c r="I196" s="153"/>
      <c r="J196" s="111"/>
      <c r="K196" s="111"/>
      <c r="L196" s="111"/>
      <c r="M196" s="111"/>
      <c r="N196" s="111"/>
      <c r="O196" s="111"/>
      <c r="P196" s="111"/>
      <c r="Q196" s="111"/>
    </row>
    <row r="197" spans="2:17">
      <c r="B197" s="153"/>
      <c r="C197" s="153"/>
      <c r="D197" s="230"/>
      <c r="E197" s="153"/>
      <c r="F197" s="153"/>
      <c r="G197" s="230"/>
      <c r="H197" s="153"/>
      <c r="I197" s="153"/>
      <c r="J197" s="111"/>
      <c r="K197" s="111"/>
      <c r="L197" s="111"/>
      <c r="M197" s="111"/>
      <c r="N197" s="111"/>
      <c r="O197" s="111"/>
      <c r="P197" s="111"/>
      <c r="Q197" s="111"/>
    </row>
    <row r="198" spans="2:17">
      <c r="B198" s="153"/>
      <c r="C198" s="153"/>
      <c r="D198" s="230"/>
      <c r="E198" s="153"/>
      <c r="F198" s="153"/>
      <c r="G198" s="230"/>
      <c r="H198" s="153"/>
      <c r="I198" s="153"/>
      <c r="J198" s="111"/>
      <c r="K198" s="111"/>
      <c r="L198" s="111"/>
      <c r="M198" s="111"/>
      <c r="N198" s="111"/>
      <c r="O198" s="111"/>
      <c r="P198" s="111"/>
      <c r="Q198" s="111"/>
    </row>
    <row r="199" spans="2:17">
      <c r="B199" s="153"/>
      <c r="C199" s="153"/>
      <c r="D199" s="230"/>
      <c r="E199" s="153"/>
      <c r="F199" s="153"/>
      <c r="G199" s="230"/>
      <c r="H199" s="153"/>
      <c r="I199" s="153"/>
      <c r="J199" s="111"/>
      <c r="K199" s="111"/>
      <c r="L199" s="111"/>
      <c r="M199" s="111"/>
      <c r="N199" s="111"/>
      <c r="O199" s="111"/>
      <c r="P199" s="111"/>
      <c r="Q199" s="111"/>
    </row>
    <row r="200" spans="2:17">
      <c r="B200" s="153"/>
      <c r="C200" s="153"/>
      <c r="D200" s="230"/>
      <c r="E200" s="153"/>
      <c r="F200" s="153"/>
      <c r="G200" s="230"/>
      <c r="H200" s="153"/>
      <c r="I200" s="153"/>
      <c r="J200" s="111"/>
      <c r="K200" s="111"/>
      <c r="L200" s="111"/>
      <c r="M200" s="111"/>
      <c r="N200" s="111"/>
      <c r="O200" s="111"/>
      <c r="P200" s="111"/>
      <c r="Q200" s="111"/>
    </row>
    <row r="201" spans="2:17">
      <c r="B201" s="153"/>
      <c r="C201" s="153"/>
      <c r="D201" s="230"/>
      <c r="E201" s="153"/>
      <c r="F201" s="153"/>
      <c r="G201" s="230"/>
      <c r="H201" s="153"/>
      <c r="I201" s="153"/>
      <c r="J201" s="111"/>
      <c r="K201" s="111"/>
      <c r="L201" s="111"/>
      <c r="M201" s="111"/>
      <c r="N201" s="111"/>
      <c r="O201" s="111"/>
      <c r="P201" s="111"/>
      <c r="Q201" s="111"/>
    </row>
    <row r="202" spans="2:17">
      <c r="B202" s="153"/>
      <c r="C202" s="153"/>
      <c r="D202" s="230"/>
      <c r="E202" s="153"/>
      <c r="F202" s="153"/>
      <c r="G202" s="230"/>
      <c r="H202" s="153"/>
      <c r="I202" s="153"/>
      <c r="J202" s="111"/>
      <c r="K202" s="111"/>
      <c r="L202" s="111"/>
      <c r="M202" s="111"/>
      <c r="N202" s="111"/>
      <c r="O202" s="111"/>
      <c r="P202" s="111"/>
      <c r="Q202" s="111"/>
    </row>
    <row r="203" spans="2:17">
      <c r="B203" s="153"/>
      <c r="C203" s="153"/>
      <c r="D203" s="230"/>
      <c r="E203" s="153"/>
      <c r="F203" s="153"/>
      <c r="G203" s="230"/>
      <c r="H203" s="153"/>
      <c r="I203" s="153"/>
      <c r="J203" s="111"/>
      <c r="K203" s="111"/>
      <c r="L203" s="111"/>
      <c r="M203" s="111"/>
      <c r="N203" s="111"/>
      <c r="O203" s="111"/>
      <c r="P203" s="111"/>
      <c r="Q203" s="111"/>
    </row>
    <row r="204" spans="2:17">
      <c r="B204" s="153"/>
      <c r="C204" s="153"/>
      <c r="D204" s="230"/>
      <c r="E204" s="153"/>
      <c r="F204" s="153"/>
      <c r="G204" s="230"/>
      <c r="H204" s="153"/>
      <c r="I204" s="153"/>
      <c r="J204" s="111"/>
      <c r="K204" s="111"/>
      <c r="L204" s="111"/>
      <c r="M204" s="111"/>
      <c r="N204" s="111"/>
      <c r="O204" s="111"/>
      <c r="P204" s="111"/>
      <c r="Q204" s="111"/>
    </row>
    <row r="205" spans="2:17">
      <c r="B205" s="153"/>
      <c r="C205" s="153"/>
      <c r="D205" s="230"/>
      <c r="E205" s="153"/>
      <c r="F205" s="153"/>
      <c r="G205" s="230"/>
      <c r="H205" s="153"/>
      <c r="I205" s="153"/>
      <c r="J205" s="111"/>
      <c r="K205" s="111"/>
      <c r="L205" s="111"/>
      <c r="M205" s="111"/>
      <c r="N205" s="111"/>
      <c r="O205" s="111"/>
      <c r="P205" s="111"/>
      <c r="Q205" s="111"/>
    </row>
    <row r="206" spans="2:17">
      <c r="B206" s="153"/>
      <c r="C206" s="153"/>
      <c r="D206" s="230"/>
      <c r="E206" s="153"/>
      <c r="F206" s="153"/>
      <c r="G206" s="230"/>
      <c r="H206" s="153"/>
      <c r="I206" s="153"/>
      <c r="J206" s="111"/>
      <c r="K206" s="111"/>
      <c r="L206" s="111"/>
      <c r="M206" s="111"/>
      <c r="N206" s="111"/>
      <c r="O206" s="111"/>
      <c r="P206" s="111"/>
      <c r="Q206" s="111"/>
    </row>
    <row r="207" spans="2:17">
      <c r="B207" s="153"/>
      <c r="C207" s="153"/>
      <c r="D207" s="230"/>
      <c r="E207" s="153"/>
      <c r="F207" s="153"/>
      <c r="G207" s="230"/>
      <c r="H207" s="153"/>
      <c r="I207" s="153"/>
      <c r="J207" s="111"/>
      <c r="K207" s="111"/>
      <c r="L207" s="111"/>
      <c r="M207" s="111"/>
      <c r="N207" s="111"/>
      <c r="O207" s="111"/>
      <c r="P207" s="111"/>
      <c r="Q207" s="111"/>
    </row>
    <row r="208" spans="2:17">
      <c r="B208" s="153"/>
      <c r="C208" s="153"/>
      <c r="D208" s="230"/>
      <c r="E208" s="153"/>
      <c r="F208" s="153"/>
      <c r="G208" s="230"/>
      <c r="H208" s="153"/>
      <c r="I208" s="153"/>
      <c r="J208" s="111"/>
      <c r="K208" s="111"/>
      <c r="L208" s="111"/>
      <c r="M208" s="111"/>
      <c r="N208" s="111"/>
      <c r="O208" s="111"/>
      <c r="P208" s="111"/>
      <c r="Q208" s="111"/>
    </row>
    <row r="209" spans="2:17">
      <c r="B209" s="153"/>
      <c r="C209" s="153"/>
      <c r="D209" s="230"/>
      <c r="E209" s="153"/>
      <c r="F209" s="153"/>
      <c r="G209" s="230"/>
      <c r="H209" s="153"/>
      <c r="I209" s="153"/>
      <c r="J209" s="111"/>
      <c r="K209" s="111"/>
      <c r="L209" s="111"/>
      <c r="M209" s="111"/>
      <c r="N209" s="111"/>
      <c r="O209" s="111"/>
      <c r="P209" s="111"/>
      <c r="Q209" s="111"/>
    </row>
    <row r="210" spans="2:17">
      <c r="B210" s="153"/>
      <c r="C210" s="153"/>
      <c r="D210" s="230"/>
      <c r="E210" s="153"/>
      <c r="F210" s="153"/>
      <c r="G210" s="230"/>
      <c r="H210" s="153"/>
      <c r="I210" s="153"/>
      <c r="J210" s="111"/>
      <c r="K210" s="111"/>
      <c r="L210" s="111"/>
      <c r="M210" s="111"/>
      <c r="N210" s="111"/>
      <c r="O210" s="111"/>
      <c r="P210" s="111"/>
      <c r="Q210" s="111"/>
    </row>
    <row r="211" spans="2:17">
      <c r="B211" s="153"/>
      <c r="C211" s="153"/>
      <c r="D211" s="230"/>
      <c r="E211" s="153"/>
      <c r="F211" s="153"/>
      <c r="G211" s="230"/>
      <c r="H211" s="153"/>
      <c r="I211" s="153"/>
      <c r="J211" s="111"/>
      <c r="K211" s="111"/>
      <c r="L211" s="111"/>
      <c r="M211" s="111"/>
      <c r="N211" s="111"/>
      <c r="O211" s="111"/>
      <c r="P211" s="111"/>
      <c r="Q211" s="111"/>
    </row>
    <row r="212" spans="2:17">
      <c r="B212" s="153"/>
      <c r="C212" s="153"/>
      <c r="D212" s="230"/>
      <c r="E212" s="153"/>
      <c r="F212" s="153"/>
      <c r="G212" s="230"/>
      <c r="H212" s="153"/>
      <c r="I212" s="153"/>
      <c r="J212" s="111"/>
      <c r="K212" s="111"/>
      <c r="L212" s="111"/>
      <c r="M212" s="111"/>
      <c r="N212" s="111"/>
      <c r="O212" s="111"/>
      <c r="P212" s="111"/>
      <c r="Q212" s="111"/>
    </row>
    <row r="213" spans="2:17">
      <c r="B213" s="153"/>
      <c r="C213" s="153"/>
      <c r="D213" s="230"/>
      <c r="E213" s="153"/>
      <c r="F213" s="153"/>
      <c r="G213" s="230"/>
      <c r="H213" s="153"/>
      <c r="I213" s="153"/>
      <c r="J213" s="111"/>
      <c r="K213" s="111"/>
      <c r="L213" s="111"/>
      <c r="M213" s="111"/>
      <c r="N213" s="111"/>
      <c r="O213" s="111"/>
      <c r="P213" s="111"/>
      <c r="Q213" s="111"/>
    </row>
    <row r="214" spans="2:17">
      <c r="B214" s="153"/>
      <c r="C214" s="153"/>
      <c r="D214" s="230"/>
      <c r="E214" s="153"/>
      <c r="F214" s="153"/>
      <c r="G214" s="230"/>
      <c r="H214" s="153"/>
      <c r="I214" s="153"/>
      <c r="J214" s="111"/>
      <c r="K214" s="111"/>
      <c r="L214" s="111"/>
      <c r="M214" s="111"/>
      <c r="N214" s="111"/>
      <c r="O214" s="111"/>
      <c r="P214" s="111"/>
      <c r="Q214" s="111"/>
    </row>
    <row r="215" spans="2:17">
      <c r="B215" s="153"/>
      <c r="C215" s="153"/>
      <c r="D215" s="230"/>
      <c r="E215" s="153"/>
      <c r="F215" s="153"/>
      <c r="G215" s="230"/>
      <c r="H215" s="153"/>
      <c r="I215" s="153"/>
      <c r="J215" s="111"/>
      <c r="K215" s="111"/>
      <c r="L215" s="111"/>
      <c r="M215" s="111"/>
      <c r="N215" s="111"/>
      <c r="O215" s="111"/>
      <c r="P215" s="111"/>
      <c r="Q215" s="111"/>
    </row>
    <row r="216" spans="2:17">
      <c r="B216" s="153"/>
      <c r="C216" s="153"/>
      <c r="D216" s="230"/>
      <c r="E216" s="153"/>
      <c r="F216" s="153"/>
      <c r="G216" s="230"/>
      <c r="H216" s="153"/>
      <c r="I216" s="153"/>
      <c r="J216" s="111"/>
      <c r="K216" s="111"/>
      <c r="L216" s="111"/>
      <c r="M216" s="111"/>
      <c r="N216" s="111"/>
      <c r="O216" s="111"/>
      <c r="P216" s="111"/>
      <c r="Q216" s="111"/>
    </row>
    <row r="217" spans="2:17">
      <c r="B217" s="153"/>
      <c r="C217" s="153"/>
      <c r="D217" s="230"/>
      <c r="E217" s="153"/>
      <c r="F217" s="153"/>
      <c r="G217" s="230"/>
      <c r="H217" s="153"/>
      <c r="I217" s="153"/>
      <c r="J217" s="111"/>
      <c r="K217" s="111"/>
      <c r="L217" s="111"/>
      <c r="M217" s="111"/>
      <c r="N217" s="111"/>
      <c r="O217" s="111"/>
      <c r="P217" s="111"/>
      <c r="Q217" s="111"/>
    </row>
    <row r="218" spans="2:17">
      <c r="B218" s="153"/>
      <c r="C218" s="153"/>
      <c r="D218" s="230"/>
      <c r="E218" s="153"/>
      <c r="F218" s="153"/>
      <c r="G218" s="230"/>
      <c r="H218" s="153"/>
      <c r="I218" s="153"/>
      <c r="J218" s="111"/>
      <c r="K218" s="111"/>
      <c r="L218" s="111"/>
      <c r="M218" s="111"/>
      <c r="N218" s="111"/>
      <c r="O218" s="111"/>
      <c r="P218" s="111"/>
      <c r="Q218" s="111"/>
    </row>
    <row r="219" spans="2:17">
      <c r="B219" s="153"/>
      <c r="C219" s="153"/>
      <c r="D219" s="230"/>
      <c r="E219" s="153"/>
      <c r="F219" s="153"/>
      <c r="G219" s="230"/>
      <c r="H219" s="153"/>
      <c r="I219" s="153"/>
      <c r="J219" s="111"/>
      <c r="K219" s="111"/>
      <c r="L219" s="111"/>
      <c r="M219" s="111"/>
      <c r="N219" s="111"/>
      <c r="O219" s="111"/>
      <c r="P219" s="111"/>
      <c r="Q219" s="111"/>
    </row>
    <row r="220" spans="2:17">
      <c r="B220" s="153"/>
      <c r="C220" s="153"/>
      <c r="D220" s="230"/>
      <c r="E220" s="153"/>
      <c r="F220" s="153"/>
      <c r="G220" s="230"/>
      <c r="H220" s="153"/>
      <c r="I220" s="153"/>
      <c r="J220" s="111"/>
      <c r="K220" s="111"/>
      <c r="L220" s="111"/>
      <c r="M220" s="111"/>
      <c r="N220" s="111"/>
      <c r="O220" s="111"/>
      <c r="P220" s="111"/>
      <c r="Q220" s="111"/>
    </row>
    <row r="221" spans="2:17">
      <c r="B221" s="153"/>
      <c r="C221" s="153"/>
      <c r="D221" s="230"/>
      <c r="E221" s="153"/>
      <c r="F221" s="153"/>
      <c r="G221" s="230"/>
      <c r="H221" s="153"/>
      <c r="I221" s="153"/>
      <c r="J221" s="111"/>
      <c r="K221" s="111"/>
      <c r="L221" s="111"/>
      <c r="M221" s="111"/>
      <c r="N221" s="111"/>
      <c r="O221" s="111"/>
      <c r="P221" s="111"/>
      <c r="Q221" s="111"/>
    </row>
    <row r="222" spans="2:17">
      <c r="B222" s="153"/>
      <c r="C222" s="153"/>
      <c r="D222" s="230"/>
      <c r="E222" s="153"/>
      <c r="F222" s="153"/>
      <c r="G222" s="230"/>
      <c r="H222" s="153"/>
      <c r="I222" s="153"/>
      <c r="J222" s="111"/>
      <c r="K222" s="111"/>
      <c r="L222" s="111"/>
      <c r="M222" s="111"/>
      <c r="N222" s="111"/>
      <c r="O222" s="111"/>
      <c r="P222" s="111"/>
      <c r="Q222" s="111"/>
    </row>
    <row r="223" spans="2:17">
      <c r="B223" s="153"/>
      <c r="C223" s="153"/>
      <c r="D223" s="230"/>
      <c r="E223" s="153"/>
      <c r="F223" s="153"/>
      <c r="G223" s="230"/>
      <c r="H223" s="153"/>
      <c r="I223" s="153"/>
      <c r="J223" s="111"/>
      <c r="K223" s="111"/>
      <c r="L223" s="111"/>
      <c r="M223" s="111"/>
      <c r="N223" s="111"/>
      <c r="O223" s="111"/>
      <c r="P223" s="111"/>
      <c r="Q223" s="111"/>
    </row>
    <row r="224" spans="2:17">
      <c r="B224" s="153"/>
      <c r="C224" s="153"/>
      <c r="D224" s="230"/>
      <c r="E224" s="153"/>
      <c r="F224" s="153"/>
      <c r="G224" s="230"/>
      <c r="H224" s="153"/>
      <c r="I224" s="153"/>
      <c r="J224" s="111"/>
      <c r="K224" s="111"/>
      <c r="L224" s="111"/>
      <c r="M224" s="111"/>
      <c r="N224" s="111"/>
      <c r="O224" s="111"/>
      <c r="P224" s="111"/>
      <c r="Q224" s="111"/>
    </row>
    <row r="225" spans="2:17">
      <c r="B225" s="153"/>
      <c r="C225" s="153"/>
      <c r="D225" s="230"/>
      <c r="E225" s="153"/>
      <c r="F225" s="153"/>
      <c r="G225" s="230"/>
      <c r="H225" s="153"/>
      <c r="I225" s="153"/>
      <c r="J225" s="111"/>
      <c r="K225" s="111"/>
      <c r="L225" s="111"/>
      <c r="M225" s="111"/>
      <c r="N225" s="111"/>
      <c r="O225" s="111"/>
      <c r="P225" s="111"/>
      <c r="Q225" s="111"/>
    </row>
    <row r="226" spans="2:17">
      <c r="B226" s="153"/>
      <c r="C226" s="153"/>
      <c r="D226" s="230"/>
      <c r="E226" s="153"/>
      <c r="F226" s="153"/>
      <c r="G226" s="230"/>
      <c r="H226" s="153"/>
      <c r="I226" s="153"/>
      <c r="J226" s="111"/>
      <c r="K226" s="111"/>
      <c r="L226" s="111"/>
      <c r="M226" s="111"/>
      <c r="N226" s="111"/>
      <c r="O226" s="111"/>
      <c r="P226" s="111"/>
      <c r="Q226" s="111"/>
    </row>
    <row r="227" spans="2:17">
      <c r="B227" s="153"/>
      <c r="C227" s="153"/>
      <c r="D227" s="230"/>
      <c r="E227" s="153"/>
      <c r="F227" s="153"/>
      <c r="G227" s="230"/>
      <c r="H227" s="153"/>
      <c r="I227" s="153"/>
      <c r="J227" s="111"/>
      <c r="K227" s="111"/>
      <c r="L227" s="111"/>
      <c r="M227" s="111"/>
      <c r="N227" s="111"/>
      <c r="O227" s="111"/>
      <c r="P227" s="111"/>
      <c r="Q227" s="111"/>
    </row>
    <row r="228" spans="2:17">
      <c r="B228" s="153"/>
      <c r="C228" s="153"/>
      <c r="D228" s="230"/>
      <c r="E228" s="153"/>
      <c r="F228" s="153"/>
      <c r="G228" s="230"/>
      <c r="H228" s="153"/>
      <c r="I228" s="153"/>
      <c r="J228" s="111"/>
      <c r="K228" s="111"/>
      <c r="L228" s="111"/>
      <c r="M228" s="111"/>
      <c r="N228" s="111"/>
      <c r="O228" s="111"/>
      <c r="P228" s="111"/>
      <c r="Q228" s="111"/>
    </row>
    <row r="229" spans="2:17">
      <c r="B229" s="153"/>
      <c r="C229" s="153"/>
      <c r="D229" s="230"/>
      <c r="E229" s="153"/>
      <c r="F229" s="153"/>
      <c r="G229" s="230"/>
      <c r="H229" s="153"/>
      <c r="I229" s="153"/>
      <c r="J229" s="111"/>
      <c r="K229" s="111"/>
      <c r="L229" s="111"/>
      <c r="M229" s="111"/>
      <c r="N229" s="111"/>
      <c r="O229" s="111"/>
      <c r="P229" s="111"/>
      <c r="Q229" s="111"/>
    </row>
    <row r="230" spans="2:17">
      <c r="B230" s="153"/>
      <c r="C230" s="153"/>
      <c r="D230" s="230"/>
      <c r="E230" s="153"/>
      <c r="F230" s="153"/>
      <c r="G230" s="230"/>
      <c r="H230" s="153"/>
      <c r="I230" s="153"/>
      <c r="J230" s="111"/>
      <c r="K230" s="111"/>
      <c r="L230" s="111"/>
      <c r="M230" s="111"/>
      <c r="N230" s="111"/>
      <c r="O230" s="111"/>
      <c r="P230" s="111"/>
      <c r="Q230" s="111"/>
    </row>
    <row r="231" spans="2:17">
      <c r="B231" s="153"/>
      <c r="C231" s="153"/>
      <c r="D231" s="230"/>
      <c r="E231" s="153"/>
      <c r="F231" s="153"/>
      <c r="G231" s="230"/>
      <c r="H231" s="153"/>
      <c r="I231" s="153"/>
      <c r="J231" s="111"/>
      <c r="K231" s="111"/>
      <c r="L231" s="111"/>
      <c r="M231" s="111"/>
      <c r="N231" s="111"/>
      <c r="O231" s="111"/>
      <c r="P231" s="111"/>
      <c r="Q231" s="111"/>
    </row>
    <row r="232" spans="2:17">
      <c r="B232" s="153"/>
      <c r="C232" s="153"/>
      <c r="D232" s="230"/>
      <c r="E232" s="153"/>
      <c r="F232" s="153"/>
      <c r="G232" s="230"/>
      <c r="H232" s="153"/>
      <c r="I232" s="153"/>
      <c r="J232" s="111"/>
      <c r="K232" s="111"/>
      <c r="L232" s="111"/>
      <c r="M232" s="111"/>
      <c r="N232" s="111"/>
      <c r="O232" s="111"/>
      <c r="P232" s="111"/>
      <c r="Q232" s="111"/>
    </row>
    <row r="233" spans="2:17">
      <c r="B233" s="153"/>
      <c r="C233" s="153"/>
      <c r="D233" s="230"/>
      <c r="E233" s="153"/>
      <c r="F233" s="153"/>
      <c r="G233" s="230"/>
      <c r="H233" s="153"/>
      <c r="I233" s="153"/>
      <c r="J233" s="111"/>
      <c r="K233" s="111"/>
      <c r="L233" s="111"/>
      <c r="M233" s="111"/>
      <c r="N233" s="111"/>
      <c r="O233" s="111"/>
      <c r="P233" s="111"/>
      <c r="Q233" s="111"/>
    </row>
    <row r="234" spans="2:17">
      <c r="B234" s="153"/>
      <c r="C234" s="153"/>
      <c r="D234" s="230"/>
      <c r="E234" s="153"/>
      <c r="F234" s="153"/>
      <c r="G234" s="230"/>
      <c r="H234" s="153"/>
      <c r="I234" s="153"/>
      <c r="J234" s="111"/>
      <c r="K234" s="111"/>
      <c r="L234" s="111"/>
      <c r="M234" s="111"/>
      <c r="N234" s="111"/>
      <c r="O234" s="111"/>
      <c r="P234" s="111"/>
      <c r="Q234" s="111"/>
    </row>
    <row r="235" spans="2:17">
      <c r="B235" s="153"/>
      <c r="C235" s="153"/>
      <c r="D235" s="230"/>
      <c r="E235" s="153"/>
      <c r="F235" s="153"/>
      <c r="G235" s="230"/>
      <c r="H235" s="153"/>
      <c r="I235" s="153"/>
      <c r="J235" s="111"/>
      <c r="K235" s="111"/>
      <c r="L235" s="111"/>
      <c r="M235" s="111"/>
      <c r="N235" s="111"/>
      <c r="O235" s="111"/>
      <c r="P235" s="111"/>
      <c r="Q235" s="111"/>
    </row>
    <row r="236" spans="2:17">
      <c r="B236" s="153"/>
      <c r="C236" s="153"/>
      <c r="D236" s="230"/>
      <c r="E236" s="153"/>
      <c r="F236" s="153"/>
      <c r="G236" s="230"/>
      <c r="H236" s="153"/>
      <c r="I236" s="153"/>
      <c r="J236" s="111"/>
      <c r="K236" s="111"/>
      <c r="L236" s="111"/>
      <c r="M236" s="111"/>
      <c r="N236" s="111"/>
      <c r="O236" s="111"/>
      <c r="P236" s="111"/>
      <c r="Q236" s="111"/>
    </row>
    <row r="237" spans="2:17">
      <c r="B237" s="153"/>
      <c r="C237" s="153"/>
      <c r="D237" s="230"/>
      <c r="E237" s="153"/>
      <c r="F237" s="153"/>
      <c r="G237" s="230"/>
      <c r="H237" s="153"/>
      <c r="I237" s="153"/>
      <c r="J237" s="111"/>
      <c r="K237" s="111"/>
      <c r="L237" s="111"/>
      <c r="M237" s="111"/>
      <c r="N237" s="111"/>
      <c r="O237" s="111"/>
      <c r="P237" s="111"/>
      <c r="Q237" s="111"/>
    </row>
    <row r="238" spans="2:17">
      <c r="B238" s="153"/>
      <c r="C238" s="153"/>
      <c r="D238" s="230"/>
      <c r="E238" s="153"/>
      <c r="F238" s="153"/>
      <c r="G238" s="230"/>
      <c r="H238" s="153"/>
      <c r="I238" s="153"/>
      <c r="J238" s="111"/>
      <c r="K238" s="111"/>
      <c r="L238" s="111"/>
      <c r="M238" s="111"/>
      <c r="N238" s="111"/>
      <c r="O238" s="111"/>
      <c r="P238" s="111"/>
      <c r="Q238" s="111"/>
    </row>
    <row r="239" spans="2:17">
      <c r="B239" s="153"/>
      <c r="C239" s="153"/>
      <c r="D239" s="230"/>
      <c r="E239" s="153"/>
      <c r="F239" s="153"/>
      <c r="G239" s="230"/>
      <c r="H239" s="153"/>
      <c r="I239" s="153"/>
      <c r="J239" s="111"/>
      <c r="K239" s="111"/>
      <c r="L239" s="111"/>
      <c r="M239" s="111"/>
      <c r="N239" s="111"/>
      <c r="O239" s="111"/>
      <c r="P239" s="111"/>
      <c r="Q239" s="111"/>
    </row>
    <row r="240" spans="2:17">
      <c r="B240" s="153"/>
      <c r="C240" s="153"/>
      <c r="D240" s="230"/>
      <c r="E240" s="153"/>
      <c r="F240" s="153"/>
      <c r="G240" s="230"/>
      <c r="H240" s="153"/>
      <c r="I240" s="153"/>
      <c r="J240" s="111"/>
      <c r="K240" s="111"/>
      <c r="L240" s="111"/>
      <c r="M240" s="111"/>
      <c r="N240" s="111"/>
      <c r="O240" s="111"/>
      <c r="P240" s="111"/>
      <c r="Q240" s="111"/>
    </row>
    <row r="241" spans="2:17">
      <c r="B241" s="153"/>
      <c r="C241" s="153"/>
      <c r="D241" s="230"/>
      <c r="E241" s="153"/>
      <c r="F241" s="153"/>
      <c r="G241" s="230"/>
      <c r="H241" s="153"/>
      <c r="I241" s="153"/>
      <c r="J241" s="111"/>
      <c r="K241" s="111"/>
      <c r="L241" s="111"/>
      <c r="M241" s="111"/>
      <c r="N241" s="111"/>
      <c r="O241" s="111"/>
      <c r="P241" s="111"/>
      <c r="Q241" s="111"/>
    </row>
    <row r="242" spans="2:17">
      <c r="B242" s="153"/>
      <c r="C242" s="153"/>
      <c r="D242" s="230"/>
      <c r="E242" s="153"/>
      <c r="F242" s="153"/>
      <c r="G242" s="230"/>
      <c r="H242" s="153"/>
      <c r="I242" s="153"/>
      <c r="J242" s="111"/>
      <c r="K242" s="111"/>
      <c r="L242" s="111"/>
      <c r="M242" s="111"/>
      <c r="N242" s="111"/>
      <c r="O242" s="111"/>
      <c r="P242" s="111"/>
      <c r="Q242" s="111"/>
    </row>
    <row r="243" spans="2:17">
      <c r="B243" s="153"/>
      <c r="C243" s="153"/>
      <c r="D243" s="230"/>
      <c r="E243" s="153"/>
      <c r="F243" s="153"/>
      <c r="G243" s="230"/>
      <c r="H243" s="153"/>
      <c r="I243" s="153"/>
      <c r="J243" s="111"/>
      <c r="K243" s="111"/>
      <c r="L243" s="111"/>
      <c r="M243" s="111"/>
      <c r="N243" s="111"/>
      <c r="O243" s="111"/>
      <c r="P243" s="111"/>
      <c r="Q243" s="111"/>
    </row>
    <row r="244" spans="2:17">
      <c r="B244" s="153"/>
      <c r="C244" s="153"/>
      <c r="D244" s="230"/>
      <c r="E244" s="153"/>
      <c r="F244" s="153"/>
      <c r="G244" s="230"/>
      <c r="H244" s="153"/>
      <c r="I244" s="153"/>
      <c r="J244" s="111"/>
      <c r="K244" s="111"/>
      <c r="L244" s="111"/>
      <c r="M244" s="111"/>
      <c r="N244" s="111"/>
      <c r="O244" s="111"/>
      <c r="P244" s="111"/>
      <c r="Q244" s="111"/>
    </row>
    <row r="245" spans="2:17">
      <c r="B245" s="153"/>
      <c r="C245" s="153"/>
      <c r="D245" s="230"/>
      <c r="E245" s="153"/>
      <c r="F245" s="153"/>
      <c r="G245" s="230"/>
      <c r="H245" s="153"/>
      <c r="I245" s="153"/>
      <c r="J245" s="111"/>
      <c r="K245" s="111"/>
      <c r="L245" s="111"/>
      <c r="M245" s="111"/>
      <c r="N245" s="111"/>
      <c r="O245" s="111"/>
      <c r="P245" s="111"/>
      <c r="Q245" s="111"/>
    </row>
    <row r="246" spans="2:17">
      <c r="B246" s="153"/>
      <c r="C246" s="153"/>
      <c r="D246" s="230"/>
      <c r="E246" s="153"/>
      <c r="F246" s="153"/>
      <c r="G246" s="230"/>
      <c r="H246" s="153"/>
      <c r="I246" s="153"/>
      <c r="J246" s="111"/>
      <c r="K246" s="111"/>
      <c r="L246" s="111"/>
      <c r="M246" s="111"/>
      <c r="N246" s="111"/>
      <c r="O246" s="111"/>
      <c r="P246" s="111"/>
      <c r="Q246" s="111"/>
    </row>
    <row r="247" spans="2:17">
      <c r="B247" s="153"/>
      <c r="C247" s="153"/>
      <c r="D247" s="230"/>
      <c r="E247" s="153"/>
      <c r="F247" s="153"/>
      <c r="G247" s="230"/>
      <c r="H247" s="153"/>
      <c r="I247" s="153"/>
      <c r="J247" s="111"/>
      <c r="K247" s="111"/>
      <c r="L247" s="111"/>
      <c r="M247" s="111"/>
      <c r="N247" s="111"/>
      <c r="O247" s="111"/>
      <c r="P247" s="111"/>
      <c r="Q247" s="111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18">
    <tabColor indexed="57"/>
    <outlinePr applyStyles="1" summaryBelow="0"/>
    <pageSetUpPr fitToPage="1"/>
  </sheetPr>
  <dimension ref="A1:P180"/>
  <sheetViews>
    <sheetView tabSelected="1" topLeftCell="A94" workbookViewId="0">
      <selection activeCell="A6" sqref="A6:A107"/>
    </sheetView>
  </sheetViews>
  <sheetFormatPr baseColWidth="10" defaultColWidth="9.1640625" defaultRowHeight="11" outlineLevelRow="3"/>
  <cols>
    <col min="1" max="1" width="52" style="237" customWidth="1"/>
    <col min="2" max="11" width="16.33203125" style="28" customWidth="1"/>
    <col min="12" max="16384" width="9.1640625" style="237"/>
  </cols>
  <sheetData>
    <row r="1" spans="1:16" s="119" customFormat="1" ht="19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6" s="119" customFormat="1" ht="19">
      <c r="A2" s="5" t="s">
        <v>292</v>
      </c>
      <c r="B2" s="5"/>
      <c r="C2" s="5"/>
      <c r="D2" s="5"/>
      <c r="E2" s="5"/>
      <c r="F2" s="5"/>
      <c r="G2" s="5"/>
      <c r="H2" s="5"/>
      <c r="I2" s="5"/>
      <c r="J2" s="5"/>
      <c r="K2" s="5"/>
      <c r="L2" s="154"/>
      <c r="M2" s="154"/>
      <c r="N2" s="154"/>
      <c r="O2" s="154"/>
      <c r="P2" s="154"/>
    </row>
    <row r="3" spans="1:16" s="119" customFormat="1" ht="14">
      <c r="A3" s="83"/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6" s="150" customFormat="1" ht="14">
      <c r="B4" s="199"/>
      <c r="C4" s="199"/>
      <c r="D4" s="199"/>
      <c r="E4" s="199"/>
      <c r="F4" s="199"/>
      <c r="G4" s="199"/>
      <c r="H4" s="199"/>
      <c r="I4" s="199"/>
      <c r="J4" s="199"/>
      <c r="K4" s="199" t="s">
        <v>291</v>
      </c>
    </row>
    <row r="5" spans="1:16" s="207" customFormat="1" ht="14">
      <c r="A5" s="209"/>
      <c r="B5" s="12">
        <v>43830</v>
      </c>
      <c r="C5" s="12">
        <v>43861</v>
      </c>
      <c r="D5" s="12">
        <v>43890</v>
      </c>
      <c r="E5" s="12">
        <v>43921</v>
      </c>
      <c r="F5" s="12">
        <v>43951</v>
      </c>
      <c r="G5" s="12">
        <v>43982</v>
      </c>
      <c r="H5" s="12">
        <v>44012</v>
      </c>
      <c r="I5" s="12">
        <v>44043</v>
      </c>
      <c r="J5" s="12">
        <v>44074</v>
      </c>
      <c r="K5" s="12">
        <v>44104</v>
      </c>
    </row>
    <row r="6" spans="1:16" s="258" customFormat="1" ht="17">
      <c r="A6" s="235" t="s">
        <v>206</v>
      </c>
      <c r="B6" s="25">
        <f t="shared" ref="B6:J6" si="0">B$7+B$77</f>
        <v>1998.2958999565101</v>
      </c>
      <c r="C6" s="25">
        <f t="shared" si="0"/>
        <v>2078.15813987208</v>
      </c>
      <c r="D6" s="25">
        <f t="shared" si="0"/>
        <v>2047.8304264063897</v>
      </c>
      <c r="E6" s="25">
        <f t="shared" si="0"/>
        <v>2255.55276201996</v>
      </c>
      <c r="F6" s="25">
        <f t="shared" si="0"/>
        <v>2196.4174446163697</v>
      </c>
      <c r="G6" s="25">
        <f t="shared" si="0"/>
        <v>2209.4770742232299</v>
      </c>
      <c r="H6" s="25">
        <f t="shared" si="0"/>
        <v>2269.1912858555702</v>
      </c>
      <c r="I6" s="25">
        <f t="shared" si="0"/>
        <v>2355.0835414242001</v>
      </c>
      <c r="J6" s="25">
        <f t="shared" si="0"/>
        <v>2341.0580649918297</v>
      </c>
      <c r="K6" s="25">
        <v>2345.6080919830001</v>
      </c>
    </row>
    <row r="7" spans="1:16" s="70" customFormat="1" ht="16">
      <c r="A7" s="37" t="s">
        <v>207</v>
      </c>
      <c r="B7" s="81">
        <f t="shared" ref="B7:K7" si="1">B$8+B$46</f>
        <v>1761.3691314806101</v>
      </c>
      <c r="C7" s="81">
        <f t="shared" si="1"/>
        <v>1831.6301601432401</v>
      </c>
      <c r="D7" s="81">
        <f t="shared" si="1"/>
        <v>1808.2520458533797</v>
      </c>
      <c r="E7" s="81">
        <f t="shared" si="1"/>
        <v>1988.80857403656</v>
      </c>
      <c r="F7" s="81">
        <f t="shared" si="1"/>
        <v>1934.88864385786</v>
      </c>
      <c r="G7" s="81">
        <f t="shared" si="1"/>
        <v>1947.9037048150499</v>
      </c>
      <c r="H7" s="81">
        <f t="shared" si="1"/>
        <v>2002.5886244492001</v>
      </c>
      <c r="I7" s="81">
        <f t="shared" si="1"/>
        <v>2072.5369816184002</v>
      </c>
      <c r="J7" s="81">
        <f t="shared" si="1"/>
        <v>2060.7413096914997</v>
      </c>
      <c r="K7" s="81">
        <f t="shared" si="1"/>
        <v>2065.4859034587798</v>
      </c>
    </row>
    <row r="8" spans="1:16" s="221" customFormat="1" ht="16" outlineLevel="1">
      <c r="A8" s="121" t="s">
        <v>208</v>
      </c>
      <c r="B8" s="232">
        <f t="shared" ref="B8:K8" si="2">B$9+B$44</f>
        <v>829.49510481237996</v>
      </c>
      <c r="C8" s="232">
        <f t="shared" si="2"/>
        <v>820.33921087448005</v>
      </c>
      <c r="D8" s="232">
        <f t="shared" si="2"/>
        <v>814.64468486667988</v>
      </c>
      <c r="E8" s="232">
        <f t="shared" si="2"/>
        <v>856.83404708855994</v>
      </c>
      <c r="F8" s="232">
        <f t="shared" si="2"/>
        <v>851.58107549596002</v>
      </c>
      <c r="G8" s="232">
        <f t="shared" si="2"/>
        <v>889.84645612665997</v>
      </c>
      <c r="H8" s="232">
        <f t="shared" si="2"/>
        <v>882.62329961474006</v>
      </c>
      <c r="I8" s="232">
        <f t="shared" si="2"/>
        <v>878.60022332044014</v>
      </c>
      <c r="J8" s="232">
        <f t="shared" si="2"/>
        <v>864.80495570263997</v>
      </c>
      <c r="K8" s="232">
        <f t="shared" si="2"/>
        <v>878.25201138561999</v>
      </c>
    </row>
    <row r="9" spans="1:16" s="138" customFormat="1" ht="14" outlineLevel="2">
      <c r="A9" s="170" t="s">
        <v>209</v>
      </c>
      <c r="B9" s="239">
        <f t="shared" ref="B9:J9" si="3">SUM(B$10:B$43)</f>
        <v>827.37906445219994</v>
      </c>
      <c r="C9" s="239">
        <f t="shared" si="3"/>
        <v>818.22317051430002</v>
      </c>
      <c r="D9" s="239">
        <f t="shared" si="3"/>
        <v>812.52864450649986</v>
      </c>
      <c r="E9" s="239">
        <f t="shared" si="3"/>
        <v>854.75106985899993</v>
      </c>
      <c r="F9" s="239">
        <f t="shared" si="3"/>
        <v>849.49809826640001</v>
      </c>
      <c r="G9" s="239">
        <f t="shared" si="3"/>
        <v>887.76347889709996</v>
      </c>
      <c r="H9" s="239">
        <f t="shared" si="3"/>
        <v>880.57338551580006</v>
      </c>
      <c r="I9" s="239">
        <f t="shared" si="3"/>
        <v>876.55030922150013</v>
      </c>
      <c r="J9" s="239">
        <f t="shared" si="3"/>
        <v>862.75504160369996</v>
      </c>
      <c r="K9" s="239">
        <v>876.23516041729999</v>
      </c>
    </row>
    <row r="10" spans="1:16" s="233" customFormat="1" ht="14" outlineLevel="3">
      <c r="A10" s="132" t="s">
        <v>210</v>
      </c>
      <c r="B10" s="225">
        <v>72.721914999999996</v>
      </c>
      <c r="C10" s="225">
        <v>72.721914999999996</v>
      </c>
      <c r="D10" s="225">
        <v>72.721914999999996</v>
      </c>
      <c r="E10" s="225">
        <v>71.771915000000007</v>
      </c>
      <c r="F10" s="225">
        <v>71.771915000000007</v>
      </c>
      <c r="G10" s="225">
        <v>71.771915000000007</v>
      </c>
      <c r="H10" s="225">
        <v>71.771915000000007</v>
      </c>
      <c r="I10" s="225">
        <v>71.771915000000007</v>
      </c>
      <c r="J10" s="225">
        <v>71.771915000000007</v>
      </c>
      <c r="K10" s="225">
        <v>71.771915000000007</v>
      </c>
    </row>
    <row r="11" spans="1:16" ht="14" outlineLevel="3">
      <c r="A11" s="130" t="s">
        <v>211</v>
      </c>
      <c r="B11" s="175">
        <v>19.033000000000001</v>
      </c>
      <c r="C11" s="175">
        <v>19.033000000000001</v>
      </c>
      <c r="D11" s="175">
        <v>19.033000000000001</v>
      </c>
      <c r="E11" s="175">
        <v>19.033000000000001</v>
      </c>
      <c r="F11" s="175">
        <v>19.033000000000001</v>
      </c>
      <c r="G11" s="175">
        <v>19.033000000000001</v>
      </c>
      <c r="H11" s="175">
        <v>19.033000000000001</v>
      </c>
      <c r="I11" s="175">
        <v>19.033000000000001</v>
      </c>
      <c r="J11" s="175">
        <v>19.033000000000001</v>
      </c>
      <c r="K11" s="175">
        <v>19.033000000000001</v>
      </c>
      <c r="L11" s="223"/>
      <c r="M11" s="223"/>
      <c r="N11" s="223"/>
    </row>
    <row r="12" spans="1:16" ht="14" outlineLevel="3">
      <c r="A12" s="130" t="s">
        <v>212</v>
      </c>
      <c r="B12" s="175">
        <v>37.771855741800003</v>
      </c>
      <c r="C12" s="175">
        <v>35.655356535899998</v>
      </c>
      <c r="D12" s="175">
        <v>35.965432782500002</v>
      </c>
      <c r="E12" s="175">
        <v>41.937806799000001</v>
      </c>
      <c r="F12" s="175">
        <v>32.484569418200003</v>
      </c>
      <c r="G12" s="175">
        <v>30.908101826700001</v>
      </c>
      <c r="H12" s="175">
        <v>40.750078340599998</v>
      </c>
      <c r="I12" s="175">
        <v>23.933673054</v>
      </c>
      <c r="J12" s="175">
        <v>24.013392978799999</v>
      </c>
      <c r="K12" s="175">
        <v>24.1833965738</v>
      </c>
      <c r="L12" s="223"/>
      <c r="M12" s="223"/>
      <c r="N12" s="223"/>
    </row>
    <row r="13" spans="1:16" ht="14" outlineLevel="3">
      <c r="A13" s="130" t="s">
        <v>213</v>
      </c>
      <c r="B13" s="175">
        <v>36.5</v>
      </c>
      <c r="C13" s="175">
        <v>36.5</v>
      </c>
      <c r="D13" s="175">
        <v>36.5</v>
      </c>
      <c r="E13" s="175">
        <v>36.5</v>
      </c>
      <c r="F13" s="175">
        <v>36.5</v>
      </c>
      <c r="G13" s="175">
        <v>36.5</v>
      </c>
      <c r="H13" s="175">
        <v>36.5</v>
      </c>
      <c r="I13" s="175">
        <v>36.5</v>
      </c>
      <c r="J13" s="175">
        <v>36.5</v>
      </c>
      <c r="K13" s="175">
        <v>36.5</v>
      </c>
      <c r="L13" s="223"/>
      <c r="M13" s="223"/>
      <c r="N13" s="223"/>
    </row>
    <row r="14" spans="1:16" ht="14" outlineLevel="3">
      <c r="A14" s="130" t="s">
        <v>214</v>
      </c>
      <c r="B14" s="175">
        <v>28.700001</v>
      </c>
      <c r="C14" s="175">
        <v>28.700001</v>
      </c>
      <c r="D14" s="175">
        <v>28.700001</v>
      </c>
      <c r="E14" s="175">
        <v>28.700001</v>
      </c>
      <c r="F14" s="175">
        <v>28.700001</v>
      </c>
      <c r="G14" s="175">
        <v>28.700001</v>
      </c>
      <c r="H14" s="175">
        <v>28.700001</v>
      </c>
      <c r="I14" s="175">
        <v>28.700001</v>
      </c>
      <c r="J14" s="175">
        <v>28.700001</v>
      </c>
      <c r="K14" s="175">
        <v>28.700001</v>
      </c>
      <c r="L14" s="223"/>
      <c r="M14" s="223"/>
      <c r="N14" s="223"/>
    </row>
    <row r="15" spans="1:16" ht="14" outlineLevel="3">
      <c r="A15" s="130" t="s">
        <v>215</v>
      </c>
      <c r="B15" s="175">
        <v>46.9</v>
      </c>
      <c r="C15" s="175">
        <v>46.9</v>
      </c>
      <c r="D15" s="175">
        <v>46.9</v>
      </c>
      <c r="E15" s="175">
        <v>46.9</v>
      </c>
      <c r="F15" s="175">
        <v>46.9</v>
      </c>
      <c r="G15" s="175">
        <v>46.9</v>
      </c>
      <c r="H15" s="175">
        <v>46.9</v>
      </c>
      <c r="I15" s="175">
        <v>46.9</v>
      </c>
      <c r="J15" s="175">
        <v>46.9</v>
      </c>
      <c r="K15" s="175">
        <v>46.9</v>
      </c>
      <c r="L15" s="223"/>
      <c r="M15" s="223"/>
      <c r="N15" s="223"/>
    </row>
    <row r="16" spans="1:16" ht="14" outlineLevel="3">
      <c r="A16" s="130" t="s">
        <v>216</v>
      </c>
      <c r="B16" s="175">
        <v>93.438657000000006</v>
      </c>
      <c r="C16" s="175">
        <v>93.438657000000006</v>
      </c>
      <c r="D16" s="175">
        <v>93.438657000000006</v>
      </c>
      <c r="E16" s="175">
        <v>93.438657000000006</v>
      </c>
      <c r="F16" s="175">
        <v>93.438657000000006</v>
      </c>
      <c r="G16" s="175">
        <v>93.438657000000006</v>
      </c>
      <c r="H16" s="175">
        <v>93.438657000000006</v>
      </c>
      <c r="I16" s="175">
        <v>93.438657000000006</v>
      </c>
      <c r="J16" s="175">
        <v>93.438657000000006</v>
      </c>
      <c r="K16" s="175">
        <v>100.278657</v>
      </c>
      <c r="L16" s="223"/>
      <c r="M16" s="223"/>
      <c r="N16" s="223"/>
    </row>
    <row r="17" spans="1:14" ht="14" outlineLevel="3">
      <c r="A17" s="130" t="s">
        <v>217</v>
      </c>
      <c r="B17" s="175">
        <v>12.097744</v>
      </c>
      <c r="C17" s="175">
        <v>12.097744</v>
      </c>
      <c r="D17" s="175">
        <v>12.097744</v>
      </c>
      <c r="E17" s="175">
        <v>12.097744</v>
      </c>
      <c r="F17" s="175">
        <v>12.097744</v>
      </c>
      <c r="G17" s="175">
        <v>12.097744</v>
      </c>
      <c r="H17" s="175">
        <v>12.097744</v>
      </c>
      <c r="I17" s="175">
        <v>12.097744</v>
      </c>
      <c r="J17" s="175">
        <v>12.097744</v>
      </c>
      <c r="K17" s="175">
        <v>12.097744</v>
      </c>
      <c r="L17" s="223"/>
      <c r="M17" s="223"/>
      <c r="N17" s="223"/>
    </row>
    <row r="18" spans="1:14" ht="14" outlineLevel="3">
      <c r="A18" s="130" t="s">
        <v>218</v>
      </c>
      <c r="B18" s="175">
        <v>12.097744</v>
      </c>
      <c r="C18" s="175">
        <v>12.097744</v>
      </c>
      <c r="D18" s="175">
        <v>12.097744</v>
      </c>
      <c r="E18" s="175">
        <v>12.097744</v>
      </c>
      <c r="F18" s="175">
        <v>12.097744</v>
      </c>
      <c r="G18" s="175">
        <v>12.097744</v>
      </c>
      <c r="H18" s="175">
        <v>12.097744</v>
      </c>
      <c r="I18" s="175">
        <v>12.097744</v>
      </c>
      <c r="J18" s="175">
        <v>12.097744</v>
      </c>
      <c r="K18" s="175">
        <v>12.097744</v>
      </c>
      <c r="L18" s="223"/>
      <c r="M18" s="223"/>
      <c r="N18" s="223"/>
    </row>
    <row r="19" spans="1:14" ht="14" outlineLevel="3">
      <c r="A19" s="130" t="s">
        <v>219</v>
      </c>
      <c r="B19" s="175">
        <v>31.401890643400002</v>
      </c>
      <c r="C19" s="175">
        <v>18.706280892399999</v>
      </c>
      <c r="D19" s="175">
        <v>21.772565108999999</v>
      </c>
      <c r="E19" s="175">
        <v>24.8756498435</v>
      </c>
      <c r="F19" s="175">
        <v>23.9093099866</v>
      </c>
      <c r="G19" s="175">
        <v>23.851246267099999</v>
      </c>
      <c r="H19" s="175">
        <v>23.661807841800002</v>
      </c>
      <c r="I19" s="175">
        <v>29.140856481099998</v>
      </c>
      <c r="J19" s="175">
        <v>17.538196680799999</v>
      </c>
      <c r="K19" s="175">
        <v>21.185009322399999</v>
      </c>
      <c r="L19" s="223"/>
      <c r="M19" s="223"/>
      <c r="N19" s="223"/>
    </row>
    <row r="20" spans="1:14" ht="14" outlineLevel="3">
      <c r="A20" s="130" t="s">
        <v>220</v>
      </c>
      <c r="B20" s="175">
        <v>12.097744</v>
      </c>
      <c r="C20" s="175">
        <v>12.097744</v>
      </c>
      <c r="D20" s="175">
        <v>12.097744</v>
      </c>
      <c r="E20" s="175">
        <v>12.097744</v>
      </c>
      <c r="F20" s="175">
        <v>12.097744</v>
      </c>
      <c r="G20" s="175">
        <v>12.097744</v>
      </c>
      <c r="H20" s="175">
        <v>12.097744</v>
      </c>
      <c r="I20" s="175">
        <v>12.097744</v>
      </c>
      <c r="J20" s="175">
        <v>12.097744</v>
      </c>
      <c r="K20" s="175">
        <v>12.097744</v>
      </c>
      <c r="L20" s="223"/>
      <c r="M20" s="223"/>
      <c r="N20" s="223"/>
    </row>
    <row r="21" spans="1:14" ht="14" outlineLevel="3">
      <c r="A21" s="130" t="s">
        <v>221</v>
      </c>
      <c r="B21" s="175">
        <v>12.097744</v>
      </c>
      <c r="C21" s="175">
        <v>12.097744</v>
      </c>
      <c r="D21" s="175">
        <v>12.097744</v>
      </c>
      <c r="E21" s="175">
        <v>12.097744</v>
      </c>
      <c r="F21" s="175">
        <v>12.097744</v>
      </c>
      <c r="G21" s="175">
        <v>12.097744</v>
      </c>
      <c r="H21" s="175">
        <v>12.097744</v>
      </c>
      <c r="I21" s="175">
        <v>12.097744</v>
      </c>
      <c r="J21" s="175">
        <v>12.097744</v>
      </c>
      <c r="K21" s="175">
        <v>12.097744</v>
      </c>
      <c r="L21" s="223"/>
      <c r="M21" s="223"/>
      <c r="N21" s="223"/>
    </row>
    <row r="22" spans="1:14" ht="14" outlineLevel="3">
      <c r="A22" s="130" t="s">
        <v>222</v>
      </c>
      <c r="B22" s="175">
        <v>47.236592873600003</v>
      </c>
      <c r="C22" s="175">
        <v>45.777638028799998</v>
      </c>
      <c r="D22" s="175">
        <v>47.015213008000003</v>
      </c>
      <c r="E22" s="175">
        <v>50.723390672000001</v>
      </c>
      <c r="F22" s="175">
        <v>50.9751487578</v>
      </c>
      <c r="G22" s="175">
        <v>50.902347014299998</v>
      </c>
      <c r="H22" s="175">
        <v>57.7583643794</v>
      </c>
      <c r="I22" s="175">
        <v>70.405839545399999</v>
      </c>
      <c r="J22" s="175">
        <v>83.356583381099995</v>
      </c>
      <c r="K22" s="175">
        <v>87.679280848100007</v>
      </c>
      <c r="L22" s="223"/>
      <c r="M22" s="223"/>
      <c r="N22" s="223"/>
    </row>
    <row r="23" spans="1:14" ht="14" outlineLevel="3">
      <c r="A23" s="130" t="s">
        <v>223</v>
      </c>
      <c r="B23" s="175">
        <v>12.097744</v>
      </c>
      <c r="C23" s="175">
        <v>12.097744</v>
      </c>
      <c r="D23" s="175">
        <v>12.097744</v>
      </c>
      <c r="E23" s="175">
        <v>12.097744</v>
      </c>
      <c r="F23" s="175">
        <v>12.097744</v>
      </c>
      <c r="G23" s="175">
        <v>12.097744</v>
      </c>
      <c r="H23" s="175">
        <v>12.097744</v>
      </c>
      <c r="I23" s="175">
        <v>12.097744</v>
      </c>
      <c r="J23" s="175">
        <v>12.097744</v>
      </c>
      <c r="K23" s="175">
        <v>12.097744</v>
      </c>
      <c r="L23" s="223"/>
      <c r="M23" s="223"/>
      <c r="N23" s="223"/>
    </row>
    <row r="24" spans="1:14" ht="14" outlineLevel="3">
      <c r="A24" s="130" t="s">
        <v>224</v>
      </c>
      <c r="B24" s="175">
        <v>12.097744</v>
      </c>
      <c r="C24" s="175">
        <v>12.097744</v>
      </c>
      <c r="D24" s="175">
        <v>12.097744</v>
      </c>
      <c r="E24" s="175">
        <v>12.097744</v>
      </c>
      <c r="F24" s="175">
        <v>12.097744</v>
      </c>
      <c r="G24" s="175">
        <v>12.097744</v>
      </c>
      <c r="H24" s="175">
        <v>12.097744</v>
      </c>
      <c r="I24" s="175">
        <v>12.097744</v>
      </c>
      <c r="J24" s="175">
        <v>12.097744</v>
      </c>
      <c r="K24" s="175">
        <v>12.097744</v>
      </c>
      <c r="L24" s="223"/>
      <c r="M24" s="223"/>
      <c r="N24" s="223"/>
    </row>
    <row r="25" spans="1:14" ht="14" outlineLevel="3">
      <c r="A25" s="130" t="s">
        <v>225</v>
      </c>
      <c r="B25" s="175">
        <v>12.097744</v>
      </c>
      <c r="C25" s="175">
        <v>12.097744</v>
      </c>
      <c r="D25" s="175">
        <v>12.097744</v>
      </c>
      <c r="E25" s="175">
        <v>12.097744</v>
      </c>
      <c r="F25" s="175">
        <v>12.097744</v>
      </c>
      <c r="G25" s="175">
        <v>12.097744</v>
      </c>
      <c r="H25" s="175">
        <v>12.097744</v>
      </c>
      <c r="I25" s="175">
        <v>12.097744</v>
      </c>
      <c r="J25" s="175">
        <v>12.097744</v>
      </c>
      <c r="K25" s="175">
        <v>12.097744</v>
      </c>
      <c r="L25" s="223"/>
      <c r="M25" s="223"/>
      <c r="N25" s="223"/>
    </row>
    <row r="26" spans="1:14" ht="14" outlineLevel="3">
      <c r="A26" s="130" t="s">
        <v>226</v>
      </c>
      <c r="B26" s="175">
        <v>12.097744</v>
      </c>
      <c r="C26" s="175">
        <v>12.097744</v>
      </c>
      <c r="D26" s="175">
        <v>12.097744</v>
      </c>
      <c r="E26" s="175">
        <v>12.097744</v>
      </c>
      <c r="F26" s="175">
        <v>12.097744</v>
      </c>
      <c r="G26" s="175">
        <v>12.097744</v>
      </c>
      <c r="H26" s="175">
        <v>12.097744</v>
      </c>
      <c r="I26" s="175">
        <v>12.097744</v>
      </c>
      <c r="J26" s="175">
        <v>12.097744</v>
      </c>
      <c r="K26" s="175">
        <v>12.097744</v>
      </c>
      <c r="L26" s="223"/>
      <c r="M26" s="223"/>
      <c r="N26" s="223"/>
    </row>
    <row r="27" spans="1:14" ht="14" outlineLevel="3">
      <c r="A27" s="130" t="s">
        <v>227</v>
      </c>
      <c r="B27" s="175">
        <v>12.097744</v>
      </c>
      <c r="C27" s="175">
        <v>12.097744</v>
      </c>
      <c r="D27" s="175">
        <v>12.097744</v>
      </c>
      <c r="E27" s="175">
        <v>12.097744</v>
      </c>
      <c r="F27" s="175">
        <v>12.097744</v>
      </c>
      <c r="G27" s="175">
        <v>12.097744</v>
      </c>
      <c r="H27" s="175">
        <v>12.097744</v>
      </c>
      <c r="I27" s="175">
        <v>12.097744</v>
      </c>
      <c r="J27" s="175">
        <v>12.097744</v>
      </c>
      <c r="K27" s="175">
        <v>12.097744</v>
      </c>
      <c r="L27" s="223"/>
      <c r="M27" s="223"/>
      <c r="N27" s="223"/>
    </row>
    <row r="28" spans="1:14" ht="14" outlineLevel="3">
      <c r="A28" s="130" t="s">
        <v>228</v>
      </c>
      <c r="B28" s="175">
        <v>12.097744</v>
      </c>
      <c r="C28" s="175">
        <v>12.097744</v>
      </c>
      <c r="D28" s="175">
        <v>12.097744</v>
      </c>
      <c r="E28" s="175">
        <v>12.097744</v>
      </c>
      <c r="F28" s="175">
        <v>12.097744</v>
      </c>
      <c r="G28" s="175">
        <v>12.097744</v>
      </c>
      <c r="H28" s="175">
        <v>12.097744</v>
      </c>
      <c r="I28" s="175">
        <v>12.097744</v>
      </c>
      <c r="J28" s="175">
        <v>12.097744</v>
      </c>
      <c r="K28" s="175">
        <v>12.097744</v>
      </c>
      <c r="L28" s="223"/>
      <c r="M28" s="223"/>
      <c r="N28" s="223"/>
    </row>
    <row r="29" spans="1:14" ht="14" outlineLevel="3">
      <c r="A29" s="130" t="s">
        <v>229</v>
      </c>
      <c r="B29" s="175">
        <v>12.097744</v>
      </c>
      <c r="C29" s="175">
        <v>12.097744</v>
      </c>
      <c r="D29" s="175">
        <v>12.097744</v>
      </c>
      <c r="E29" s="175">
        <v>12.097744</v>
      </c>
      <c r="F29" s="175">
        <v>12.097744</v>
      </c>
      <c r="G29" s="175">
        <v>12.097744</v>
      </c>
      <c r="H29" s="175">
        <v>12.097744</v>
      </c>
      <c r="I29" s="175">
        <v>12.097744</v>
      </c>
      <c r="J29" s="175">
        <v>12.097744</v>
      </c>
      <c r="K29" s="175">
        <v>12.097744</v>
      </c>
      <c r="L29" s="223"/>
      <c r="M29" s="223"/>
      <c r="N29" s="223"/>
    </row>
    <row r="30" spans="1:14" ht="14" outlineLevel="3">
      <c r="A30" s="130" t="s">
        <v>230</v>
      </c>
      <c r="B30" s="175">
        <v>12.097744</v>
      </c>
      <c r="C30" s="175">
        <v>12.097744</v>
      </c>
      <c r="D30" s="175">
        <v>12.097744</v>
      </c>
      <c r="E30" s="175">
        <v>12.097744</v>
      </c>
      <c r="F30" s="175">
        <v>12.097744</v>
      </c>
      <c r="G30" s="175">
        <v>12.097744</v>
      </c>
      <c r="H30" s="175">
        <v>12.097744</v>
      </c>
      <c r="I30" s="175">
        <v>12.097744</v>
      </c>
      <c r="J30" s="175">
        <v>12.097744</v>
      </c>
      <c r="K30" s="175">
        <v>12.097744</v>
      </c>
      <c r="L30" s="223"/>
      <c r="M30" s="223"/>
      <c r="N30" s="223"/>
    </row>
    <row r="31" spans="1:14" ht="14" outlineLevel="3">
      <c r="A31" s="130" t="s">
        <v>231</v>
      </c>
      <c r="B31" s="175">
        <v>12.097744</v>
      </c>
      <c r="C31" s="175">
        <v>12.097744</v>
      </c>
      <c r="D31" s="175">
        <v>12.097744</v>
      </c>
      <c r="E31" s="175">
        <v>12.097744</v>
      </c>
      <c r="F31" s="175">
        <v>12.097744</v>
      </c>
      <c r="G31" s="175">
        <v>12.097744</v>
      </c>
      <c r="H31" s="175">
        <v>12.097744</v>
      </c>
      <c r="I31" s="175">
        <v>12.097744</v>
      </c>
      <c r="J31" s="175">
        <v>12.097744</v>
      </c>
      <c r="K31" s="175">
        <v>12.097744</v>
      </c>
      <c r="L31" s="223"/>
      <c r="M31" s="223"/>
      <c r="N31" s="223"/>
    </row>
    <row r="32" spans="1:14" ht="14" outlineLevel="3">
      <c r="A32" s="130" t="s">
        <v>232</v>
      </c>
      <c r="B32" s="175">
        <v>12.097744</v>
      </c>
      <c r="C32" s="175">
        <v>12.097744</v>
      </c>
      <c r="D32" s="175">
        <v>12.097744</v>
      </c>
      <c r="E32" s="175">
        <v>12.097744</v>
      </c>
      <c r="F32" s="175">
        <v>12.097744</v>
      </c>
      <c r="G32" s="175">
        <v>12.097744</v>
      </c>
      <c r="H32" s="175">
        <v>12.097744</v>
      </c>
      <c r="I32" s="175">
        <v>12.097744</v>
      </c>
      <c r="J32" s="175">
        <v>12.097744</v>
      </c>
      <c r="K32" s="175">
        <v>12.097744</v>
      </c>
      <c r="L32" s="223"/>
      <c r="M32" s="223"/>
      <c r="N32" s="223"/>
    </row>
    <row r="33" spans="1:14" ht="14" outlineLevel="3">
      <c r="A33" s="130" t="s">
        <v>233</v>
      </c>
      <c r="B33" s="175">
        <v>0</v>
      </c>
      <c r="C33" s="175">
        <v>0</v>
      </c>
      <c r="D33" s="175">
        <v>0</v>
      </c>
      <c r="E33" s="175">
        <v>22.649559109999998</v>
      </c>
      <c r="F33" s="175">
        <v>27.307638795999999</v>
      </c>
      <c r="G33" s="175">
        <v>50.930641125999998</v>
      </c>
      <c r="H33" s="175">
        <v>29.213812999999998</v>
      </c>
      <c r="I33" s="175">
        <v>15.835943</v>
      </c>
      <c r="J33" s="175">
        <v>0</v>
      </c>
      <c r="K33" s="175">
        <v>0</v>
      </c>
      <c r="L33" s="223"/>
      <c r="M33" s="223"/>
      <c r="N33" s="223"/>
    </row>
    <row r="34" spans="1:14" ht="14" outlineLevel="3">
      <c r="A34" s="130" t="s">
        <v>234</v>
      </c>
      <c r="B34" s="175">
        <v>79.853823193400004</v>
      </c>
      <c r="C34" s="175">
        <v>80.0887170572</v>
      </c>
      <c r="D34" s="175">
        <v>71.134087606999998</v>
      </c>
      <c r="E34" s="175">
        <v>70.615202050500002</v>
      </c>
      <c r="F34" s="175">
        <v>69.786849231800005</v>
      </c>
      <c r="G34" s="175">
        <v>62.481251031699998</v>
      </c>
      <c r="H34" s="175">
        <v>57.1763382886</v>
      </c>
      <c r="I34" s="175">
        <v>62.886176271899998</v>
      </c>
      <c r="J34" s="175">
        <v>55.460362941699998</v>
      </c>
      <c r="K34" s="175">
        <v>48.484028990699997</v>
      </c>
      <c r="L34" s="223"/>
      <c r="M34" s="223"/>
      <c r="N34" s="223"/>
    </row>
    <row r="35" spans="1:14" ht="14" outlineLevel="3">
      <c r="A35" s="130" t="s">
        <v>235</v>
      </c>
      <c r="B35" s="175">
        <v>12.097751000000001</v>
      </c>
      <c r="C35" s="175">
        <v>12.097751000000001</v>
      </c>
      <c r="D35" s="175">
        <v>12.097751000000001</v>
      </c>
      <c r="E35" s="175">
        <v>12.097751000000001</v>
      </c>
      <c r="F35" s="175">
        <v>12.097751000000001</v>
      </c>
      <c r="G35" s="175">
        <v>12.097751000000001</v>
      </c>
      <c r="H35" s="175">
        <v>12.097751000000001</v>
      </c>
      <c r="I35" s="175">
        <v>12.097751000000001</v>
      </c>
      <c r="J35" s="175">
        <v>12.097751000000001</v>
      </c>
      <c r="K35" s="175">
        <v>12.097751000000001</v>
      </c>
      <c r="L35" s="223"/>
      <c r="M35" s="223"/>
      <c r="N35" s="223"/>
    </row>
    <row r="36" spans="1:14" ht="14" outlineLevel="3">
      <c r="A36" s="130" t="s">
        <v>236</v>
      </c>
      <c r="B36" s="175">
        <v>7.03</v>
      </c>
      <c r="C36" s="175">
        <v>10.029999999999999</v>
      </c>
      <c r="D36" s="175">
        <v>13.095433</v>
      </c>
      <c r="E36" s="175">
        <v>13.095433</v>
      </c>
      <c r="F36" s="175">
        <v>13.095433</v>
      </c>
      <c r="G36" s="175">
        <v>13.095433</v>
      </c>
      <c r="H36" s="175">
        <v>13.432461</v>
      </c>
      <c r="I36" s="175">
        <v>13.441910999999999</v>
      </c>
      <c r="J36" s="175">
        <v>13.444457999999999</v>
      </c>
      <c r="K36" s="175">
        <v>14.13738</v>
      </c>
      <c r="L36" s="223"/>
      <c r="M36" s="223"/>
      <c r="N36" s="223"/>
    </row>
    <row r="37" spans="1:14" ht="14" outlineLevel="3">
      <c r="A37" s="130" t="s">
        <v>237</v>
      </c>
      <c r="B37" s="175">
        <v>46.557594000000002</v>
      </c>
      <c r="C37" s="175">
        <v>45.288303999999997</v>
      </c>
      <c r="D37" s="175">
        <v>42.188304000000002</v>
      </c>
      <c r="E37" s="175">
        <v>42.188304000000002</v>
      </c>
      <c r="F37" s="175">
        <v>42.188304000000002</v>
      </c>
      <c r="G37" s="175">
        <v>42.188304000000002</v>
      </c>
      <c r="H37" s="175">
        <v>42.188304000000002</v>
      </c>
      <c r="I37" s="175">
        <v>44.196147000000003</v>
      </c>
      <c r="J37" s="175">
        <v>44.196147000000003</v>
      </c>
      <c r="K37" s="175">
        <v>44.196147000000003</v>
      </c>
      <c r="L37" s="223"/>
      <c r="M37" s="223"/>
      <c r="N37" s="223"/>
    </row>
    <row r="38" spans="1:14" ht="14" outlineLevel="3">
      <c r="A38" s="130" t="s">
        <v>238</v>
      </c>
      <c r="B38" s="175">
        <v>0</v>
      </c>
      <c r="C38" s="175">
        <v>0</v>
      </c>
      <c r="D38" s="175">
        <v>0</v>
      </c>
      <c r="E38" s="175">
        <v>6.1923399999999997</v>
      </c>
      <c r="F38" s="175">
        <v>5.8484800000000003</v>
      </c>
      <c r="G38" s="175">
        <v>23.949851325299999</v>
      </c>
      <c r="H38" s="175">
        <v>25.9348699174</v>
      </c>
      <c r="I38" s="175">
        <v>32.379698727099999</v>
      </c>
      <c r="J38" s="175">
        <v>37.416189515299997</v>
      </c>
      <c r="K38" s="175">
        <v>37.940105756299999</v>
      </c>
      <c r="L38" s="223"/>
      <c r="M38" s="223"/>
      <c r="N38" s="223"/>
    </row>
    <row r="39" spans="1:14" ht="14" outlineLevel="3">
      <c r="A39" s="130" t="s">
        <v>239</v>
      </c>
      <c r="B39" s="175">
        <v>39.665255999999999</v>
      </c>
      <c r="C39" s="175">
        <v>39.665255999999999</v>
      </c>
      <c r="D39" s="175">
        <v>39.665255999999999</v>
      </c>
      <c r="E39" s="175">
        <v>39.665255999999999</v>
      </c>
      <c r="F39" s="175">
        <v>39.665255999999999</v>
      </c>
      <c r="G39" s="175">
        <v>39.665255999999999</v>
      </c>
      <c r="H39" s="175">
        <v>39.665255999999999</v>
      </c>
      <c r="I39" s="175">
        <v>39.665255999999999</v>
      </c>
      <c r="J39" s="175">
        <v>39.665255999999999</v>
      </c>
      <c r="K39" s="175">
        <v>39.665255999999999</v>
      </c>
      <c r="L39" s="223"/>
      <c r="M39" s="223"/>
      <c r="N39" s="223"/>
    </row>
    <row r="40" spans="1:14" ht="14" outlineLevel="3">
      <c r="A40" s="130" t="s">
        <v>240</v>
      </c>
      <c r="B40" s="175">
        <v>23.602312000000001</v>
      </c>
      <c r="C40" s="175">
        <v>28.751878000000001</v>
      </c>
      <c r="D40" s="175">
        <v>27.432613</v>
      </c>
      <c r="E40" s="175">
        <v>27.432613</v>
      </c>
      <c r="F40" s="175">
        <v>25.874547</v>
      </c>
      <c r="G40" s="175">
        <v>24.960272</v>
      </c>
      <c r="H40" s="175">
        <v>24.960272</v>
      </c>
      <c r="I40" s="175">
        <v>18.645816</v>
      </c>
      <c r="J40" s="175">
        <v>18.645816</v>
      </c>
      <c r="K40" s="175">
        <v>18.645816</v>
      </c>
      <c r="L40" s="223"/>
      <c r="M40" s="223"/>
      <c r="N40" s="223"/>
    </row>
    <row r="41" spans="1:14" ht="14" outlineLevel="3">
      <c r="A41" s="130" t="s">
        <v>241</v>
      </c>
      <c r="B41" s="175">
        <v>17.5</v>
      </c>
      <c r="C41" s="175">
        <v>17.5</v>
      </c>
      <c r="D41" s="175">
        <v>17.5</v>
      </c>
      <c r="E41" s="175">
        <v>17.5</v>
      </c>
      <c r="F41" s="175">
        <v>17.5</v>
      </c>
      <c r="G41" s="175">
        <v>17.5</v>
      </c>
      <c r="H41" s="175">
        <v>17.5</v>
      </c>
      <c r="I41" s="175">
        <v>17.5</v>
      </c>
      <c r="J41" s="175">
        <v>17.5</v>
      </c>
      <c r="K41" s="175">
        <v>17.5</v>
      </c>
      <c r="L41" s="223"/>
      <c r="M41" s="223"/>
      <c r="N41" s="223"/>
    </row>
    <row r="42" spans="1:14" ht="14" outlineLevel="3">
      <c r="A42" s="130" t="s">
        <v>242</v>
      </c>
      <c r="B42" s="175">
        <v>0</v>
      </c>
      <c r="C42" s="175">
        <v>0</v>
      </c>
      <c r="D42" s="175">
        <v>0</v>
      </c>
      <c r="E42" s="175">
        <v>2.0657753840000002</v>
      </c>
      <c r="F42" s="175">
        <v>5.052822076</v>
      </c>
      <c r="G42" s="175">
        <v>11.521035306</v>
      </c>
      <c r="H42" s="175">
        <v>12.522080748</v>
      </c>
      <c r="I42" s="175">
        <v>12.709252142</v>
      </c>
      <c r="J42" s="175">
        <v>15.708899106000001</v>
      </c>
      <c r="K42" s="175">
        <v>19.968999925999999</v>
      </c>
      <c r="L42" s="223"/>
      <c r="M42" s="223"/>
      <c r="N42" s="223"/>
    </row>
    <row r="43" spans="1:14" ht="14" outlineLevel="3">
      <c r="A43" s="130" t="s">
        <v>243</v>
      </c>
      <c r="B43" s="175">
        <v>18</v>
      </c>
      <c r="C43" s="175">
        <v>18</v>
      </c>
      <c r="D43" s="175">
        <v>18</v>
      </c>
      <c r="E43" s="175">
        <v>18</v>
      </c>
      <c r="F43" s="175">
        <v>18</v>
      </c>
      <c r="G43" s="175">
        <v>18</v>
      </c>
      <c r="H43" s="175">
        <v>18</v>
      </c>
      <c r="I43" s="175">
        <v>18</v>
      </c>
      <c r="J43" s="175">
        <v>18</v>
      </c>
      <c r="K43" s="175">
        <v>18</v>
      </c>
      <c r="L43" s="223"/>
      <c r="M43" s="223"/>
      <c r="N43" s="223"/>
    </row>
    <row r="44" spans="1:14" ht="14" outlineLevel="2">
      <c r="A44" s="142" t="s">
        <v>244</v>
      </c>
      <c r="B44" s="160">
        <f t="shared" ref="B44:J44" si="4">SUM(B$45:B$45)</f>
        <v>2.11604036018</v>
      </c>
      <c r="C44" s="160">
        <f t="shared" si="4"/>
        <v>2.11604036018</v>
      </c>
      <c r="D44" s="160">
        <f t="shared" si="4"/>
        <v>2.11604036018</v>
      </c>
      <c r="E44" s="160">
        <f t="shared" si="4"/>
        <v>2.08297722956</v>
      </c>
      <c r="F44" s="160">
        <f t="shared" si="4"/>
        <v>2.08297722956</v>
      </c>
      <c r="G44" s="160">
        <f t="shared" si="4"/>
        <v>2.08297722956</v>
      </c>
      <c r="H44" s="160">
        <f t="shared" si="4"/>
        <v>2.04991409894</v>
      </c>
      <c r="I44" s="160">
        <f t="shared" si="4"/>
        <v>2.04991409894</v>
      </c>
      <c r="J44" s="160">
        <f t="shared" si="4"/>
        <v>2.04991409894</v>
      </c>
      <c r="K44" s="160">
        <v>2.01685096832</v>
      </c>
      <c r="L44" s="223"/>
      <c r="M44" s="223"/>
      <c r="N44" s="223"/>
    </row>
    <row r="45" spans="1:14" ht="14" outlineLevel="3">
      <c r="A45" s="130" t="s">
        <v>245</v>
      </c>
      <c r="B45" s="175">
        <v>2.11604036018</v>
      </c>
      <c r="C45" s="175">
        <v>2.11604036018</v>
      </c>
      <c r="D45" s="175">
        <v>2.11604036018</v>
      </c>
      <c r="E45" s="175">
        <v>2.08297722956</v>
      </c>
      <c r="F45" s="175">
        <v>2.08297722956</v>
      </c>
      <c r="G45" s="175">
        <v>2.08297722956</v>
      </c>
      <c r="H45" s="175">
        <v>2.04991409894</v>
      </c>
      <c r="I45" s="175">
        <v>2.04991409894</v>
      </c>
      <c r="J45" s="175">
        <v>2.04991409894</v>
      </c>
      <c r="K45" s="175">
        <v>2.01685096832</v>
      </c>
      <c r="L45" s="223"/>
      <c r="M45" s="223"/>
      <c r="N45" s="223"/>
    </row>
    <row r="46" spans="1:14" ht="15" outlineLevel="1">
      <c r="A46" s="115" t="s">
        <v>246</v>
      </c>
      <c r="B46" s="94">
        <f t="shared" ref="B46:K46" si="5">B$47+B$54+B$62+B$67+B$75</f>
        <v>931.87402666823004</v>
      </c>
      <c r="C46" s="94">
        <f t="shared" si="5"/>
        <v>1011.29094926876</v>
      </c>
      <c r="D46" s="94">
        <f t="shared" si="5"/>
        <v>993.60736098669986</v>
      </c>
      <c r="E46" s="94">
        <f t="shared" si="5"/>
        <v>1131.9745269479999</v>
      </c>
      <c r="F46" s="94">
        <f t="shared" si="5"/>
        <v>1083.3075683618999</v>
      </c>
      <c r="G46" s="94">
        <f t="shared" si="5"/>
        <v>1058.05724868839</v>
      </c>
      <c r="H46" s="94">
        <f t="shared" si="5"/>
        <v>1119.96532483446</v>
      </c>
      <c r="I46" s="94">
        <f t="shared" si="5"/>
        <v>1193.9367582979601</v>
      </c>
      <c r="J46" s="94">
        <f t="shared" si="5"/>
        <v>1195.93635398886</v>
      </c>
      <c r="K46" s="94">
        <f t="shared" si="5"/>
        <v>1187.23389207316</v>
      </c>
      <c r="L46" s="223"/>
      <c r="M46" s="223"/>
      <c r="N46" s="223"/>
    </row>
    <row r="47" spans="1:14" ht="14" outlineLevel="2">
      <c r="A47" s="142" t="s">
        <v>247</v>
      </c>
      <c r="B47" s="160">
        <f t="shared" ref="B47:J47" si="6">SUM(B$48:B$53)</f>
        <v>292.19705520369001</v>
      </c>
      <c r="C47" s="160">
        <f t="shared" si="6"/>
        <v>304.90542589189999</v>
      </c>
      <c r="D47" s="160">
        <f t="shared" si="6"/>
        <v>299.04192133538999</v>
      </c>
      <c r="E47" s="160">
        <f t="shared" si="6"/>
        <v>342.22884132926998</v>
      </c>
      <c r="F47" s="160">
        <f t="shared" si="6"/>
        <v>325.90260181383002</v>
      </c>
      <c r="G47" s="160">
        <f t="shared" si="6"/>
        <v>327.76262741012999</v>
      </c>
      <c r="H47" s="160">
        <f t="shared" si="6"/>
        <v>392.72764203172005</v>
      </c>
      <c r="I47" s="160">
        <f t="shared" si="6"/>
        <v>399.01253647062993</v>
      </c>
      <c r="J47" s="160">
        <f t="shared" si="6"/>
        <v>397.37727169154999</v>
      </c>
      <c r="K47" s="160">
        <v>407.3215465632</v>
      </c>
      <c r="L47" s="223"/>
      <c r="M47" s="223"/>
      <c r="N47" s="223"/>
    </row>
    <row r="48" spans="1:14" ht="14" outlineLevel="3">
      <c r="A48" s="130" t="s">
        <v>248</v>
      </c>
      <c r="B48" s="175">
        <v>87.456819999999993</v>
      </c>
      <c r="C48" s="175">
        <v>90.942581000000004</v>
      </c>
      <c r="D48" s="175">
        <v>89.137968999999998</v>
      </c>
      <c r="E48" s="175">
        <v>102.483227</v>
      </c>
      <c r="F48" s="175">
        <v>96.792344</v>
      </c>
      <c r="G48" s="175">
        <v>98.053454000000002</v>
      </c>
      <c r="H48" s="175">
        <v>114.1095</v>
      </c>
      <c r="I48" s="175">
        <v>104.47587</v>
      </c>
      <c r="J48" s="175">
        <v>105.074214</v>
      </c>
      <c r="K48" s="175">
        <v>106.350189</v>
      </c>
      <c r="L48" s="223"/>
      <c r="M48" s="223"/>
      <c r="N48" s="223"/>
    </row>
    <row r="49" spans="1:14" ht="14" outlineLevel="3">
      <c r="A49" s="130" t="s">
        <v>249</v>
      </c>
      <c r="B49" s="175">
        <v>11.98128275454</v>
      </c>
      <c r="C49" s="175">
        <v>12.58002115927</v>
      </c>
      <c r="D49" s="175">
        <v>12.119927905040001</v>
      </c>
      <c r="E49" s="175">
        <v>14.080206506550001</v>
      </c>
      <c r="F49" s="175">
        <v>13.116376517659999</v>
      </c>
      <c r="G49" s="175">
        <v>12.57362956733</v>
      </c>
      <c r="H49" s="175">
        <v>12.84042383453</v>
      </c>
      <c r="I49" s="175">
        <v>14.024620463490001</v>
      </c>
      <c r="J49" s="175">
        <v>13.9095714796</v>
      </c>
      <c r="K49" s="175">
        <v>14.065939682690001</v>
      </c>
      <c r="L49" s="223"/>
      <c r="M49" s="223"/>
      <c r="N49" s="223"/>
    </row>
    <row r="50" spans="1:14" ht="14" outlineLevel="3">
      <c r="A50" s="130" t="s">
        <v>250</v>
      </c>
      <c r="B50" s="175">
        <v>18.590715185450001</v>
      </c>
      <c r="C50" s="175">
        <v>19.331684156840002</v>
      </c>
      <c r="D50" s="175">
        <v>18.69622672393</v>
      </c>
      <c r="E50" s="175">
        <v>21.495325380280001</v>
      </c>
      <c r="F50" s="175">
        <v>20.296818450789999</v>
      </c>
      <c r="G50" s="175">
        <v>20.578140386499999</v>
      </c>
      <c r="H50" s="175">
        <v>20.794319355350002</v>
      </c>
      <c r="I50" s="175">
        <v>22.806950510930001</v>
      </c>
      <c r="J50" s="175">
        <v>22.631442766199999</v>
      </c>
      <c r="K50" s="175">
        <v>22.906269044550001</v>
      </c>
      <c r="L50" s="223"/>
      <c r="M50" s="223"/>
      <c r="N50" s="223"/>
    </row>
    <row r="51" spans="1:14" ht="14" outlineLevel="3">
      <c r="A51" s="130" t="s">
        <v>251</v>
      </c>
      <c r="B51" s="175">
        <v>116.13319515038</v>
      </c>
      <c r="C51" s="175">
        <v>121.2510063932</v>
      </c>
      <c r="D51" s="175">
        <v>119.31617634182</v>
      </c>
      <c r="E51" s="175">
        <v>136.29754793658</v>
      </c>
      <c r="F51" s="175">
        <v>130.38521292725</v>
      </c>
      <c r="G51" s="175">
        <v>131.13006043261001</v>
      </c>
      <c r="H51" s="175">
        <v>130.66498958712</v>
      </c>
      <c r="I51" s="175">
        <v>135.81155363582999</v>
      </c>
      <c r="J51" s="175">
        <v>134.30759569757001</v>
      </c>
      <c r="K51" s="175">
        <v>139.90001260490001</v>
      </c>
      <c r="L51" s="223"/>
      <c r="M51" s="223"/>
      <c r="N51" s="223"/>
    </row>
    <row r="52" spans="1:14" ht="14" outlineLevel="3">
      <c r="A52" s="130" t="s">
        <v>252</v>
      </c>
      <c r="B52" s="175">
        <v>57.493439262499997</v>
      </c>
      <c r="C52" s="175">
        <v>60.230327709309996</v>
      </c>
      <c r="D52" s="175">
        <v>59.205398794419999</v>
      </c>
      <c r="E52" s="175">
        <v>67.225612366980002</v>
      </c>
      <c r="F52" s="175">
        <v>64.690058646219995</v>
      </c>
      <c r="G52" s="175">
        <v>64.798186101530007</v>
      </c>
      <c r="H52" s="175">
        <v>113.67669271917001</v>
      </c>
      <c r="I52" s="175">
        <v>121.13541480641</v>
      </c>
      <c r="J52" s="175">
        <v>120.69028430373</v>
      </c>
      <c r="K52" s="175">
        <v>123.31208339938</v>
      </c>
      <c r="L52" s="223"/>
      <c r="M52" s="223"/>
      <c r="N52" s="223"/>
    </row>
    <row r="53" spans="1:14" ht="14" outlineLevel="3">
      <c r="A53" s="130" t="s">
        <v>253</v>
      </c>
      <c r="B53" s="175">
        <v>0.54160285082000004</v>
      </c>
      <c r="C53" s="175">
        <v>0.56980547327999997</v>
      </c>
      <c r="D53" s="175">
        <v>0.56622257018</v>
      </c>
      <c r="E53" s="175">
        <v>0.64692213888000005</v>
      </c>
      <c r="F53" s="175">
        <v>0.62179127191000005</v>
      </c>
      <c r="G53" s="175">
        <v>0.62915692215999997</v>
      </c>
      <c r="H53" s="175">
        <v>0.64171653554999997</v>
      </c>
      <c r="I53" s="175">
        <v>0.75812705397000002</v>
      </c>
      <c r="J53" s="175">
        <v>0.76416344444999995</v>
      </c>
      <c r="K53" s="175">
        <v>0.78705283167999995</v>
      </c>
      <c r="L53" s="223"/>
      <c r="M53" s="223"/>
      <c r="N53" s="223"/>
    </row>
    <row r="54" spans="1:14" ht="14" outlineLevel="2">
      <c r="A54" s="142" t="s">
        <v>254</v>
      </c>
      <c r="B54" s="160">
        <f t="shared" ref="B54:J54" si="7">SUM(B$55:B$61)</f>
        <v>38.587261669610001</v>
      </c>
      <c r="C54" s="160">
        <f t="shared" si="7"/>
        <v>40.561492256679998</v>
      </c>
      <c r="D54" s="160">
        <f t="shared" si="7"/>
        <v>39.76797019552</v>
      </c>
      <c r="E54" s="160">
        <f t="shared" si="7"/>
        <v>41.405400126750003</v>
      </c>
      <c r="F54" s="160">
        <f t="shared" si="7"/>
        <v>39.877999973439998</v>
      </c>
      <c r="G54" s="160">
        <f t="shared" si="7"/>
        <v>39.734527582509998</v>
      </c>
      <c r="H54" s="160">
        <f t="shared" si="7"/>
        <v>39.631285648499997</v>
      </c>
      <c r="I54" s="160">
        <f t="shared" si="7"/>
        <v>42.059722187030005</v>
      </c>
      <c r="J54" s="160">
        <f t="shared" si="7"/>
        <v>41.851421381560002</v>
      </c>
      <c r="K54" s="160">
        <v>42.763372061170003</v>
      </c>
      <c r="L54" s="223"/>
      <c r="M54" s="223"/>
      <c r="N54" s="223"/>
    </row>
    <row r="55" spans="1:14" ht="14" outlineLevel="3">
      <c r="A55" s="130" t="s">
        <v>255</v>
      </c>
      <c r="B55" s="175">
        <v>3.6202200000000002</v>
      </c>
      <c r="C55" s="175">
        <v>3.7721200000000001</v>
      </c>
      <c r="D55" s="175">
        <v>3.6776200000000001</v>
      </c>
      <c r="E55" s="175">
        <v>0</v>
      </c>
      <c r="F55" s="175">
        <v>0</v>
      </c>
      <c r="G55" s="175">
        <v>0</v>
      </c>
      <c r="H55" s="175">
        <v>0</v>
      </c>
      <c r="I55" s="175">
        <v>0</v>
      </c>
      <c r="J55" s="175">
        <v>0</v>
      </c>
      <c r="K55" s="175">
        <v>0</v>
      </c>
      <c r="L55" s="223"/>
      <c r="M55" s="223"/>
      <c r="N55" s="223"/>
    </row>
    <row r="56" spans="1:14" ht="14" outlineLevel="3">
      <c r="A56" s="130" t="s">
        <v>256</v>
      </c>
      <c r="B56" s="175">
        <v>6.4320433100400001</v>
      </c>
      <c r="C56" s="175">
        <v>6.6884048576000001</v>
      </c>
      <c r="D56" s="175">
        <v>6.55568401842</v>
      </c>
      <c r="E56" s="175">
        <v>7.5371658221200004</v>
      </c>
      <c r="F56" s="175">
        <v>7.11862778326</v>
      </c>
      <c r="G56" s="175">
        <v>7.2113765721999998</v>
      </c>
      <c r="H56" s="175">
        <v>7.2874681894200002</v>
      </c>
      <c r="I56" s="175">
        <v>8.2157694263100005</v>
      </c>
      <c r="J56" s="175">
        <v>8.2628219786500008</v>
      </c>
      <c r="K56" s="175">
        <v>8.3832494879899997</v>
      </c>
      <c r="L56" s="223"/>
      <c r="M56" s="223"/>
      <c r="N56" s="223"/>
    </row>
    <row r="57" spans="1:14" ht="14" outlineLevel="3">
      <c r="A57" s="130" t="s">
        <v>257</v>
      </c>
      <c r="B57" s="175">
        <v>0.15374539101000001</v>
      </c>
      <c r="C57" s="175">
        <v>0.15987321143</v>
      </c>
      <c r="D57" s="175">
        <v>0.15670077985</v>
      </c>
      <c r="E57" s="175">
        <v>0.18016117905000001</v>
      </c>
      <c r="F57" s="175">
        <v>0.17015684740000001</v>
      </c>
      <c r="G57" s="175">
        <v>0.17237382544999999</v>
      </c>
      <c r="H57" s="175">
        <v>0.17427425860000001</v>
      </c>
      <c r="I57" s="175">
        <v>0.17802976516999999</v>
      </c>
      <c r="J57" s="175">
        <v>0.17904935985000001</v>
      </c>
      <c r="K57" s="175">
        <v>0.18450361556</v>
      </c>
      <c r="L57" s="223"/>
      <c r="M57" s="223"/>
      <c r="N57" s="223"/>
    </row>
    <row r="58" spans="1:14" ht="14" outlineLevel="3">
      <c r="A58" s="130" t="s">
        <v>258</v>
      </c>
      <c r="B58" s="175">
        <v>14.350423071130001</v>
      </c>
      <c r="C58" s="175">
        <v>15.09768568886</v>
      </c>
      <c r="D58" s="175">
        <v>14.880425777459999</v>
      </c>
      <c r="E58" s="175">
        <v>17.00122421539</v>
      </c>
      <c r="F58" s="175">
        <v>16.3407807424</v>
      </c>
      <c r="G58" s="175">
        <v>16.30109718357</v>
      </c>
      <c r="H58" s="175">
        <v>16.171625786290001</v>
      </c>
      <c r="I58" s="175">
        <v>16.77693637602</v>
      </c>
      <c r="J58" s="175">
        <v>16.64643502377</v>
      </c>
      <c r="K58" s="175">
        <v>17.145054396550002</v>
      </c>
      <c r="L58" s="223"/>
      <c r="M58" s="223"/>
      <c r="N58" s="223"/>
    </row>
    <row r="59" spans="1:14" ht="14" outlineLevel="3">
      <c r="A59" s="130" t="s">
        <v>259</v>
      </c>
      <c r="B59" s="175">
        <v>7.8694291629999996E-2</v>
      </c>
      <c r="C59" s="175">
        <v>8.2792101300000004E-2</v>
      </c>
      <c r="D59" s="175">
        <v>8.160069985E-2</v>
      </c>
      <c r="E59" s="175">
        <v>9.3230651799999995E-2</v>
      </c>
      <c r="F59" s="175">
        <v>8.9608937580000006E-2</v>
      </c>
      <c r="G59" s="175">
        <v>8.9391322430000003E-2</v>
      </c>
      <c r="H59" s="175">
        <v>8.8681332220000006E-2</v>
      </c>
      <c r="I59" s="175">
        <v>9.2000710870000002E-2</v>
      </c>
      <c r="J59" s="175">
        <v>9.1285072640000006E-2</v>
      </c>
      <c r="K59" s="175">
        <v>9.4019382159999998E-2</v>
      </c>
      <c r="L59" s="223"/>
      <c r="M59" s="223"/>
      <c r="N59" s="223"/>
    </row>
    <row r="60" spans="1:14" ht="14" outlineLevel="3">
      <c r="A60" s="130" t="s">
        <v>260</v>
      </c>
      <c r="B60" s="175">
        <v>0.58780514750000001</v>
      </c>
      <c r="C60" s="175">
        <v>0.61123326047000004</v>
      </c>
      <c r="D60" s="175">
        <v>0.59910430102000001</v>
      </c>
      <c r="E60" s="175">
        <v>0.67062651400999995</v>
      </c>
      <c r="F60" s="175">
        <v>0.63338669301999995</v>
      </c>
      <c r="G60" s="175">
        <v>0.64163910492999998</v>
      </c>
      <c r="H60" s="175">
        <v>0.67730023024999997</v>
      </c>
      <c r="I60" s="175">
        <v>0.73602973602999999</v>
      </c>
      <c r="J60" s="175">
        <v>0.74024505365000004</v>
      </c>
      <c r="K60" s="175">
        <v>0.73072255688999999</v>
      </c>
      <c r="L60" s="223"/>
      <c r="M60" s="223"/>
      <c r="N60" s="223"/>
    </row>
    <row r="61" spans="1:14" ht="14" outlineLevel="3">
      <c r="A61" s="130" t="s">
        <v>261</v>
      </c>
      <c r="B61" s="175">
        <v>13.3643304583</v>
      </c>
      <c r="C61" s="175">
        <v>14.149383137019999</v>
      </c>
      <c r="D61" s="175">
        <v>13.81683461892</v>
      </c>
      <c r="E61" s="175">
        <v>15.922991744380001</v>
      </c>
      <c r="F61" s="175">
        <v>15.52543896978</v>
      </c>
      <c r="G61" s="175">
        <v>15.318649573929999</v>
      </c>
      <c r="H61" s="175">
        <v>15.231935851719999</v>
      </c>
      <c r="I61" s="175">
        <v>16.06095617263</v>
      </c>
      <c r="J61" s="175">
        <v>15.931584893</v>
      </c>
      <c r="K61" s="175">
        <v>16.225822622020001</v>
      </c>
      <c r="L61" s="223"/>
      <c r="M61" s="223"/>
      <c r="N61" s="223"/>
    </row>
    <row r="62" spans="1:14" ht="14" outlineLevel="2">
      <c r="A62" s="142" t="s">
        <v>262</v>
      </c>
      <c r="B62" s="160">
        <f t="shared" ref="B62:J62" si="8">SUM(B$63:B$66)</f>
        <v>33.342212997930005</v>
      </c>
      <c r="C62" s="160">
        <f t="shared" si="8"/>
        <v>34.671131494180003</v>
      </c>
      <c r="D62" s="160">
        <f t="shared" si="8"/>
        <v>33.174817320789998</v>
      </c>
      <c r="E62" s="160">
        <f t="shared" si="8"/>
        <v>37.978878089479998</v>
      </c>
      <c r="F62" s="160">
        <f t="shared" si="8"/>
        <v>35.869914915629998</v>
      </c>
      <c r="G62" s="160">
        <f t="shared" si="8"/>
        <v>36.261760979249999</v>
      </c>
      <c r="H62" s="160">
        <f t="shared" si="8"/>
        <v>37.120068971240002</v>
      </c>
      <c r="I62" s="160">
        <f t="shared" si="8"/>
        <v>40.360468402999999</v>
      </c>
      <c r="J62" s="160">
        <f t="shared" si="8"/>
        <v>39.52566967365</v>
      </c>
      <c r="K62" s="160">
        <v>48.114283778390003</v>
      </c>
      <c r="L62" s="223"/>
      <c r="M62" s="223"/>
      <c r="N62" s="223"/>
    </row>
    <row r="63" spans="1:14" ht="14" outlineLevel="3">
      <c r="A63" s="130" t="s">
        <v>57</v>
      </c>
      <c r="B63" s="175">
        <v>6.6055000000000001</v>
      </c>
      <c r="C63" s="175">
        <v>6.8687750000000003</v>
      </c>
      <c r="D63" s="175">
        <v>6.732475</v>
      </c>
      <c r="E63" s="175">
        <v>7.7404250000000001</v>
      </c>
      <c r="F63" s="175">
        <v>7.3106</v>
      </c>
      <c r="G63" s="175">
        <v>7.40585</v>
      </c>
      <c r="H63" s="175">
        <v>7.4874999999999998</v>
      </c>
      <c r="I63" s="175">
        <v>8.1367499999999993</v>
      </c>
      <c r="J63" s="175">
        <v>8.1833500000000008</v>
      </c>
      <c r="K63" s="175">
        <v>16.565449999999998</v>
      </c>
      <c r="L63" s="223"/>
      <c r="M63" s="223"/>
      <c r="N63" s="223"/>
    </row>
    <row r="64" spans="1:14" ht="14" outlineLevel="3">
      <c r="A64" s="130" t="s">
        <v>176</v>
      </c>
      <c r="B64" s="175">
        <v>1.3509357200000001E-3</v>
      </c>
      <c r="C64" s="175">
        <v>1.4047798800000001E-3</v>
      </c>
      <c r="D64" s="175">
        <v>1.3769042400000001E-3</v>
      </c>
      <c r="E64" s="175">
        <v>1.58304695E-3</v>
      </c>
      <c r="F64" s="175">
        <v>1.4951405199999999E-3</v>
      </c>
      <c r="G64" s="175">
        <v>1.51462074E-3</v>
      </c>
      <c r="H64" s="175">
        <v>1.53131954E-3</v>
      </c>
      <c r="I64" s="175">
        <v>1.6641020699999999E-3</v>
      </c>
      <c r="J64" s="175">
        <v>1.6736325599999999E-3</v>
      </c>
      <c r="K64" s="175">
        <v>1.69395641E-3</v>
      </c>
      <c r="L64" s="223"/>
      <c r="M64" s="223"/>
      <c r="N64" s="223"/>
    </row>
    <row r="65" spans="1:14" ht="14" outlineLevel="3">
      <c r="A65" s="130" t="s">
        <v>163</v>
      </c>
      <c r="B65" s="175">
        <v>4.3171068115700004</v>
      </c>
      <c r="C65" s="175">
        <v>4.4891734675099997</v>
      </c>
      <c r="D65" s="175">
        <v>4.4000929045700001</v>
      </c>
      <c r="E65" s="175">
        <v>4.8961564693500002</v>
      </c>
      <c r="F65" s="175">
        <v>4.6242734067900004</v>
      </c>
      <c r="G65" s="175">
        <v>4.6090191840100001</v>
      </c>
      <c r="H65" s="175">
        <v>5.1183535446799997</v>
      </c>
      <c r="I65" s="175">
        <v>5.5838462998800003</v>
      </c>
      <c r="J65" s="175">
        <v>5.5323948007899997</v>
      </c>
      <c r="K65" s="175">
        <v>5.4254845396900002</v>
      </c>
      <c r="L65" s="223"/>
      <c r="M65" s="223"/>
      <c r="N65" s="223"/>
    </row>
    <row r="66" spans="1:14" ht="14" outlineLevel="3">
      <c r="A66" s="130" t="s">
        <v>196</v>
      </c>
      <c r="B66" s="175">
        <v>22.418255250640001</v>
      </c>
      <c r="C66" s="175">
        <v>23.311778246789999</v>
      </c>
      <c r="D66" s="175">
        <v>22.040872511980002</v>
      </c>
      <c r="E66" s="175">
        <v>25.34071357318</v>
      </c>
      <c r="F66" s="175">
        <v>23.933546368319998</v>
      </c>
      <c r="G66" s="175">
        <v>24.2453771745</v>
      </c>
      <c r="H66" s="175">
        <v>24.51268410702</v>
      </c>
      <c r="I66" s="175">
        <v>26.63820800105</v>
      </c>
      <c r="J66" s="175">
        <v>25.808251240299999</v>
      </c>
      <c r="K66" s="175">
        <v>26.12165528229</v>
      </c>
      <c r="L66" s="223"/>
      <c r="M66" s="223"/>
      <c r="N66" s="223"/>
    </row>
    <row r="67" spans="1:14" ht="14" outlineLevel="2">
      <c r="A67" s="142" t="s">
        <v>263</v>
      </c>
      <c r="B67" s="160">
        <f t="shared" ref="B67:J67" si="9">SUM(B$68:B$74)</f>
        <v>527.52570759700006</v>
      </c>
      <c r="C67" s="160">
        <f t="shared" si="9"/>
        <v>589.01641282599996</v>
      </c>
      <c r="D67" s="160">
        <f t="shared" si="9"/>
        <v>580.20319453499997</v>
      </c>
      <c r="E67" s="160">
        <f t="shared" si="9"/>
        <v>663.33109500249998</v>
      </c>
      <c r="F67" s="160">
        <f t="shared" si="9"/>
        <v>636.40058525899997</v>
      </c>
      <c r="G67" s="160">
        <f t="shared" si="9"/>
        <v>608.9662215164999</v>
      </c>
      <c r="H67" s="160">
        <f t="shared" si="9"/>
        <v>605.39374820700004</v>
      </c>
      <c r="I67" s="160">
        <f t="shared" si="9"/>
        <v>664.4527706893</v>
      </c>
      <c r="J67" s="160">
        <f t="shared" si="9"/>
        <v>669.30730235810006</v>
      </c>
      <c r="K67" s="160">
        <v>640.12000144640001</v>
      </c>
      <c r="L67" s="223"/>
      <c r="M67" s="223"/>
      <c r="N67" s="223"/>
    </row>
    <row r="68" spans="1:14" ht="14" outlineLevel="3">
      <c r="A68" s="130" t="s">
        <v>264</v>
      </c>
      <c r="B68" s="175">
        <v>71.058599999999998</v>
      </c>
      <c r="C68" s="175">
        <v>74.758799999999994</v>
      </c>
      <c r="D68" s="175">
        <v>73.683000000000007</v>
      </c>
      <c r="E68" s="175">
        <v>84.1845</v>
      </c>
      <c r="F68" s="175">
        <v>80.914199999999994</v>
      </c>
      <c r="G68" s="175">
        <v>80.717699999999994</v>
      </c>
      <c r="H68" s="175">
        <v>80.076599999999999</v>
      </c>
      <c r="I68" s="175">
        <v>83.073899999999995</v>
      </c>
      <c r="J68" s="175">
        <v>82.427700000000002</v>
      </c>
      <c r="K68" s="175">
        <v>84.896699999999996</v>
      </c>
      <c r="L68" s="223"/>
      <c r="M68" s="223"/>
      <c r="N68" s="223"/>
    </row>
    <row r="69" spans="1:14" ht="14" outlineLevel="3">
      <c r="A69" s="130" t="s">
        <v>265</v>
      </c>
      <c r="B69" s="175">
        <v>279.63773759700001</v>
      </c>
      <c r="C69" s="175">
        <v>294.19917782599998</v>
      </c>
      <c r="D69" s="175">
        <v>289.96556953499999</v>
      </c>
      <c r="E69" s="175">
        <v>331.29224500250001</v>
      </c>
      <c r="F69" s="175">
        <v>318.42259525899999</v>
      </c>
      <c r="G69" s="175">
        <v>290.74340651649999</v>
      </c>
      <c r="H69" s="175">
        <v>288.434178207</v>
      </c>
      <c r="I69" s="175">
        <v>276.92576568930002</v>
      </c>
      <c r="J69" s="175">
        <v>283.80568735809999</v>
      </c>
      <c r="K69" s="175">
        <v>244.3829614464</v>
      </c>
      <c r="L69" s="223"/>
      <c r="M69" s="223"/>
      <c r="N69" s="223"/>
    </row>
    <row r="70" spans="1:14" ht="14" outlineLevel="3">
      <c r="A70" s="130" t="s">
        <v>266</v>
      </c>
      <c r="B70" s="175">
        <v>23.686199999999999</v>
      </c>
      <c r="C70" s="175">
        <v>24.919599999999999</v>
      </c>
      <c r="D70" s="175">
        <v>24.561</v>
      </c>
      <c r="E70" s="175">
        <v>28.061499999999999</v>
      </c>
      <c r="F70" s="175">
        <v>26.971399999999999</v>
      </c>
      <c r="G70" s="175">
        <v>26.905899999999999</v>
      </c>
      <c r="H70" s="175">
        <v>26.6922</v>
      </c>
      <c r="I70" s="175">
        <v>27.691299999999998</v>
      </c>
      <c r="J70" s="175">
        <v>27.475899999999999</v>
      </c>
      <c r="K70" s="175">
        <v>28.2989</v>
      </c>
      <c r="L70" s="223"/>
      <c r="M70" s="223"/>
      <c r="N70" s="223"/>
    </row>
    <row r="71" spans="1:14" ht="14" outlineLevel="3">
      <c r="A71" s="130" t="s">
        <v>267</v>
      </c>
      <c r="B71" s="175">
        <v>71.058599999999998</v>
      </c>
      <c r="C71" s="175">
        <v>74.758799999999994</v>
      </c>
      <c r="D71" s="175">
        <v>73.683000000000007</v>
      </c>
      <c r="E71" s="175">
        <v>84.1845</v>
      </c>
      <c r="F71" s="175">
        <v>80.914199999999994</v>
      </c>
      <c r="G71" s="175">
        <v>80.717699999999994</v>
      </c>
      <c r="H71" s="175">
        <v>80.076599999999999</v>
      </c>
      <c r="I71" s="175">
        <v>83.073899999999995</v>
      </c>
      <c r="J71" s="175">
        <v>82.427700000000002</v>
      </c>
      <c r="K71" s="175">
        <v>84.896699999999996</v>
      </c>
      <c r="L71" s="223"/>
      <c r="M71" s="223"/>
      <c r="N71" s="223"/>
    </row>
    <row r="72" spans="1:14" ht="14" outlineLevel="3">
      <c r="A72" s="130" t="s">
        <v>268</v>
      </c>
      <c r="B72" s="175">
        <v>55.662570000000002</v>
      </c>
      <c r="C72" s="175">
        <v>58.561059999999998</v>
      </c>
      <c r="D72" s="175">
        <v>57.718350000000001</v>
      </c>
      <c r="E72" s="175">
        <v>65.944524999999999</v>
      </c>
      <c r="F72" s="175">
        <v>63.38279</v>
      </c>
      <c r="G72" s="175">
        <v>63.228864999999999</v>
      </c>
      <c r="H72" s="175">
        <v>62.726669999999999</v>
      </c>
      <c r="I72" s="175">
        <v>65.074555000000004</v>
      </c>
      <c r="J72" s="175">
        <v>64.568365</v>
      </c>
      <c r="K72" s="175">
        <v>66.502414999999999</v>
      </c>
      <c r="L72" s="223"/>
      <c r="M72" s="223"/>
      <c r="N72" s="223"/>
    </row>
    <row r="73" spans="1:14" ht="14" outlineLevel="3">
      <c r="A73" s="130" t="s">
        <v>269</v>
      </c>
      <c r="B73" s="175">
        <v>26.422000000000001</v>
      </c>
      <c r="C73" s="175">
        <v>27.475100000000001</v>
      </c>
      <c r="D73" s="175">
        <v>26.9299</v>
      </c>
      <c r="E73" s="175">
        <v>30.9617</v>
      </c>
      <c r="F73" s="175">
        <v>29.2424</v>
      </c>
      <c r="G73" s="175">
        <v>29.6234</v>
      </c>
      <c r="H73" s="175">
        <v>29.95</v>
      </c>
      <c r="I73" s="175">
        <v>32.546999999999997</v>
      </c>
      <c r="J73" s="175">
        <v>32.733400000000003</v>
      </c>
      <c r="K73" s="175">
        <v>33.130899999999997</v>
      </c>
      <c r="L73" s="223"/>
      <c r="M73" s="223"/>
      <c r="N73" s="223"/>
    </row>
    <row r="74" spans="1:14" ht="14" outlineLevel="3">
      <c r="A74" s="130" t="s">
        <v>270</v>
      </c>
      <c r="B74" s="175">
        <v>0</v>
      </c>
      <c r="C74" s="175">
        <v>34.343874999999997</v>
      </c>
      <c r="D74" s="175">
        <v>33.662374999999997</v>
      </c>
      <c r="E74" s="175">
        <v>38.702125000000002</v>
      </c>
      <c r="F74" s="175">
        <v>36.552999999999997</v>
      </c>
      <c r="G74" s="175">
        <v>37.029249999999998</v>
      </c>
      <c r="H74" s="175">
        <v>37.4375</v>
      </c>
      <c r="I74" s="175">
        <v>96.06635</v>
      </c>
      <c r="J74" s="175">
        <v>95.868549999999999</v>
      </c>
      <c r="K74" s="175">
        <v>98.011425000000003</v>
      </c>
      <c r="L74" s="223"/>
      <c r="M74" s="223"/>
      <c r="N74" s="223"/>
    </row>
    <row r="75" spans="1:14" ht="14" outlineLevel="2">
      <c r="A75" s="142" t="s">
        <v>271</v>
      </c>
      <c r="B75" s="160">
        <f t="shared" ref="B75:J75" si="10">SUM(B$76:B$76)</f>
        <v>40.221789200000003</v>
      </c>
      <c r="C75" s="160">
        <f t="shared" si="10"/>
        <v>42.1364868</v>
      </c>
      <c r="D75" s="160">
        <f t="shared" si="10"/>
        <v>41.419457600000001</v>
      </c>
      <c r="E75" s="160">
        <f t="shared" si="10"/>
        <v>47.0303124</v>
      </c>
      <c r="F75" s="160">
        <f t="shared" si="10"/>
        <v>45.256466400000001</v>
      </c>
      <c r="G75" s="160">
        <f t="shared" si="10"/>
        <v>45.3321112</v>
      </c>
      <c r="H75" s="160">
        <f t="shared" si="10"/>
        <v>45.092579976000003</v>
      </c>
      <c r="I75" s="160">
        <f t="shared" si="10"/>
        <v>48.051260548000002</v>
      </c>
      <c r="J75" s="160">
        <f t="shared" si="10"/>
        <v>47.874688884000001</v>
      </c>
      <c r="K75" s="160">
        <v>48.914688224000002</v>
      </c>
      <c r="L75" s="223"/>
      <c r="M75" s="223"/>
      <c r="N75" s="223"/>
    </row>
    <row r="76" spans="1:14" ht="14" outlineLevel="3">
      <c r="A76" s="130" t="s">
        <v>252</v>
      </c>
      <c r="B76" s="175">
        <v>40.221789200000003</v>
      </c>
      <c r="C76" s="175">
        <v>42.1364868</v>
      </c>
      <c r="D76" s="175">
        <v>41.419457600000001</v>
      </c>
      <c r="E76" s="175">
        <v>47.0303124</v>
      </c>
      <c r="F76" s="175">
        <v>45.256466400000001</v>
      </c>
      <c r="G76" s="175">
        <v>45.3321112</v>
      </c>
      <c r="H76" s="175">
        <v>45.092579976000003</v>
      </c>
      <c r="I76" s="175">
        <v>48.051260548000002</v>
      </c>
      <c r="J76" s="175">
        <v>47.874688884000001</v>
      </c>
      <c r="K76" s="175">
        <v>48.914688224000002</v>
      </c>
      <c r="L76" s="223"/>
      <c r="M76" s="223"/>
      <c r="N76" s="223"/>
    </row>
    <row r="77" spans="1:14" ht="15">
      <c r="A77" s="173" t="s">
        <v>272</v>
      </c>
      <c r="B77" s="101">
        <f t="shared" ref="B77:K77" si="11">B$78+B$91</f>
        <v>236.92676847590002</v>
      </c>
      <c r="C77" s="101">
        <f t="shared" si="11"/>
        <v>246.52797972883999</v>
      </c>
      <c r="D77" s="101">
        <f t="shared" si="11"/>
        <v>239.57838055301005</v>
      </c>
      <c r="E77" s="101">
        <f t="shared" si="11"/>
        <v>266.74418798340002</v>
      </c>
      <c r="F77" s="101">
        <f t="shared" si="11"/>
        <v>261.52880075850999</v>
      </c>
      <c r="G77" s="101">
        <f t="shared" si="11"/>
        <v>261.57336940817999</v>
      </c>
      <c r="H77" s="101">
        <f t="shared" si="11"/>
        <v>266.60266140636998</v>
      </c>
      <c r="I77" s="101">
        <f t="shared" si="11"/>
        <v>282.54655980580003</v>
      </c>
      <c r="J77" s="101">
        <f t="shared" si="11"/>
        <v>280.31675530033004</v>
      </c>
      <c r="K77" s="101">
        <f t="shared" si="11"/>
        <v>280.12218852421995</v>
      </c>
      <c r="L77" s="223"/>
      <c r="M77" s="223"/>
      <c r="N77" s="223"/>
    </row>
    <row r="78" spans="1:14" ht="15" outlineLevel="1">
      <c r="A78" s="115" t="s">
        <v>273</v>
      </c>
      <c r="B78" s="94">
        <f t="shared" ref="B78:K78" si="12">B$79+B$85+B$89</f>
        <v>9.3528146002600003</v>
      </c>
      <c r="C78" s="94">
        <f t="shared" si="12"/>
        <v>9.3625211029400006</v>
      </c>
      <c r="D78" s="94">
        <f t="shared" si="12"/>
        <v>9.5855507086100005</v>
      </c>
      <c r="E78" s="94">
        <f t="shared" si="12"/>
        <v>10.91370177131</v>
      </c>
      <c r="F78" s="94">
        <f t="shared" si="12"/>
        <v>15.94138614681</v>
      </c>
      <c r="G78" s="94">
        <f t="shared" si="12"/>
        <v>15.91814670102</v>
      </c>
      <c r="H78" s="94">
        <f t="shared" si="12"/>
        <v>22.171106370250001</v>
      </c>
      <c r="I78" s="94">
        <f t="shared" si="12"/>
        <v>21.680547240040003</v>
      </c>
      <c r="J78" s="94">
        <f t="shared" si="12"/>
        <v>24.248556009380003</v>
      </c>
      <c r="K78" s="94">
        <f t="shared" si="12"/>
        <v>24.238322942659998</v>
      </c>
      <c r="L78" s="223"/>
      <c r="M78" s="223"/>
      <c r="N78" s="223"/>
    </row>
    <row r="79" spans="1:14" ht="14" outlineLevel="2">
      <c r="A79" s="142" t="s">
        <v>274</v>
      </c>
      <c r="B79" s="160">
        <f t="shared" ref="B79:J79" si="13">SUM(B$80:B$84)</f>
        <v>4.1880116000000003</v>
      </c>
      <c r="C79" s="160">
        <f t="shared" si="13"/>
        <v>4.1880116000000003</v>
      </c>
      <c r="D79" s="160">
        <f t="shared" si="13"/>
        <v>4.1880116000000003</v>
      </c>
      <c r="E79" s="160">
        <f t="shared" si="13"/>
        <v>5.4750116000000002</v>
      </c>
      <c r="F79" s="160">
        <f t="shared" si="13"/>
        <v>11.2570116</v>
      </c>
      <c r="G79" s="160">
        <f t="shared" si="13"/>
        <v>11.2570116</v>
      </c>
      <c r="H79" s="160">
        <f t="shared" si="13"/>
        <v>16.338011600000002</v>
      </c>
      <c r="I79" s="160">
        <f t="shared" si="13"/>
        <v>16.338011600000002</v>
      </c>
      <c r="J79" s="160">
        <f t="shared" si="13"/>
        <v>19.210416600000002</v>
      </c>
      <c r="K79" s="160">
        <v>19.210416599999999</v>
      </c>
      <c r="L79" s="223"/>
      <c r="M79" s="223"/>
      <c r="N79" s="223"/>
    </row>
    <row r="80" spans="1:14" ht="14" outlineLevel="3">
      <c r="A80" s="130" t="s">
        <v>275</v>
      </c>
      <c r="B80" s="175">
        <v>1.1600000000000001E-5</v>
      </c>
      <c r="C80" s="175">
        <v>1.1600000000000001E-5</v>
      </c>
      <c r="D80" s="175">
        <v>1.1600000000000001E-5</v>
      </c>
      <c r="E80" s="175">
        <v>1.1600000000000001E-5</v>
      </c>
      <c r="F80" s="175">
        <v>1.1600000000000001E-5</v>
      </c>
      <c r="G80" s="175">
        <v>1.1600000000000001E-5</v>
      </c>
      <c r="H80" s="175">
        <v>1.1600000000000001E-5</v>
      </c>
      <c r="I80" s="175">
        <v>1.1600000000000001E-5</v>
      </c>
      <c r="J80" s="175">
        <v>1.1600000000000001E-5</v>
      </c>
      <c r="K80" s="175">
        <v>1.1600000000000001E-5</v>
      </c>
      <c r="L80" s="223"/>
      <c r="M80" s="223"/>
      <c r="N80" s="223"/>
    </row>
    <row r="81" spans="1:14" ht="14" outlineLevel="3">
      <c r="A81" s="130" t="s">
        <v>276</v>
      </c>
      <c r="B81" s="175">
        <v>2.1880000000000002</v>
      </c>
      <c r="C81" s="175">
        <v>2.1880000000000002</v>
      </c>
      <c r="D81" s="175">
        <v>2.1880000000000002</v>
      </c>
      <c r="E81" s="175">
        <v>3.4750000000000001</v>
      </c>
      <c r="F81" s="175">
        <v>3.4750000000000001</v>
      </c>
      <c r="G81" s="175">
        <v>3.4750000000000001</v>
      </c>
      <c r="H81" s="175">
        <v>3.4750000000000001</v>
      </c>
      <c r="I81" s="175">
        <v>3.4750000000000001</v>
      </c>
      <c r="J81" s="175">
        <v>3.4750000000000001</v>
      </c>
      <c r="K81" s="175">
        <v>3.4750000000000001</v>
      </c>
      <c r="L81" s="223"/>
      <c r="M81" s="223"/>
      <c r="N81" s="223"/>
    </row>
    <row r="82" spans="1:14" ht="14" outlineLevel="3">
      <c r="A82" s="130" t="s">
        <v>277</v>
      </c>
      <c r="B82" s="175">
        <v>2</v>
      </c>
      <c r="C82" s="175">
        <v>2</v>
      </c>
      <c r="D82" s="175">
        <v>2</v>
      </c>
      <c r="E82" s="175">
        <v>2</v>
      </c>
      <c r="F82" s="175">
        <v>2</v>
      </c>
      <c r="G82" s="175">
        <v>2</v>
      </c>
      <c r="H82" s="175">
        <v>2</v>
      </c>
      <c r="I82" s="175">
        <v>2</v>
      </c>
      <c r="J82" s="175">
        <v>2</v>
      </c>
      <c r="K82" s="175">
        <v>2</v>
      </c>
      <c r="L82" s="223"/>
      <c r="M82" s="223"/>
      <c r="N82" s="223"/>
    </row>
    <row r="83" spans="1:14" ht="14" outlineLevel="3">
      <c r="A83" s="130" t="s">
        <v>285</v>
      </c>
      <c r="B83" s="175">
        <v>0</v>
      </c>
      <c r="C83" s="175">
        <v>0</v>
      </c>
      <c r="D83" s="175">
        <v>0</v>
      </c>
      <c r="E83" s="175">
        <v>0</v>
      </c>
      <c r="F83" s="175">
        <v>5.782</v>
      </c>
      <c r="G83" s="175">
        <v>5.782</v>
      </c>
      <c r="H83" s="175">
        <v>10.863</v>
      </c>
      <c r="I83" s="175">
        <v>10.863</v>
      </c>
      <c r="J83" s="175">
        <v>10.863</v>
      </c>
      <c r="K83" s="175">
        <v>10.863</v>
      </c>
      <c r="L83" s="223"/>
      <c r="M83" s="223"/>
      <c r="N83" s="223"/>
    </row>
    <row r="84" spans="1:14" ht="14" outlineLevel="3">
      <c r="A84" s="130" t="s">
        <v>284</v>
      </c>
      <c r="B84" s="175">
        <v>0</v>
      </c>
      <c r="C84" s="175">
        <v>0</v>
      </c>
      <c r="D84" s="175">
        <v>0</v>
      </c>
      <c r="E84" s="175">
        <v>0</v>
      </c>
      <c r="F84" s="175">
        <v>0</v>
      </c>
      <c r="G84" s="175">
        <v>0</v>
      </c>
      <c r="H84" s="175">
        <v>0</v>
      </c>
      <c r="I84" s="175">
        <v>0</v>
      </c>
      <c r="J84" s="175">
        <v>2.8724050000000001</v>
      </c>
      <c r="K84" s="175">
        <v>2.8724050000000001</v>
      </c>
      <c r="L84" s="223"/>
      <c r="M84" s="223"/>
      <c r="N84" s="223"/>
    </row>
    <row r="85" spans="1:14" ht="14" outlineLevel="2">
      <c r="A85" s="142" t="s">
        <v>244</v>
      </c>
      <c r="B85" s="160">
        <f t="shared" ref="B85:J85" si="14">SUM(B$86:B$88)</f>
        <v>5.1638483502600003</v>
      </c>
      <c r="C85" s="160">
        <f t="shared" si="14"/>
        <v>5.1735548529399997</v>
      </c>
      <c r="D85" s="160">
        <f t="shared" si="14"/>
        <v>5.3965844586100005</v>
      </c>
      <c r="E85" s="160">
        <f t="shared" si="14"/>
        <v>5.4377355213099996</v>
      </c>
      <c r="F85" s="160">
        <f t="shared" si="14"/>
        <v>4.6834198968100003</v>
      </c>
      <c r="G85" s="160">
        <f t="shared" si="14"/>
        <v>4.6601804510199996</v>
      </c>
      <c r="H85" s="160">
        <f t="shared" si="14"/>
        <v>5.8321401202500001</v>
      </c>
      <c r="I85" s="160">
        <f t="shared" si="14"/>
        <v>5.3415809900399998</v>
      </c>
      <c r="J85" s="160">
        <f t="shared" si="14"/>
        <v>5.0371847593799997</v>
      </c>
      <c r="K85" s="160">
        <v>5.02695169266</v>
      </c>
      <c r="L85" s="223"/>
      <c r="M85" s="223"/>
      <c r="N85" s="223"/>
    </row>
    <row r="86" spans="1:14" ht="14" outlineLevel="3">
      <c r="A86" s="130" t="s">
        <v>278</v>
      </c>
      <c r="B86" s="175">
        <v>1.75162567326</v>
      </c>
      <c r="C86" s="175">
        <v>1.77687823077</v>
      </c>
      <c r="D86" s="175">
        <v>1.9210643619900001</v>
      </c>
      <c r="E86" s="175">
        <v>1.93500584489</v>
      </c>
      <c r="F86" s="175">
        <v>1.18732319674</v>
      </c>
      <c r="G86" s="175">
        <v>1.1277595869199999</v>
      </c>
      <c r="H86" s="175">
        <v>2.2598314794899999</v>
      </c>
      <c r="I86" s="175">
        <v>1.9645265494299999</v>
      </c>
      <c r="J86" s="175">
        <v>1.63497103024</v>
      </c>
      <c r="K86" s="175">
        <v>1.6108101378199999</v>
      </c>
      <c r="L86" s="223"/>
      <c r="M86" s="223"/>
      <c r="N86" s="223"/>
    </row>
    <row r="87" spans="1:14" ht="14" outlineLevel="3">
      <c r="A87" s="130" t="s">
        <v>279</v>
      </c>
      <c r="B87" s="175">
        <v>3.3534463771</v>
      </c>
      <c r="C87" s="175">
        <v>3.3417335875399998</v>
      </c>
      <c r="D87" s="175">
        <v>3.42057706199</v>
      </c>
      <c r="E87" s="175">
        <v>3.4477866417900001</v>
      </c>
      <c r="F87" s="175">
        <v>3.4449869307199998</v>
      </c>
      <c r="G87" s="175">
        <v>3.4813110947500001</v>
      </c>
      <c r="H87" s="175">
        <v>3.5211988714100002</v>
      </c>
      <c r="I87" s="175">
        <v>3.3297779365300002</v>
      </c>
      <c r="J87" s="175">
        <v>3.35493722506</v>
      </c>
      <c r="K87" s="175">
        <v>3.3688650507600002</v>
      </c>
      <c r="L87" s="223"/>
      <c r="M87" s="223"/>
      <c r="N87" s="223"/>
    </row>
    <row r="88" spans="1:14" ht="14" outlineLevel="3">
      <c r="A88" s="130" t="s">
        <v>280</v>
      </c>
      <c r="B88" s="175">
        <v>5.8776299900000002E-2</v>
      </c>
      <c r="C88" s="175">
        <v>5.4943034629999998E-2</v>
      </c>
      <c r="D88" s="175">
        <v>5.4943034629999998E-2</v>
      </c>
      <c r="E88" s="175">
        <v>5.4943034629999998E-2</v>
      </c>
      <c r="F88" s="175">
        <v>5.1109769350000001E-2</v>
      </c>
      <c r="G88" s="175">
        <v>5.1109769350000001E-2</v>
      </c>
      <c r="H88" s="175">
        <v>5.1109769350000001E-2</v>
      </c>
      <c r="I88" s="175">
        <v>4.7276504079999997E-2</v>
      </c>
      <c r="J88" s="175">
        <v>4.7276504079999997E-2</v>
      </c>
      <c r="K88" s="175">
        <v>4.7276504079999997E-2</v>
      </c>
      <c r="L88" s="223"/>
      <c r="M88" s="223"/>
      <c r="N88" s="223"/>
    </row>
    <row r="89" spans="1:14" ht="14" outlineLevel="2">
      <c r="A89" s="142" t="s">
        <v>281</v>
      </c>
      <c r="B89" s="160">
        <f t="shared" ref="B89:J89" si="15">SUM(B$90:B$90)</f>
        <v>9.5465000000000003E-4</v>
      </c>
      <c r="C89" s="160">
        <f t="shared" si="15"/>
        <v>9.5465000000000003E-4</v>
      </c>
      <c r="D89" s="160">
        <f t="shared" si="15"/>
        <v>9.5465000000000003E-4</v>
      </c>
      <c r="E89" s="160">
        <f t="shared" si="15"/>
        <v>9.5465000000000003E-4</v>
      </c>
      <c r="F89" s="160">
        <f t="shared" si="15"/>
        <v>9.5465000000000003E-4</v>
      </c>
      <c r="G89" s="160">
        <f t="shared" si="15"/>
        <v>9.5465000000000003E-4</v>
      </c>
      <c r="H89" s="160">
        <f t="shared" si="15"/>
        <v>9.5465000000000003E-4</v>
      </c>
      <c r="I89" s="160">
        <f t="shared" si="15"/>
        <v>9.5465000000000003E-4</v>
      </c>
      <c r="J89" s="160">
        <f t="shared" si="15"/>
        <v>9.5465000000000003E-4</v>
      </c>
      <c r="K89" s="160">
        <v>9.5465000000000003E-4</v>
      </c>
      <c r="L89" s="223"/>
      <c r="M89" s="223"/>
      <c r="N89" s="223"/>
    </row>
    <row r="90" spans="1:14" ht="14" outlineLevel="3">
      <c r="A90" s="130" t="s">
        <v>282</v>
      </c>
      <c r="B90" s="175">
        <v>9.5465000000000003E-4</v>
      </c>
      <c r="C90" s="175">
        <v>9.5465000000000003E-4</v>
      </c>
      <c r="D90" s="175">
        <v>9.5465000000000003E-4</v>
      </c>
      <c r="E90" s="175">
        <v>9.5465000000000003E-4</v>
      </c>
      <c r="F90" s="175">
        <v>9.5465000000000003E-4</v>
      </c>
      <c r="G90" s="175">
        <v>9.5465000000000003E-4</v>
      </c>
      <c r="H90" s="175">
        <v>9.5465000000000003E-4</v>
      </c>
      <c r="I90" s="175">
        <v>9.5465000000000003E-4</v>
      </c>
      <c r="J90" s="175">
        <v>9.5465000000000003E-4</v>
      </c>
      <c r="K90" s="175">
        <v>9.5465000000000003E-4</v>
      </c>
      <c r="L90" s="223"/>
      <c r="M90" s="223"/>
      <c r="N90" s="223"/>
    </row>
    <row r="91" spans="1:14" ht="15" outlineLevel="1">
      <c r="A91" s="115" t="s">
        <v>246</v>
      </c>
      <c r="B91" s="94">
        <f t="shared" ref="B91:K91" si="16">B$92+B$98+B$99+B$106</f>
        <v>227.57395387564003</v>
      </c>
      <c r="C91" s="94">
        <f t="shared" si="16"/>
        <v>237.16545862589999</v>
      </c>
      <c r="D91" s="94">
        <f t="shared" si="16"/>
        <v>229.99282984440003</v>
      </c>
      <c r="E91" s="94">
        <f t="shared" si="16"/>
        <v>255.83048621209002</v>
      </c>
      <c r="F91" s="94">
        <f t="shared" si="16"/>
        <v>245.58741461169998</v>
      </c>
      <c r="G91" s="94">
        <f t="shared" si="16"/>
        <v>245.65522270715999</v>
      </c>
      <c r="H91" s="94">
        <f t="shared" si="16"/>
        <v>244.43155503611999</v>
      </c>
      <c r="I91" s="94">
        <f t="shared" si="16"/>
        <v>260.86601256576</v>
      </c>
      <c r="J91" s="94">
        <f t="shared" si="16"/>
        <v>256.06819929095002</v>
      </c>
      <c r="K91" s="94">
        <f t="shared" si="16"/>
        <v>255.88386558155997</v>
      </c>
      <c r="L91" s="223"/>
      <c r="M91" s="223"/>
      <c r="N91" s="223"/>
    </row>
    <row r="92" spans="1:14" ht="14" outlineLevel="2">
      <c r="A92" s="142" t="s">
        <v>247</v>
      </c>
      <c r="B92" s="160">
        <f t="shared" ref="B92:J92" si="17">SUM(B$93:B$97)</f>
        <v>190.85308737639002</v>
      </c>
      <c r="C92" s="160">
        <f t="shared" si="17"/>
        <v>200.21791213464999</v>
      </c>
      <c r="D92" s="160">
        <f t="shared" si="17"/>
        <v>193.58817312683001</v>
      </c>
      <c r="E92" s="160">
        <f t="shared" si="17"/>
        <v>214.40209405606001</v>
      </c>
      <c r="F92" s="160">
        <f t="shared" si="17"/>
        <v>205.92532101734</v>
      </c>
      <c r="G92" s="160">
        <f t="shared" si="17"/>
        <v>206.47607431291999</v>
      </c>
      <c r="H92" s="160">
        <f t="shared" si="17"/>
        <v>205.53833417344998</v>
      </c>
      <c r="I92" s="160">
        <f t="shared" si="17"/>
        <v>222.38294491027</v>
      </c>
      <c r="J92" s="160">
        <f t="shared" si="17"/>
        <v>217.85467987047002</v>
      </c>
      <c r="K92" s="160">
        <v>216.58962606578999</v>
      </c>
      <c r="L92" s="223"/>
      <c r="M92" s="223"/>
      <c r="N92" s="223"/>
    </row>
    <row r="93" spans="1:14" ht="14" outlineLevel="3">
      <c r="A93" s="130" t="s">
        <v>283</v>
      </c>
      <c r="B93" s="175">
        <v>2.6421999999999999</v>
      </c>
      <c r="C93" s="175">
        <v>2.7475100000000001</v>
      </c>
      <c r="D93" s="175">
        <v>2.69299</v>
      </c>
      <c r="E93" s="175">
        <v>3.0961699999999999</v>
      </c>
      <c r="F93" s="175">
        <v>2.9242400000000002</v>
      </c>
      <c r="G93" s="175">
        <v>2.9623400000000002</v>
      </c>
      <c r="H93" s="175">
        <v>2.9950000000000001</v>
      </c>
      <c r="I93" s="175">
        <v>6.5094000000000003</v>
      </c>
      <c r="J93" s="175">
        <v>6.5466800000000003</v>
      </c>
      <c r="K93" s="175">
        <v>6.6261799999999997</v>
      </c>
      <c r="L93" s="223"/>
      <c r="M93" s="223"/>
      <c r="N93" s="223"/>
    </row>
    <row r="94" spans="1:14" ht="14" outlineLevel="3">
      <c r="A94" s="130" t="s">
        <v>249</v>
      </c>
      <c r="B94" s="175">
        <v>7.9946693819899997</v>
      </c>
      <c r="C94" s="175">
        <v>8.6380931397000005</v>
      </c>
      <c r="D94" s="175">
        <v>8.5731466942699992</v>
      </c>
      <c r="E94" s="175">
        <v>9.3912525057200007</v>
      </c>
      <c r="F94" s="175">
        <v>9.0024226602499997</v>
      </c>
      <c r="G94" s="175">
        <v>9.1389220559800002</v>
      </c>
      <c r="H94" s="175">
        <v>9.2013596940499998</v>
      </c>
      <c r="I94" s="175">
        <v>10.150135471800001</v>
      </c>
      <c r="J94" s="175">
        <v>10.215444054840001</v>
      </c>
      <c r="K94" s="175">
        <v>9.8320587859100002</v>
      </c>
      <c r="L94" s="223"/>
      <c r="M94" s="223"/>
      <c r="N94" s="223"/>
    </row>
    <row r="95" spans="1:14" ht="14" outlineLevel="3">
      <c r="A95" s="130" t="s">
        <v>250</v>
      </c>
      <c r="B95" s="175">
        <v>1.4470008299999999</v>
      </c>
      <c r="C95" s="175">
        <v>1.5046738515</v>
      </c>
      <c r="D95" s="175">
        <v>1.4748159734999999</v>
      </c>
      <c r="E95" s="175">
        <v>1.6956175005</v>
      </c>
      <c r="F95" s="175">
        <v>1.601460036</v>
      </c>
      <c r="G95" s="175">
        <v>1.6223255009999999</v>
      </c>
      <c r="H95" s="175">
        <v>1.64021175</v>
      </c>
      <c r="I95" s="175">
        <v>1.782436455</v>
      </c>
      <c r="J95" s="175">
        <v>1.792644651</v>
      </c>
      <c r="K95" s="175">
        <v>1.8144137385000001</v>
      </c>
      <c r="L95" s="223"/>
      <c r="M95" s="223"/>
      <c r="N95" s="223"/>
    </row>
    <row r="96" spans="1:14" ht="14" outlineLevel="3">
      <c r="A96" s="130" t="s">
        <v>251</v>
      </c>
      <c r="B96" s="175">
        <v>10.8254236629</v>
      </c>
      <c r="C96" s="175">
        <v>11.389130696760001</v>
      </c>
      <c r="D96" s="175">
        <v>11.225237926909999</v>
      </c>
      <c r="E96" s="175">
        <v>12.82508912854</v>
      </c>
      <c r="F96" s="175">
        <v>12.071186346239999</v>
      </c>
      <c r="G96" s="175">
        <v>12.125065365019999</v>
      </c>
      <c r="H96" s="175">
        <v>12.02876208326</v>
      </c>
      <c r="I96" s="175">
        <v>12.47900358443</v>
      </c>
      <c r="J96" s="175">
        <v>12.38193420264</v>
      </c>
      <c r="K96" s="175">
        <v>12.75281675239</v>
      </c>
      <c r="L96" s="223"/>
      <c r="M96" s="223"/>
      <c r="N96" s="223"/>
    </row>
    <row r="97" spans="1:14" ht="14" outlineLevel="3">
      <c r="A97" s="130" t="s">
        <v>252</v>
      </c>
      <c r="B97" s="175">
        <v>167.94379350150001</v>
      </c>
      <c r="C97" s="175">
        <v>175.93850444668999</v>
      </c>
      <c r="D97" s="175">
        <v>169.62198253215001</v>
      </c>
      <c r="E97" s="175">
        <v>187.39396492130001</v>
      </c>
      <c r="F97" s="175">
        <v>180.32601197484999</v>
      </c>
      <c r="G97" s="175">
        <v>180.62742139092001</v>
      </c>
      <c r="H97" s="175">
        <v>179.67300064614</v>
      </c>
      <c r="I97" s="175">
        <v>191.46196939903999</v>
      </c>
      <c r="J97" s="175">
        <v>186.91797696199001</v>
      </c>
      <c r="K97" s="175">
        <v>185.56415678899</v>
      </c>
      <c r="L97" s="223"/>
      <c r="M97" s="223"/>
      <c r="N97" s="223"/>
    </row>
    <row r="98" spans="1:14" ht="14" outlineLevel="2">
      <c r="A98" s="142" t="s">
        <v>286</v>
      </c>
      <c r="B98" s="160"/>
      <c r="C98" s="160"/>
      <c r="D98" s="160"/>
      <c r="E98" s="160"/>
      <c r="F98" s="160"/>
      <c r="G98" s="160"/>
      <c r="H98" s="160"/>
      <c r="I98" s="160"/>
      <c r="J98" s="160"/>
      <c r="K98" s="160"/>
      <c r="L98" s="223"/>
      <c r="M98" s="223"/>
      <c r="N98" s="223"/>
    </row>
    <row r="99" spans="1:14" ht="14" outlineLevel="2">
      <c r="A99" s="142" t="s">
        <v>262</v>
      </c>
      <c r="B99" s="160">
        <f t="shared" ref="B99:J99" si="18">SUM(B$100:B$105)</f>
        <v>34.05327729071</v>
      </c>
      <c r="C99" s="160">
        <f t="shared" si="18"/>
        <v>34.152970722519996</v>
      </c>
      <c r="D99" s="160">
        <f t="shared" si="18"/>
        <v>33.657635754189997</v>
      </c>
      <c r="E99" s="160">
        <f t="shared" si="18"/>
        <v>38.309248121719996</v>
      </c>
      <c r="F99" s="160">
        <f t="shared" si="18"/>
        <v>36.660594561460002</v>
      </c>
      <c r="G99" s="160">
        <f t="shared" si="18"/>
        <v>36.172632447470001</v>
      </c>
      <c r="H99" s="160">
        <f t="shared" si="18"/>
        <v>35.902591103980008</v>
      </c>
      <c r="I99" s="160">
        <f t="shared" si="18"/>
        <v>35.296212305589997</v>
      </c>
      <c r="J99" s="160">
        <f t="shared" si="18"/>
        <v>35.038374655190005</v>
      </c>
      <c r="K99" s="160">
        <v>36.050119921869999</v>
      </c>
      <c r="L99" s="223"/>
      <c r="M99" s="223"/>
      <c r="N99" s="223"/>
    </row>
    <row r="100" spans="1:14" ht="14" outlineLevel="3">
      <c r="A100" s="130" t="s">
        <v>68</v>
      </c>
      <c r="B100" s="175">
        <v>3.43046205458</v>
      </c>
      <c r="C100" s="175">
        <v>3.81304878108</v>
      </c>
      <c r="D100" s="175">
        <v>3.7581779447499999</v>
      </c>
      <c r="E100" s="175">
        <v>4.3941648635100004</v>
      </c>
      <c r="F100" s="175">
        <v>4.2499880658500002</v>
      </c>
      <c r="G100" s="175">
        <v>4.2396669769099997</v>
      </c>
      <c r="H100" s="175">
        <v>4.2059934393900003</v>
      </c>
      <c r="I100" s="175">
        <v>4.3634254998899999</v>
      </c>
      <c r="J100" s="175">
        <v>4.32948408679</v>
      </c>
      <c r="K100" s="175">
        <v>4.7297420280100004</v>
      </c>
      <c r="L100" s="223"/>
      <c r="M100" s="223"/>
      <c r="N100" s="223"/>
    </row>
    <row r="101" spans="1:14" ht="14" outlineLevel="3">
      <c r="A101" s="130" t="s">
        <v>196</v>
      </c>
      <c r="B101" s="175">
        <v>0.71897552226000006</v>
      </c>
      <c r="C101" s="175">
        <v>0.75062755141000004</v>
      </c>
      <c r="D101" s="175">
        <v>0.73723514311000005</v>
      </c>
      <c r="E101" s="175">
        <v>0.72652288224999995</v>
      </c>
      <c r="F101" s="175">
        <v>0.69691690391000005</v>
      </c>
      <c r="G101" s="175">
        <v>0.73318986982000001</v>
      </c>
      <c r="H101" s="175">
        <v>0.74223814731000004</v>
      </c>
      <c r="I101" s="175">
        <v>0.89036758203999999</v>
      </c>
      <c r="J101" s="175">
        <v>0.89829162412999997</v>
      </c>
      <c r="K101" s="175">
        <v>0.76013048166999997</v>
      </c>
      <c r="L101" s="223"/>
      <c r="M101" s="223"/>
      <c r="N101" s="223"/>
    </row>
    <row r="102" spans="1:14" ht="14" outlineLevel="3">
      <c r="A102" s="130" t="s">
        <v>117</v>
      </c>
      <c r="B102" s="175">
        <v>0.22458699762000001</v>
      </c>
      <c r="C102" s="175">
        <v>0.23353834753</v>
      </c>
      <c r="D102" s="175">
        <v>0.22890414757999999</v>
      </c>
      <c r="E102" s="175">
        <v>0.13158722282999999</v>
      </c>
      <c r="F102" s="175">
        <v>0.12428019795</v>
      </c>
      <c r="G102" s="175">
        <v>0.12589944792999999</v>
      </c>
      <c r="H102" s="175">
        <v>0.12728749789999999</v>
      </c>
      <c r="I102" s="175">
        <v>0.13832474772</v>
      </c>
      <c r="J102" s="175">
        <v>0.13911694770999999</v>
      </c>
      <c r="K102" s="175">
        <v>0</v>
      </c>
      <c r="L102" s="223"/>
      <c r="M102" s="223"/>
      <c r="N102" s="223"/>
    </row>
    <row r="103" spans="1:14" ht="14" outlineLevel="3">
      <c r="A103" s="130" t="s">
        <v>287</v>
      </c>
      <c r="B103" s="175">
        <v>0.48319847999999999</v>
      </c>
      <c r="C103" s="175">
        <v>0.50835984000000001</v>
      </c>
      <c r="D103" s="175">
        <v>0.50104439999999995</v>
      </c>
      <c r="E103" s="175">
        <v>0.57245460000000004</v>
      </c>
      <c r="F103" s="175">
        <v>0.36681103999999998</v>
      </c>
      <c r="G103" s="175">
        <v>0.36592024000000001</v>
      </c>
      <c r="H103" s="175">
        <v>0.36301391999999999</v>
      </c>
      <c r="I103" s="175">
        <v>0.37660167999999999</v>
      </c>
      <c r="J103" s="175">
        <v>0.37367223999999999</v>
      </c>
      <c r="K103" s="175">
        <v>0.38486503999999999</v>
      </c>
      <c r="L103" s="223"/>
      <c r="M103" s="223"/>
      <c r="N103" s="223"/>
    </row>
    <row r="104" spans="1:14" ht="14" outlineLevel="3">
      <c r="A104" s="130" t="s">
        <v>288</v>
      </c>
      <c r="B104" s="175">
        <v>28.423439999999999</v>
      </c>
      <c r="C104" s="175">
        <v>28.034549999999999</v>
      </c>
      <c r="D104" s="175">
        <v>27.631125000000001</v>
      </c>
      <c r="E104" s="175">
        <v>31.569187500000002</v>
      </c>
      <c r="F104" s="175">
        <v>30.342825000000001</v>
      </c>
      <c r="G104" s="175">
        <v>30.269137499999999</v>
      </c>
      <c r="H104" s="175">
        <v>30.028725000000001</v>
      </c>
      <c r="I104" s="175">
        <v>29.075865</v>
      </c>
      <c r="J104" s="175">
        <v>28.849695000000001</v>
      </c>
      <c r="K104" s="175">
        <v>29.713844999999999</v>
      </c>
      <c r="L104" s="223"/>
      <c r="M104" s="223"/>
      <c r="N104" s="223"/>
    </row>
    <row r="105" spans="1:14" ht="14" outlineLevel="3">
      <c r="A105" s="130" t="s">
        <v>289</v>
      </c>
      <c r="B105" s="175">
        <v>0.77261423625000003</v>
      </c>
      <c r="C105" s="175">
        <v>0.81284620249999995</v>
      </c>
      <c r="D105" s="175">
        <v>0.80114911875000006</v>
      </c>
      <c r="E105" s="175">
        <v>0.91533105312999996</v>
      </c>
      <c r="F105" s="175">
        <v>0.87977335374999999</v>
      </c>
      <c r="G105" s="175">
        <v>0.43881841281</v>
      </c>
      <c r="H105" s="175">
        <v>0.43533309937999998</v>
      </c>
      <c r="I105" s="175">
        <v>0.45162779594000002</v>
      </c>
      <c r="J105" s="175">
        <v>0.44811475655999999</v>
      </c>
      <c r="K105" s="175">
        <v>0.46153737219000002</v>
      </c>
      <c r="L105" s="223"/>
      <c r="M105" s="223"/>
      <c r="N105" s="223"/>
    </row>
    <row r="106" spans="1:14" ht="14" outlineLevel="2">
      <c r="A106" s="142" t="s">
        <v>290</v>
      </c>
      <c r="B106" s="160">
        <f t="shared" ref="B106:J106" si="19">SUM(B$107:B$107)</f>
        <v>2.6675892085399999</v>
      </c>
      <c r="C106" s="160">
        <f t="shared" si="19"/>
        <v>2.7945757687300001</v>
      </c>
      <c r="D106" s="160">
        <f t="shared" si="19"/>
        <v>2.7470209633799998</v>
      </c>
      <c r="E106" s="160">
        <f t="shared" si="19"/>
        <v>3.1191440343100001</v>
      </c>
      <c r="F106" s="160">
        <f t="shared" si="19"/>
        <v>3.0014990329</v>
      </c>
      <c r="G106" s="160">
        <f t="shared" si="19"/>
        <v>3.00651594677</v>
      </c>
      <c r="H106" s="160">
        <f t="shared" si="19"/>
        <v>2.9906297586899999</v>
      </c>
      <c r="I106" s="160">
        <f t="shared" si="19"/>
        <v>3.1868553499000001</v>
      </c>
      <c r="J106" s="160">
        <f t="shared" si="19"/>
        <v>3.1751447652899998</v>
      </c>
      <c r="K106" s="160">
        <v>3.2441195938999998</v>
      </c>
      <c r="L106" s="223"/>
      <c r="M106" s="223"/>
      <c r="N106" s="223"/>
    </row>
    <row r="107" spans="1:14" ht="14" outlineLevel="3">
      <c r="A107" s="130" t="s">
        <v>252</v>
      </c>
      <c r="B107" s="175">
        <v>2.6675892085399999</v>
      </c>
      <c r="C107" s="175">
        <v>2.7945757687300001</v>
      </c>
      <c r="D107" s="175">
        <v>2.7470209633799998</v>
      </c>
      <c r="E107" s="175">
        <v>3.1191440343100001</v>
      </c>
      <c r="F107" s="175">
        <v>3.0014990329</v>
      </c>
      <c r="G107" s="175">
        <v>3.00651594677</v>
      </c>
      <c r="H107" s="175">
        <v>2.9906297586899999</v>
      </c>
      <c r="I107" s="175">
        <v>3.1868553499000001</v>
      </c>
      <c r="J107" s="175">
        <v>3.1751447652899998</v>
      </c>
      <c r="K107" s="175">
        <v>3.2441195938999998</v>
      </c>
      <c r="L107" s="223"/>
      <c r="M107" s="223"/>
      <c r="N107" s="223"/>
    </row>
    <row r="108" spans="1:14"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223"/>
      <c r="M108" s="223"/>
      <c r="N108" s="223"/>
    </row>
    <row r="109" spans="1:14"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223"/>
      <c r="M109" s="223"/>
      <c r="N109" s="223"/>
    </row>
    <row r="110" spans="1:14"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223"/>
      <c r="M110" s="223"/>
      <c r="N110" s="223"/>
    </row>
    <row r="111" spans="1:14"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223"/>
      <c r="M111" s="223"/>
      <c r="N111" s="223"/>
    </row>
    <row r="112" spans="1:14"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223"/>
      <c r="M112" s="223"/>
      <c r="N112" s="223"/>
    </row>
    <row r="113" spans="2:14"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223"/>
      <c r="M113" s="223"/>
      <c r="N113" s="223"/>
    </row>
    <row r="114" spans="2:14"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223"/>
      <c r="M114" s="223"/>
      <c r="N114" s="223"/>
    </row>
    <row r="115" spans="2:14"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223"/>
      <c r="M115" s="223"/>
      <c r="N115" s="223"/>
    </row>
    <row r="116" spans="2:14"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223"/>
      <c r="M116" s="223"/>
      <c r="N116" s="223"/>
    </row>
    <row r="117" spans="2:14"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223"/>
      <c r="M117" s="223"/>
      <c r="N117" s="223"/>
    </row>
    <row r="118" spans="2:14"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223"/>
      <c r="M118" s="223"/>
      <c r="N118" s="223"/>
    </row>
    <row r="119" spans="2:14"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223"/>
      <c r="M119" s="223"/>
      <c r="N119" s="223"/>
    </row>
    <row r="120" spans="2:14"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223"/>
      <c r="M120" s="223"/>
      <c r="N120" s="223"/>
    </row>
    <row r="121" spans="2:14"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223"/>
      <c r="M121" s="223"/>
      <c r="N121" s="223"/>
    </row>
    <row r="122" spans="2:14"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223"/>
      <c r="M122" s="223"/>
      <c r="N122" s="223"/>
    </row>
    <row r="123" spans="2:14"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223"/>
      <c r="M123" s="223"/>
      <c r="N123" s="223"/>
    </row>
    <row r="124" spans="2:14"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223"/>
      <c r="M124" s="223"/>
      <c r="N124" s="223"/>
    </row>
    <row r="125" spans="2:14"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223"/>
      <c r="M125" s="223"/>
      <c r="N125" s="223"/>
    </row>
    <row r="126" spans="2:14"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223"/>
      <c r="M126" s="223"/>
      <c r="N126" s="223"/>
    </row>
    <row r="127" spans="2:14"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223"/>
      <c r="M127" s="223"/>
      <c r="N127" s="223"/>
    </row>
    <row r="128" spans="2:14"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223"/>
      <c r="M128" s="223"/>
      <c r="N128" s="223"/>
    </row>
    <row r="129" spans="2:14"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223"/>
      <c r="M129" s="223"/>
      <c r="N129" s="223"/>
    </row>
    <row r="130" spans="2:14"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223"/>
      <c r="M130" s="223"/>
      <c r="N130" s="223"/>
    </row>
    <row r="131" spans="2:14"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223"/>
      <c r="M131" s="223"/>
      <c r="N131" s="223"/>
    </row>
    <row r="132" spans="2:14"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223"/>
      <c r="M132" s="223"/>
      <c r="N132" s="223"/>
    </row>
    <row r="133" spans="2:14"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223"/>
      <c r="M133" s="223"/>
      <c r="N133" s="223"/>
    </row>
    <row r="134" spans="2:14"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223"/>
      <c r="M134" s="223"/>
      <c r="N134" s="223"/>
    </row>
    <row r="135" spans="2:14"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223"/>
      <c r="M135" s="223"/>
      <c r="N135" s="223"/>
    </row>
    <row r="136" spans="2:14"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223"/>
      <c r="M136" s="223"/>
      <c r="N136" s="223"/>
    </row>
    <row r="137" spans="2:14"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223"/>
      <c r="M137" s="223"/>
      <c r="N137" s="223"/>
    </row>
    <row r="138" spans="2:14"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223"/>
      <c r="M138" s="223"/>
      <c r="N138" s="223"/>
    </row>
    <row r="139" spans="2:14"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223"/>
      <c r="M139" s="223"/>
      <c r="N139" s="223"/>
    </row>
    <row r="140" spans="2:14"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223"/>
      <c r="M140" s="223"/>
      <c r="N140" s="223"/>
    </row>
    <row r="141" spans="2:14"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223"/>
      <c r="M141" s="223"/>
      <c r="N141" s="223"/>
    </row>
    <row r="142" spans="2:14"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223"/>
      <c r="M142" s="223"/>
      <c r="N142" s="223"/>
    </row>
    <row r="143" spans="2:14"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223"/>
      <c r="M143" s="223"/>
      <c r="N143" s="223"/>
    </row>
    <row r="144" spans="2:14"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223"/>
      <c r="M144" s="223"/>
      <c r="N144" s="223"/>
    </row>
    <row r="145" spans="2:14"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223"/>
      <c r="M145" s="223"/>
      <c r="N145" s="223"/>
    </row>
    <row r="146" spans="2:14"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223"/>
      <c r="M146" s="223"/>
      <c r="N146" s="223"/>
    </row>
    <row r="147" spans="2:14"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223"/>
      <c r="M147" s="223"/>
      <c r="N147" s="223"/>
    </row>
    <row r="148" spans="2:14"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223"/>
      <c r="M148" s="223"/>
      <c r="N148" s="223"/>
    </row>
    <row r="149" spans="2:14"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223"/>
      <c r="M149" s="223"/>
      <c r="N149" s="223"/>
    </row>
    <row r="150" spans="2:14"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223"/>
      <c r="M150" s="223"/>
      <c r="N150" s="223"/>
    </row>
    <row r="151" spans="2:14"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223"/>
      <c r="M151" s="223"/>
      <c r="N151" s="223"/>
    </row>
    <row r="152" spans="2:14"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223"/>
      <c r="M152" s="223"/>
      <c r="N152" s="223"/>
    </row>
    <row r="153" spans="2:14"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223"/>
      <c r="M153" s="223"/>
      <c r="N153" s="223"/>
    </row>
    <row r="154" spans="2:14"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223"/>
      <c r="M154" s="223"/>
      <c r="N154" s="223"/>
    </row>
    <row r="155" spans="2:14"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223"/>
      <c r="M155" s="223"/>
      <c r="N155" s="223"/>
    </row>
    <row r="156" spans="2:14"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223"/>
      <c r="M156" s="223"/>
      <c r="N156" s="223"/>
    </row>
    <row r="157" spans="2:14"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223"/>
      <c r="M157" s="223"/>
      <c r="N157" s="223"/>
    </row>
    <row r="158" spans="2:14"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223"/>
      <c r="M158" s="223"/>
      <c r="N158" s="223"/>
    </row>
    <row r="159" spans="2:14"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223"/>
      <c r="M159" s="223"/>
      <c r="N159" s="223"/>
    </row>
    <row r="160" spans="2:14"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223"/>
      <c r="M160" s="223"/>
      <c r="N160" s="223"/>
    </row>
    <row r="161" spans="2:14"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223"/>
      <c r="M161" s="223"/>
      <c r="N161" s="223"/>
    </row>
    <row r="162" spans="2:14"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223"/>
      <c r="M162" s="223"/>
      <c r="N162" s="223"/>
    </row>
    <row r="163" spans="2:14"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223"/>
      <c r="M163" s="223"/>
      <c r="N163" s="223"/>
    </row>
    <row r="164" spans="2:14"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223"/>
      <c r="M164" s="223"/>
      <c r="N164" s="223"/>
    </row>
    <row r="165" spans="2:14"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223"/>
      <c r="M165" s="223"/>
      <c r="N165" s="223"/>
    </row>
    <row r="166" spans="2:14"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223"/>
      <c r="M166" s="223"/>
      <c r="N166" s="223"/>
    </row>
    <row r="167" spans="2:14"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223"/>
      <c r="M167" s="223"/>
      <c r="N167" s="223"/>
    </row>
    <row r="168" spans="2:14"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223"/>
      <c r="M168" s="223"/>
      <c r="N168" s="223"/>
    </row>
    <row r="169" spans="2:14"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223"/>
      <c r="M169" s="223"/>
      <c r="N169" s="223"/>
    </row>
    <row r="170" spans="2:14"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223"/>
      <c r="M170" s="223"/>
      <c r="N170" s="223"/>
    </row>
    <row r="171" spans="2:14"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223"/>
      <c r="M171" s="223"/>
      <c r="N171" s="223"/>
    </row>
    <row r="172" spans="2:14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223"/>
      <c r="M172" s="223"/>
      <c r="N172" s="223"/>
    </row>
    <row r="173" spans="2:14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223"/>
      <c r="M173" s="223"/>
      <c r="N173" s="223"/>
    </row>
    <row r="174" spans="2:14"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223"/>
      <c r="M174" s="223"/>
      <c r="N174" s="223"/>
    </row>
    <row r="175" spans="2:14"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223"/>
      <c r="M175" s="223"/>
      <c r="N175" s="223"/>
    </row>
    <row r="176" spans="2:14"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223"/>
      <c r="M176" s="223"/>
      <c r="N176" s="223"/>
    </row>
    <row r="177" spans="2:14"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223"/>
      <c r="M177" s="223"/>
      <c r="N177" s="223"/>
    </row>
    <row r="178" spans="2:14"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223"/>
      <c r="M178" s="223"/>
      <c r="N178" s="223"/>
    </row>
    <row r="179" spans="2:14"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223"/>
      <c r="M179" s="223"/>
      <c r="N179" s="223"/>
    </row>
    <row r="180" spans="2:14"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223"/>
      <c r="M180" s="223"/>
      <c r="N180" s="223"/>
    </row>
  </sheetData>
  <mergeCells count="2">
    <mergeCell ref="A2:K2"/>
    <mergeCell ref="A1:K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baseColWidth="10" defaultColWidth="9.1640625" defaultRowHeight="14"/>
  <cols>
    <col min="1" max="1" width="63.33203125" style="119" bestFit="1" customWidth="1"/>
    <col min="2" max="2" width="14.33203125" style="166" customWidth="1"/>
    <col min="3" max="3" width="15.1640625" style="166" customWidth="1"/>
    <col min="4" max="4" width="10.33203125" style="244" customWidth="1"/>
    <col min="5" max="5" width="8.83203125" style="119" hidden="1" customWidth="1"/>
    <col min="6" max="16384" width="9.1640625" style="119"/>
  </cols>
  <sheetData>
    <row r="2" spans="1:20" ht="39" customHeight="1">
      <c r="A2" s="273" t="s">
        <v>2</v>
      </c>
      <c r="B2" s="3"/>
      <c r="C2" s="3"/>
      <c r="D2" s="3"/>
      <c r="E2" s="3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1:20">
      <c r="A3" s="83"/>
    </row>
    <row r="4" spans="1:20" s="150" customFormat="1">
      <c r="B4" s="199"/>
      <c r="C4" s="199"/>
      <c r="D4" s="19" t="str">
        <f>VALVAL</f>
        <v>млрд. одиниць</v>
      </c>
    </row>
    <row r="5" spans="1:20" s="207" customFormat="1">
      <c r="A5" s="209"/>
      <c r="B5" s="7" t="s">
        <v>156</v>
      </c>
      <c r="C5" s="7" t="s">
        <v>159</v>
      </c>
      <c r="D5" s="74" t="s">
        <v>178</v>
      </c>
      <c r="E5" s="93" t="s">
        <v>51</v>
      </c>
    </row>
    <row r="6" spans="1:20" s="258" customFormat="1" ht="15">
      <c r="A6" s="110" t="s">
        <v>141</v>
      </c>
      <c r="B6" s="61">
        <f t="shared" ref="B6:D6" si="0">SUM(B$7+ B$8+ B$9)</f>
        <v>32.072051706970001</v>
      </c>
      <c r="C6" s="61">
        <f t="shared" si="0"/>
        <v>907.60378404940991</v>
      </c>
      <c r="D6" s="131">
        <f t="shared" si="0"/>
        <v>0.38693700000000003</v>
      </c>
      <c r="E6" s="231" t="s">
        <v>83</v>
      </c>
    </row>
    <row r="7" spans="1:20" s="117" customFormat="1">
      <c r="A7" s="229" t="s">
        <v>115</v>
      </c>
      <c r="B7" s="225">
        <v>4.8686023019999997E-2</v>
      </c>
      <c r="C7" s="225">
        <v>1.3777608969399999</v>
      </c>
      <c r="D7" s="44">
        <v>5.8699999999999996E-4</v>
      </c>
      <c r="E7" s="24" t="s">
        <v>10</v>
      </c>
    </row>
    <row r="8" spans="1:20" s="117" customFormat="1">
      <c r="A8" s="229" t="s">
        <v>65</v>
      </c>
      <c r="B8" s="225">
        <v>1.69451152216</v>
      </c>
      <c r="C8" s="225">
        <v>47.952812113279997</v>
      </c>
      <c r="D8" s="44">
        <v>2.0444E-2</v>
      </c>
      <c r="E8" s="24" t="s">
        <v>10</v>
      </c>
    </row>
    <row r="9" spans="1:20" s="117" customFormat="1">
      <c r="A9" s="229" t="s">
        <v>24</v>
      </c>
      <c r="B9" s="225">
        <v>30.328854161790002</v>
      </c>
      <c r="C9" s="225">
        <v>858.27321103918996</v>
      </c>
      <c r="D9" s="44">
        <v>0.36590600000000001</v>
      </c>
      <c r="E9" s="24" t="s">
        <v>10</v>
      </c>
    </row>
    <row r="10" spans="1:20">
      <c r="A10" s="227" t="s">
        <v>8</v>
      </c>
      <c r="B10" s="175">
        <v>50.81484820747</v>
      </c>
      <c r="C10" s="175">
        <v>1438.0043079335901</v>
      </c>
      <c r="D10" s="252">
        <v>0.613062</v>
      </c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</row>
    <row r="11" spans="1:20">
      <c r="B11" s="153"/>
      <c r="C11" s="153"/>
      <c r="D11" s="230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</row>
    <row r="12" spans="1:20">
      <c r="B12" s="153"/>
      <c r="C12" s="153"/>
      <c r="D12" s="230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</row>
    <row r="13" spans="1:20">
      <c r="B13" s="153"/>
      <c r="C13" s="153"/>
      <c r="D13" s="230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</row>
    <row r="14" spans="1:20">
      <c r="B14" s="153"/>
      <c r="C14" s="153"/>
      <c r="D14" s="230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</row>
    <row r="15" spans="1:20">
      <c r="B15" s="153"/>
      <c r="C15" s="153"/>
      <c r="D15" s="230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</row>
    <row r="16" spans="1:20">
      <c r="B16" s="153"/>
      <c r="C16" s="153"/>
      <c r="D16" s="230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</row>
    <row r="17" spans="2:18">
      <c r="B17" s="153"/>
      <c r="C17" s="153"/>
      <c r="D17" s="230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</row>
    <row r="18" spans="2:18">
      <c r="B18" s="153"/>
      <c r="C18" s="153"/>
      <c r="D18" s="230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</row>
    <row r="19" spans="2:18">
      <c r="B19" s="153"/>
      <c r="C19" s="153"/>
      <c r="D19" s="230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2:18">
      <c r="B20" s="153"/>
      <c r="C20" s="153"/>
      <c r="D20" s="230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</row>
    <row r="21" spans="2:18">
      <c r="B21" s="153"/>
      <c r="C21" s="153"/>
      <c r="D21" s="230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</row>
    <row r="22" spans="2:18">
      <c r="B22" s="153"/>
      <c r="C22" s="153"/>
      <c r="D22" s="230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</row>
    <row r="23" spans="2:18">
      <c r="B23" s="153"/>
      <c r="C23" s="153"/>
      <c r="D23" s="230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</row>
    <row r="24" spans="2:18">
      <c r="B24" s="153"/>
      <c r="C24" s="153"/>
      <c r="D24" s="230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</row>
    <row r="25" spans="2:18">
      <c r="B25" s="153"/>
      <c r="C25" s="153"/>
      <c r="D25" s="230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</row>
    <row r="26" spans="2:18">
      <c r="B26" s="153"/>
      <c r="C26" s="153"/>
      <c r="D26" s="230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</row>
    <row r="27" spans="2:18">
      <c r="B27" s="153"/>
      <c r="C27" s="153"/>
      <c r="D27" s="230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</row>
    <row r="28" spans="2:18">
      <c r="B28" s="153"/>
      <c r="C28" s="153"/>
      <c r="D28" s="230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</row>
    <row r="29" spans="2:18">
      <c r="B29" s="153"/>
      <c r="C29" s="153"/>
      <c r="D29" s="230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</row>
    <row r="30" spans="2:18">
      <c r="B30" s="153"/>
      <c r="C30" s="153"/>
      <c r="D30" s="230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2:18">
      <c r="B31" s="153"/>
      <c r="C31" s="153"/>
      <c r="D31" s="230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</row>
    <row r="32" spans="2:18">
      <c r="B32" s="153"/>
      <c r="C32" s="153"/>
      <c r="D32" s="230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</row>
    <row r="33" spans="2:18">
      <c r="B33" s="153"/>
      <c r="C33" s="153"/>
      <c r="D33" s="230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</row>
    <row r="34" spans="2:18">
      <c r="B34" s="153"/>
      <c r="C34" s="153"/>
      <c r="D34" s="230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</row>
    <row r="35" spans="2:18">
      <c r="B35" s="153"/>
      <c r="C35" s="153"/>
      <c r="D35" s="230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</row>
    <row r="36" spans="2:18">
      <c r="B36" s="153"/>
      <c r="C36" s="153"/>
      <c r="D36" s="230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</row>
    <row r="37" spans="2:18">
      <c r="B37" s="153"/>
      <c r="C37" s="153"/>
      <c r="D37" s="230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</row>
    <row r="38" spans="2:18">
      <c r="B38" s="153"/>
      <c r="C38" s="153"/>
      <c r="D38" s="230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</row>
    <row r="39" spans="2:18">
      <c r="B39" s="153"/>
      <c r="C39" s="153"/>
      <c r="D39" s="230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</row>
    <row r="40" spans="2:18">
      <c r="B40" s="153"/>
      <c r="C40" s="153"/>
      <c r="D40" s="230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2:18">
      <c r="B41" s="153"/>
      <c r="C41" s="153"/>
      <c r="D41" s="230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</row>
    <row r="42" spans="2:18">
      <c r="B42" s="153"/>
      <c r="C42" s="153"/>
      <c r="D42" s="230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</row>
    <row r="43" spans="2:18">
      <c r="B43" s="153"/>
      <c r="C43" s="153"/>
      <c r="D43" s="230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</row>
    <row r="44" spans="2:18">
      <c r="B44" s="153"/>
      <c r="C44" s="153"/>
      <c r="D44" s="230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</row>
    <row r="45" spans="2:18">
      <c r="B45" s="153"/>
      <c r="C45" s="153"/>
      <c r="D45" s="230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</row>
    <row r="46" spans="2:18">
      <c r="B46" s="153"/>
      <c r="C46" s="153"/>
      <c r="D46" s="230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</row>
    <row r="47" spans="2:18">
      <c r="B47" s="153"/>
      <c r="C47" s="153"/>
      <c r="D47" s="230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</row>
    <row r="48" spans="2:18">
      <c r="B48" s="153"/>
      <c r="C48" s="153"/>
      <c r="D48" s="230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</row>
    <row r="49" spans="2:18">
      <c r="B49" s="153"/>
      <c r="C49" s="153"/>
      <c r="D49" s="230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</row>
    <row r="50" spans="2:18">
      <c r="B50" s="153"/>
      <c r="C50" s="153"/>
      <c r="D50" s="230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</row>
    <row r="51" spans="2:18">
      <c r="B51" s="153"/>
      <c r="C51" s="153"/>
      <c r="D51" s="230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</row>
    <row r="52" spans="2:18">
      <c r="B52" s="153"/>
      <c r="C52" s="153"/>
      <c r="D52" s="230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</row>
    <row r="53" spans="2:18">
      <c r="B53" s="153"/>
      <c r="C53" s="153"/>
      <c r="D53" s="230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</row>
    <row r="54" spans="2:18">
      <c r="B54" s="153"/>
      <c r="C54" s="153"/>
      <c r="D54" s="230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</row>
    <row r="55" spans="2:18">
      <c r="B55" s="153"/>
      <c r="C55" s="153"/>
      <c r="D55" s="230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</row>
    <row r="56" spans="2:18">
      <c r="B56" s="153"/>
      <c r="C56" s="153"/>
      <c r="D56" s="230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</row>
    <row r="57" spans="2:18">
      <c r="B57" s="153"/>
      <c r="C57" s="153"/>
      <c r="D57" s="230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</row>
    <row r="58" spans="2:18">
      <c r="B58" s="153"/>
      <c r="C58" s="153"/>
      <c r="D58" s="230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</row>
    <row r="59" spans="2:18">
      <c r="B59" s="153"/>
      <c r="C59" s="153"/>
      <c r="D59" s="230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</row>
    <row r="60" spans="2:18">
      <c r="B60" s="153"/>
      <c r="C60" s="153"/>
      <c r="D60" s="230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</row>
    <row r="61" spans="2:18">
      <c r="B61" s="153"/>
      <c r="C61" s="153"/>
      <c r="D61" s="230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</row>
    <row r="62" spans="2:18">
      <c r="B62" s="153"/>
      <c r="C62" s="153"/>
      <c r="D62" s="230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</row>
    <row r="63" spans="2:18">
      <c r="B63" s="153"/>
      <c r="C63" s="153"/>
      <c r="D63" s="230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</row>
    <row r="64" spans="2:18">
      <c r="B64" s="153"/>
      <c r="C64" s="153"/>
      <c r="D64" s="230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</row>
    <row r="65" spans="2:18">
      <c r="B65" s="153"/>
      <c r="C65" s="153"/>
      <c r="D65" s="230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</row>
    <row r="66" spans="2:18">
      <c r="B66" s="153"/>
      <c r="C66" s="153"/>
      <c r="D66" s="230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</row>
    <row r="67" spans="2:18">
      <c r="B67" s="153"/>
      <c r="C67" s="153"/>
      <c r="D67" s="230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</row>
    <row r="68" spans="2:18">
      <c r="B68" s="153"/>
      <c r="C68" s="153"/>
      <c r="D68" s="230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</row>
    <row r="69" spans="2:18">
      <c r="B69" s="153"/>
      <c r="C69" s="153"/>
      <c r="D69" s="230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</row>
    <row r="70" spans="2:18">
      <c r="B70" s="153"/>
      <c r="C70" s="153"/>
      <c r="D70" s="230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</row>
    <row r="71" spans="2:18">
      <c r="B71" s="153"/>
      <c r="C71" s="153"/>
      <c r="D71" s="230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</row>
    <row r="72" spans="2:18">
      <c r="B72" s="153"/>
      <c r="C72" s="153"/>
      <c r="D72" s="230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</row>
    <row r="73" spans="2:18">
      <c r="B73" s="153"/>
      <c r="C73" s="153"/>
      <c r="D73" s="230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</row>
    <row r="74" spans="2:18">
      <c r="B74" s="153"/>
      <c r="C74" s="153"/>
      <c r="D74" s="230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</row>
    <row r="75" spans="2:18">
      <c r="B75" s="153"/>
      <c r="C75" s="153"/>
      <c r="D75" s="230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</row>
    <row r="76" spans="2:18">
      <c r="B76" s="153"/>
      <c r="C76" s="153"/>
      <c r="D76" s="230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</row>
    <row r="77" spans="2:18">
      <c r="B77" s="153"/>
      <c r="C77" s="153"/>
      <c r="D77" s="230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</row>
    <row r="78" spans="2:18">
      <c r="B78" s="153"/>
      <c r="C78" s="153"/>
      <c r="D78" s="230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</row>
    <row r="79" spans="2:18">
      <c r="B79" s="153"/>
      <c r="C79" s="153"/>
      <c r="D79" s="230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</row>
    <row r="80" spans="2:18">
      <c r="B80" s="153"/>
      <c r="C80" s="153"/>
      <c r="D80" s="230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</row>
    <row r="81" spans="2:18">
      <c r="B81" s="153"/>
      <c r="C81" s="153"/>
      <c r="D81" s="230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</row>
    <row r="82" spans="2:18">
      <c r="B82" s="153"/>
      <c r="C82" s="153"/>
      <c r="D82" s="230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</row>
    <row r="83" spans="2:18">
      <c r="B83" s="153"/>
      <c r="C83" s="153"/>
      <c r="D83" s="230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</row>
    <row r="84" spans="2:18">
      <c r="B84" s="153"/>
      <c r="C84" s="153"/>
      <c r="D84" s="230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</row>
    <row r="85" spans="2:18">
      <c r="B85" s="153"/>
      <c r="C85" s="153"/>
      <c r="D85" s="230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</row>
    <row r="86" spans="2:18">
      <c r="B86" s="153"/>
      <c r="C86" s="153"/>
      <c r="D86" s="230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</row>
    <row r="87" spans="2:18">
      <c r="B87" s="153"/>
      <c r="C87" s="153"/>
      <c r="D87" s="230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</row>
    <row r="88" spans="2:18">
      <c r="B88" s="153"/>
      <c r="C88" s="153"/>
      <c r="D88" s="230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</row>
    <row r="89" spans="2:18">
      <c r="B89" s="153"/>
      <c r="C89" s="153"/>
      <c r="D89" s="230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</row>
    <row r="90" spans="2:18">
      <c r="B90" s="153"/>
      <c r="C90" s="153"/>
      <c r="D90" s="230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</row>
    <row r="91" spans="2:18">
      <c r="B91" s="153"/>
      <c r="C91" s="153"/>
      <c r="D91" s="230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</row>
    <row r="92" spans="2:18">
      <c r="B92" s="153"/>
      <c r="C92" s="153"/>
      <c r="D92" s="230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</row>
    <row r="93" spans="2:18">
      <c r="B93" s="153"/>
      <c r="C93" s="153"/>
      <c r="D93" s="230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</row>
    <row r="94" spans="2:18">
      <c r="B94" s="153"/>
      <c r="C94" s="153"/>
      <c r="D94" s="230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</row>
    <row r="95" spans="2:18">
      <c r="B95" s="153"/>
      <c r="C95" s="153"/>
      <c r="D95" s="230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</row>
    <row r="96" spans="2:18">
      <c r="B96" s="153"/>
      <c r="C96" s="153"/>
      <c r="D96" s="230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</row>
    <row r="97" spans="2:18">
      <c r="B97" s="153"/>
      <c r="C97" s="153"/>
      <c r="D97" s="230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</row>
    <row r="98" spans="2:18">
      <c r="B98" s="153"/>
      <c r="C98" s="153"/>
      <c r="D98" s="230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</row>
    <row r="99" spans="2:18">
      <c r="B99" s="153"/>
      <c r="C99" s="153"/>
      <c r="D99" s="230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</row>
    <row r="100" spans="2:18">
      <c r="B100" s="153"/>
      <c r="C100" s="153"/>
      <c r="D100" s="230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</row>
    <row r="101" spans="2:18">
      <c r="B101" s="153"/>
      <c r="C101" s="153"/>
      <c r="D101" s="230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</row>
    <row r="102" spans="2:18">
      <c r="B102" s="153"/>
      <c r="C102" s="153"/>
      <c r="D102" s="230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</row>
    <row r="103" spans="2:18">
      <c r="B103" s="153"/>
      <c r="C103" s="153"/>
      <c r="D103" s="230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</row>
    <row r="104" spans="2:18">
      <c r="B104" s="153"/>
      <c r="C104" s="153"/>
      <c r="D104" s="230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</row>
    <row r="105" spans="2:18">
      <c r="B105" s="153"/>
      <c r="C105" s="153"/>
      <c r="D105" s="230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</row>
    <row r="106" spans="2:18">
      <c r="B106" s="153"/>
      <c r="C106" s="153"/>
      <c r="D106" s="230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</row>
    <row r="107" spans="2:18">
      <c r="B107" s="153"/>
      <c r="C107" s="153"/>
      <c r="D107" s="230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</row>
    <row r="108" spans="2:18">
      <c r="B108" s="153"/>
      <c r="C108" s="153"/>
      <c r="D108" s="230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</row>
    <row r="109" spans="2:18">
      <c r="B109" s="153"/>
      <c r="C109" s="153"/>
      <c r="D109" s="230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</row>
    <row r="110" spans="2:18">
      <c r="B110" s="153"/>
      <c r="C110" s="153"/>
      <c r="D110" s="230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</row>
    <row r="111" spans="2:18">
      <c r="B111" s="153"/>
      <c r="C111" s="153"/>
      <c r="D111" s="230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</row>
    <row r="112" spans="2:18">
      <c r="B112" s="153"/>
      <c r="C112" s="153"/>
      <c r="D112" s="230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</row>
    <row r="113" spans="2:18">
      <c r="B113" s="153"/>
      <c r="C113" s="153"/>
      <c r="D113" s="230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</row>
    <row r="114" spans="2:18">
      <c r="B114" s="153"/>
      <c r="C114" s="153"/>
      <c r="D114" s="230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</row>
    <row r="115" spans="2:18">
      <c r="B115" s="153"/>
      <c r="C115" s="153"/>
      <c r="D115" s="230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</row>
    <row r="116" spans="2:18">
      <c r="B116" s="153"/>
      <c r="C116" s="153"/>
      <c r="D116" s="230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</row>
    <row r="117" spans="2:18">
      <c r="B117" s="153"/>
      <c r="C117" s="153"/>
      <c r="D117" s="230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</row>
    <row r="118" spans="2:18">
      <c r="B118" s="153"/>
      <c r="C118" s="153"/>
      <c r="D118" s="230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</row>
    <row r="119" spans="2:18">
      <c r="B119" s="153"/>
      <c r="C119" s="153"/>
      <c r="D119" s="230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</row>
    <row r="120" spans="2:18">
      <c r="B120" s="153"/>
      <c r="C120" s="153"/>
      <c r="D120" s="230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</row>
    <row r="121" spans="2:18">
      <c r="B121" s="153"/>
      <c r="C121" s="153"/>
      <c r="D121" s="230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</row>
    <row r="122" spans="2:18">
      <c r="B122" s="153"/>
      <c r="C122" s="153"/>
      <c r="D122" s="230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</row>
    <row r="123" spans="2:18">
      <c r="B123" s="153"/>
      <c r="C123" s="153"/>
      <c r="D123" s="230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</row>
    <row r="124" spans="2:18">
      <c r="B124" s="153"/>
      <c r="C124" s="153"/>
      <c r="D124" s="230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</row>
    <row r="125" spans="2:18">
      <c r="B125" s="153"/>
      <c r="C125" s="153"/>
      <c r="D125" s="230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</row>
    <row r="126" spans="2:18">
      <c r="B126" s="153"/>
      <c r="C126" s="153"/>
      <c r="D126" s="230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</row>
    <row r="127" spans="2:18">
      <c r="B127" s="153"/>
      <c r="C127" s="153"/>
      <c r="D127" s="230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</row>
    <row r="128" spans="2:18">
      <c r="B128" s="153"/>
      <c r="C128" s="153"/>
      <c r="D128" s="230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</row>
    <row r="129" spans="2:18">
      <c r="B129" s="153"/>
      <c r="C129" s="153"/>
      <c r="D129" s="230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</row>
    <row r="130" spans="2:18">
      <c r="B130" s="153"/>
      <c r="C130" s="153"/>
      <c r="D130" s="230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</row>
    <row r="131" spans="2:18">
      <c r="B131" s="153"/>
      <c r="C131" s="153"/>
      <c r="D131" s="230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</row>
    <row r="132" spans="2:18">
      <c r="B132" s="153"/>
      <c r="C132" s="153"/>
      <c r="D132" s="230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</row>
    <row r="133" spans="2:18">
      <c r="B133" s="153"/>
      <c r="C133" s="153"/>
      <c r="D133" s="230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</row>
    <row r="134" spans="2:18">
      <c r="B134" s="153"/>
      <c r="C134" s="153"/>
      <c r="D134" s="230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</row>
    <row r="135" spans="2:18">
      <c r="B135" s="153"/>
      <c r="C135" s="153"/>
      <c r="D135" s="230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</row>
    <row r="136" spans="2:18">
      <c r="B136" s="153"/>
      <c r="C136" s="153"/>
      <c r="D136" s="230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</row>
    <row r="137" spans="2:18">
      <c r="B137" s="153"/>
      <c r="C137" s="153"/>
      <c r="D137" s="230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</row>
    <row r="138" spans="2:18">
      <c r="B138" s="153"/>
      <c r="C138" s="153"/>
      <c r="D138" s="230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  <c r="R138" s="111"/>
    </row>
    <row r="139" spans="2:18">
      <c r="B139" s="153"/>
      <c r="C139" s="153"/>
      <c r="D139" s="230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</row>
    <row r="140" spans="2:18">
      <c r="B140" s="153"/>
      <c r="C140" s="153"/>
      <c r="D140" s="230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  <c r="R140" s="111"/>
    </row>
    <row r="141" spans="2:18">
      <c r="B141" s="153"/>
      <c r="C141" s="153"/>
      <c r="D141" s="230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</row>
    <row r="142" spans="2:18">
      <c r="B142" s="153"/>
      <c r="C142" s="153"/>
      <c r="D142" s="230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</row>
    <row r="143" spans="2:18">
      <c r="B143" s="153"/>
      <c r="C143" s="153"/>
      <c r="D143" s="230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</row>
    <row r="144" spans="2:18">
      <c r="B144" s="153"/>
      <c r="C144" s="153"/>
      <c r="D144" s="230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</row>
    <row r="145" spans="2:18">
      <c r="B145" s="153"/>
      <c r="C145" s="153"/>
      <c r="D145" s="230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</row>
    <row r="146" spans="2:18">
      <c r="B146" s="153"/>
      <c r="C146" s="153"/>
      <c r="D146" s="230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</row>
    <row r="147" spans="2:18">
      <c r="B147" s="153"/>
      <c r="C147" s="153"/>
      <c r="D147" s="230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</row>
    <row r="148" spans="2:18">
      <c r="B148" s="153"/>
      <c r="C148" s="153"/>
      <c r="D148" s="230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</row>
    <row r="149" spans="2:18">
      <c r="B149" s="153"/>
      <c r="C149" s="153"/>
      <c r="D149" s="230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</row>
    <row r="150" spans="2:18">
      <c r="B150" s="153"/>
      <c r="C150" s="153"/>
      <c r="D150" s="230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</row>
    <row r="151" spans="2:18">
      <c r="B151" s="153"/>
      <c r="C151" s="153"/>
      <c r="D151" s="230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</row>
    <row r="152" spans="2:18">
      <c r="B152" s="153"/>
      <c r="C152" s="153"/>
      <c r="D152" s="230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</row>
    <row r="153" spans="2:18">
      <c r="B153" s="153"/>
      <c r="C153" s="153"/>
      <c r="D153" s="230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</row>
    <row r="154" spans="2:18">
      <c r="B154" s="153"/>
      <c r="C154" s="153"/>
      <c r="D154" s="230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</row>
    <row r="155" spans="2:18">
      <c r="B155" s="153"/>
      <c r="C155" s="153"/>
      <c r="D155" s="230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</row>
    <row r="156" spans="2:18">
      <c r="B156" s="153"/>
      <c r="C156" s="153"/>
      <c r="D156" s="230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</row>
    <row r="157" spans="2:18">
      <c r="B157" s="153"/>
      <c r="C157" s="153"/>
      <c r="D157" s="230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11"/>
    </row>
    <row r="158" spans="2:18">
      <c r="B158" s="153"/>
      <c r="C158" s="153"/>
      <c r="D158" s="230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  <c r="R158" s="111"/>
    </row>
    <row r="159" spans="2:18">
      <c r="B159" s="153"/>
      <c r="C159" s="153"/>
      <c r="D159" s="230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  <c r="R159" s="111"/>
    </row>
    <row r="160" spans="2:18">
      <c r="B160" s="153"/>
      <c r="C160" s="153"/>
      <c r="D160" s="230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  <c r="R160" s="111"/>
    </row>
    <row r="161" spans="2:18">
      <c r="B161" s="153"/>
      <c r="C161" s="153"/>
      <c r="D161" s="230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</row>
    <row r="162" spans="2:18">
      <c r="B162" s="153"/>
      <c r="C162" s="153"/>
      <c r="D162" s="230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</row>
    <row r="163" spans="2:18">
      <c r="B163" s="153"/>
      <c r="C163" s="153"/>
      <c r="D163" s="230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</row>
    <row r="164" spans="2:18">
      <c r="B164" s="153"/>
      <c r="C164" s="153"/>
      <c r="D164" s="230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</row>
    <row r="165" spans="2:18">
      <c r="B165" s="153"/>
      <c r="C165" s="153"/>
      <c r="D165" s="230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</row>
    <row r="166" spans="2:18">
      <c r="B166" s="153"/>
      <c r="C166" s="153"/>
      <c r="D166" s="230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</row>
    <row r="167" spans="2:18">
      <c r="B167" s="153"/>
      <c r="C167" s="153"/>
      <c r="D167" s="230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11"/>
    </row>
    <row r="168" spans="2:18">
      <c r="B168" s="153"/>
      <c r="C168" s="153"/>
      <c r="D168" s="230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  <c r="R168" s="111"/>
    </row>
    <row r="169" spans="2:18">
      <c r="B169" s="153"/>
      <c r="C169" s="153"/>
      <c r="D169" s="230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</row>
    <row r="170" spans="2:18">
      <c r="B170" s="153"/>
      <c r="C170" s="153"/>
      <c r="D170" s="230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</row>
    <row r="171" spans="2:18">
      <c r="B171" s="153"/>
      <c r="C171" s="153"/>
      <c r="D171" s="230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</row>
    <row r="172" spans="2:18">
      <c r="B172" s="153"/>
      <c r="C172" s="153"/>
      <c r="D172" s="230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</row>
    <row r="173" spans="2:18">
      <c r="B173" s="153"/>
      <c r="C173" s="153"/>
      <c r="D173" s="230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</row>
    <row r="174" spans="2:18">
      <c r="B174" s="153"/>
      <c r="C174" s="153"/>
      <c r="D174" s="230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</row>
    <row r="175" spans="2:18">
      <c r="B175" s="153"/>
      <c r="C175" s="153"/>
      <c r="D175" s="230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</row>
    <row r="176" spans="2:18">
      <c r="B176" s="153"/>
      <c r="C176" s="153"/>
      <c r="D176" s="230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  <c r="R176" s="111"/>
    </row>
    <row r="177" spans="2:18">
      <c r="B177" s="153"/>
      <c r="C177" s="153"/>
      <c r="D177" s="230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  <c r="R177" s="111"/>
    </row>
    <row r="178" spans="2:18">
      <c r="B178" s="153"/>
      <c r="C178" s="153"/>
      <c r="D178" s="230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  <c r="R178" s="111"/>
    </row>
    <row r="179" spans="2:18">
      <c r="B179" s="153"/>
      <c r="C179" s="153"/>
      <c r="D179" s="230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  <c r="R179" s="111"/>
    </row>
    <row r="180" spans="2:18">
      <c r="B180" s="153"/>
      <c r="C180" s="153"/>
      <c r="D180" s="230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  <c r="R180" s="111"/>
    </row>
    <row r="181" spans="2:18">
      <c r="B181" s="153"/>
      <c r="C181" s="153"/>
      <c r="D181" s="230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</row>
    <row r="182" spans="2:18">
      <c r="B182" s="153"/>
      <c r="C182" s="153"/>
      <c r="D182" s="230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  <c r="R182" s="111"/>
    </row>
    <row r="183" spans="2:18">
      <c r="B183" s="153"/>
      <c r="C183" s="153"/>
      <c r="D183" s="230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</row>
    <row r="184" spans="2:18">
      <c r="B184" s="153"/>
      <c r="C184" s="153"/>
      <c r="D184" s="230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</row>
    <row r="185" spans="2:18">
      <c r="B185" s="153"/>
      <c r="C185" s="153"/>
      <c r="D185" s="230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  <c r="R185" s="111"/>
    </row>
    <row r="186" spans="2:18">
      <c r="B186" s="153"/>
      <c r="C186" s="153"/>
      <c r="D186" s="230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  <c r="R186" s="111"/>
    </row>
    <row r="187" spans="2:18">
      <c r="B187" s="153"/>
      <c r="C187" s="153"/>
      <c r="D187" s="230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  <c r="R187" s="111"/>
    </row>
    <row r="188" spans="2:18">
      <c r="B188" s="153"/>
      <c r="C188" s="153"/>
      <c r="D188" s="230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  <c r="R188" s="111"/>
    </row>
    <row r="189" spans="2:18">
      <c r="B189" s="153"/>
      <c r="C189" s="153"/>
      <c r="D189" s="230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  <c r="R189" s="111"/>
    </row>
    <row r="190" spans="2:18">
      <c r="B190" s="153"/>
      <c r="C190" s="153"/>
      <c r="D190" s="230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</row>
    <row r="191" spans="2:18">
      <c r="B191" s="153"/>
      <c r="C191" s="153"/>
      <c r="D191" s="230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</row>
    <row r="192" spans="2:18">
      <c r="B192" s="153"/>
      <c r="C192" s="153"/>
      <c r="D192" s="230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  <c r="R192" s="111"/>
    </row>
    <row r="193" spans="2:18">
      <c r="B193" s="153"/>
      <c r="C193" s="153"/>
      <c r="D193" s="230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  <c r="R193" s="111"/>
    </row>
    <row r="194" spans="2:18">
      <c r="B194" s="153"/>
      <c r="C194" s="153"/>
      <c r="D194" s="230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</row>
    <row r="195" spans="2:18">
      <c r="B195" s="153"/>
      <c r="C195" s="153"/>
      <c r="D195" s="230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R195" s="111"/>
    </row>
    <row r="196" spans="2:18">
      <c r="B196" s="153"/>
      <c r="C196" s="153"/>
      <c r="D196" s="230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  <c r="R196" s="111"/>
    </row>
    <row r="197" spans="2:18">
      <c r="B197" s="153"/>
      <c r="C197" s="153"/>
      <c r="D197" s="230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  <c r="R197" s="111"/>
    </row>
    <row r="198" spans="2:18">
      <c r="B198" s="153"/>
      <c r="C198" s="153"/>
      <c r="D198" s="230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  <c r="R198" s="111"/>
    </row>
    <row r="199" spans="2:18">
      <c r="B199" s="153"/>
      <c r="C199" s="153"/>
      <c r="D199" s="230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  <c r="R199" s="111"/>
    </row>
    <row r="200" spans="2:18">
      <c r="B200" s="153"/>
      <c r="C200" s="153"/>
      <c r="D200" s="230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</row>
    <row r="201" spans="2:18">
      <c r="B201" s="153"/>
      <c r="C201" s="153"/>
      <c r="D201" s="230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</row>
    <row r="202" spans="2:18">
      <c r="B202" s="153"/>
      <c r="C202" s="153"/>
      <c r="D202" s="230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  <c r="R202" s="111"/>
    </row>
    <row r="203" spans="2:18">
      <c r="B203" s="153"/>
      <c r="C203" s="153"/>
      <c r="D203" s="230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</row>
    <row r="204" spans="2:18">
      <c r="B204" s="153"/>
      <c r="C204" s="153"/>
      <c r="D204" s="230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  <c r="R204" s="111"/>
    </row>
    <row r="205" spans="2:18">
      <c r="B205" s="153"/>
      <c r="C205" s="153"/>
      <c r="D205" s="230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  <c r="R205" s="111"/>
    </row>
    <row r="206" spans="2:18">
      <c r="B206" s="153"/>
      <c r="C206" s="153"/>
      <c r="D206" s="230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  <c r="R206" s="111"/>
    </row>
    <row r="207" spans="2:18">
      <c r="B207" s="153"/>
      <c r="C207" s="153"/>
      <c r="D207" s="230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  <c r="R207" s="111"/>
    </row>
    <row r="208" spans="2:18">
      <c r="B208" s="153"/>
      <c r="C208" s="153"/>
      <c r="D208" s="230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  <c r="R208" s="111"/>
    </row>
    <row r="209" spans="2:18">
      <c r="B209" s="153"/>
      <c r="C209" s="153"/>
      <c r="D209" s="230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  <c r="Q209" s="111"/>
      <c r="R209" s="111"/>
    </row>
    <row r="210" spans="2:18">
      <c r="B210" s="153"/>
      <c r="C210" s="153"/>
      <c r="D210" s="230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  <c r="R210" s="111"/>
    </row>
    <row r="211" spans="2:18">
      <c r="B211" s="153"/>
      <c r="C211" s="153"/>
      <c r="D211" s="230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  <c r="R211" s="111"/>
    </row>
    <row r="212" spans="2:18">
      <c r="B212" s="153"/>
      <c r="C212" s="153"/>
      <c r="D212" s="230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</row>
    <row r="213" spans="2:18">
      <c r="B213" s="153"/>
      <c r="C213" s="153"/>
      <c r="D213" s="230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</row>
    <row r="214" spans="2:18">
      <c r="B214" s="153"/>
      <c r="C214" s="153"/>
      <c r="D214" s="230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</row>
    <row r="215" spans="2:18">
      <c r="B215" s="153"/>
      <c r="C215" s="153"/>
      <c r="D215" s="230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  <c r="R215" s="111"/>
    </row>
    <row r="216" spans="2:18">
      <c r="B216" s="153"/>
      <c r="C216" s="153"/>
      <c r="D216" s="230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  <c r="R216" s="111"/>
    </row>
    <row r="217" spans="2:18">
      <c r="B217" s="153"/>
      <c r="C217" s="153"/>
      <c r="D217" s="230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</row>
    <row r="218" spans="2:18">
      <c r="B218" s="153"/>
      <c r="C218" s="153"/>
      <c r="D218" s="230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  <c r="R218" s="111"/>
    </row>
    <row r="219" spans="2:18">
      <c r="B219" s="153"/>
      <c r="C219" s="153"/>
      <c r="D219" s="230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</row>
    <row r="220" spans="2:18">
      <c r="B220" s="153"/>
      <c r="C220" s="153"/>
      <c r="D220" s="230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</row>
    <row r="221" spans="2:18">
      <c r="B221" s="153"/>
      <c r="C221" s="153"/>
      <c r="D221" s="230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</row>
    <row r="222" spans="2:18">
      <c r="B222" s="153"/>
      <c r="C222" s="153"/>
      <c r="D222" s="230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</row>
    <row r="223" spans="2:18">
      <c r="B223" s="153"/>
      <c r="C223" s="153"/>
      <c r="D223" s="230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</row>
    <row r="224" spans="2:18">
      <c r="B224" s="153"/>
      <c r="C224" s="153"/>
      <c r="D224" s="230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  <c r="R224" s="111"/>
    </row>
    <row r="225" spans="2:18">
      <c r="B225" s="153"/>
      <c r="C225" s="153"/>
      <c r="D225" s="230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  <c r="R225" s="111"/>
    </row>
    <row r="226" spans="2:18">
      <c r="B226" s="153"/>
      <c r="C226" s="153"/>
      <c r="D226" s="230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</row>
    <row r="227" spans="2:18">
      <c r="B227" s="153"/>
      <c r="C227" s="153"/>
      <c r="D227" s="230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</row>
    <row r="228" spans="2:18">
      <c r="B228" s="153"/>
      <c r="C228" s="153"/>
      <c r="D228" s="230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</row>
    <row r="229" spans="2:18">
      <c r="B229" s="153"/>
      <c r="C229" s="153"/>
      <c r="D229" s="230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  <c r="R229" s="111"/>
    </row>
    <row r="230" spans="2:18">
      <c r="B230" s="153"/>
      <c r="C230" s="153"/>
      <c r="D230" s="230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  <c r="R230" s="111"/>
    </row>
    <row r="231" spans="2:18">
      <c r="B231" s="153"/>
      <c r="C231" s="153"/>
      <c r="D231" s="230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  <c r="R231" s="111"/>
    </row>
    <row r="232" spans="2:18">
      <c r="B232" s="153"/>
      <c r="C232" s="153"/>
      <c r="D232" s="230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  <c r="R232" s="111"/>
    </row>
    <row r="233" spans="2:18">
      <c r="B233" s="153"/>
      <c r="C233" s="153"/>
      <c r="D233" s="230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</row>
    <row r="234" spans="2:18">
      <c r="B234" s="153"/>
      <c r="C234" s="153"/>
      <c r="D234" s="230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  <c r="R234" s="111"/>
    </row>
    <row r="235" spans="2:18">
      <c r="B235" s="153"/>
      <c r="C235" s="153"/>
      <c r="D235" s="230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  <c r="R235" s="111"/>
    </row>
    <row r="236" spans="2:18">
      <c r="B236" s="153"/>
      <c r="C236" s="153"/>
      <c r="D236" s="230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  <c r="R236" s="111"/>
    </row>
    <row r="237" spans="2:18">
      <c r="B237" s="153"/>
      <c r="C237" s="153"/>
      <c r="D237" s="230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  <c r="R237" s="111"/>
    </row>
    <row r="238" spans="2:18">
      <c r="B238" s="153"/>
      <c r="C238" s="153"/>
      <c r="D238" s="230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</row>
    <row r="239" spans="2:18">
      <c r="B239" s="153"/>
      <c r="C239" s="153"/>
      <c r="D239" s="230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  <c r="P239" s="111"/>
      <c r="Q239" s="111"/>
      <c r="R239" s="111"/>
    </row>
    <row r="240" spans="2:18">
      <c r="B240" s="153"/>
      <c r="C240" s="153"/>
      <c r="D240" s="230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  <c r="R240" s="111"/>
    </row>
    <row r="241" spans="2:18">
      <c r="B241" s="153"/>
      <c r="C241" s="153"/>
      <c r="D241" s="230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  <c r="R241" s="111"/>
    </row>
    <row r="242" spans="2:18">
      <c r="B242" s="153"/>
      <c r="C242" s="153"/>
      <c r="D242" s="230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</row>
    <row r="243" spans="2:18">
      <c r="B243" s="153"/>
      <c r="C243" s="153"/>
      <c r="D243" s="230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  <c r="O243" s="111"/>
      <c r="P243" s="111"/>
      <c r="Q243" s="111"/>
      <c r="R243" s="111"/>
    </row>
    <row r="244" spans="2:18">
      <c r="B244" s="153"/>
      <c r="C244" s="153"/>
      <c r="D244" s="230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  <c r="R244" s="111"/>
    </row>
    <row r="245" spans="2:18">
      <c r="B245" s="153"/>
      <c r="C245" s="153"/>
      <c r="D245" s="230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  <c r="R245" s="111"/>
    </row>
    <row r="246" spans="2:18">
      <c r="B246" s="153"/>
      <c r="C246" s="153"/>
      <c r="D246" s="230"/>
      <c r="E246" s="111"/>
      <c r="F246" s="111"/>
      <c r="G246" s="111"/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</row>
    <row r="247" spans="2:18">
      <c r="B247" s="153"/>
      <c r="C247" s="153"/>
      <c r="D247" s="230"/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  <c r="O247" s="111"/>
      <c r="P247" s="111"/>
      <c r="Q247" s="111"/>
      <c r="R247" s="111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Лист38">
    <tabColor indexed="12"/>
    <outlinePr applyStyles="1" summaryBelow="0"/>
    <pageSetUpPr fitToPage="1"/>
  </sheetPr>
  <dimension ref="A3:T217"/>
  <sheetViews>
    <sheetView workbookViewId="0">
      <selection activeCell="D9" sqref="D9"/>
    </sheetView>
  </sheetViews>
  <sheetFormatPr baseColWidth="10" defaultColWidth="9.1640625" defaultRowHeight="14"/>
  <cols>
    <col min="1" max="1" width="56.6640625" style="119" bestFit="1" customWidth="1"/>
    <col min="2" max="2" width="13.83203125" style="166" bestFit="1" customWidth="1"/>
    <col min="3" max="3" width="14.6640625" style="166" bestFit="1" customWidth="1"/>
    <col min="4" max="4" width="17.5" style="166" bestFit="1" customWidth="1"/>
    <col min="5" max="5" width="15.5" style="166" bestFit="1" customWidth="1"/>
    <col min="6" max="6" width="16.33203125" style="119" hidden="1" customWidth="1"/>
    <col min="7" max="7" width="3.5" style="119" hidden="1" customWidth="1"/>
    <col min="8" max="8" width="2.33203125" style="119" hidden="1" customWidth="1"/>
    <col min="9" max="9" width="3.5" style="56" customWidth="1"/>
    <col min="10" max="10" width="2.5" style="56" customWidth="1"/>
    <col min="11" max="16384" width="9.1640625" style="119"/>
  </cols>
  <sheetData>
    <row r="3" spans="1:20" ht="19">
      <c r="A3" s="1" t="s">
        <v>143</v>
      </c>
      <c r="B3" s="1"/>
      <c r="C3" s="1"/>
      <c r="D3" s="1"/>
      <c r="E3" s="1"/>
      <c r="F3" s="212"/>
      <c r="G3" s="212"/>
      <c r="H3" s="212"/>
    </row>
    <row r="4" spans="1:20" ht="15.75" customHeight="1">
      <c r="A4" s="273" t="str">
        <f>" за станом на " &amp; STRPRESENTDATE</f>
        <v xml:space="preserve"> за станом на 30.09.2020</v>
      </c>
      <c r="B4" s="3"/>
      <c r="C4" s="3"/>
      <c r="D4" s="3"/>
      <c r="E4" s="3"/>
      <c r="F4" s="3"/>
      <c r="G4" s="3"/>
      <c r="H4" s="3"/>
      <c r="I4" s="46"/>
      <c r="J4" s="46"/>
      <c r="K4" s="111"/>
      <c r="L4" s="111"/>
      <c r="M4" s="111"/>
      <c r="N4" s="111"/>
      <c r="O4" s="111"/>
      <c r="P4" s="111"/>
      <c r="Q4" s="111"/>
      <c r="R4" s="111"/>
      <c r="S4" s="111"/>
      <c r="T4" s="111"/>
    </row>
    <row r="5" spans="1:20" ht="19">
      <c r="A5" s="1" t="s">
        <v>19</v>
      </c>
      <c r="B5" s="1"/>
      <c r="C5" s="1"/>
      <c r="D5" s="1"/>
      <c r="E5" s="1"/>
      <c r="F5" s="212"/>
      <c r="G5" s="212"/>
      <c r="H5" s="212"/>
    </row>
    <row r="6" spans="1:20">
      <c r="B6" s="153"/>
      <c r="C6" s="153"/>
      <c r="D6" s="153"/>
      <c r="E6" s="153"/>
      <c r="F6" s="111"/>
      <c r="G6" s="111"/>
      <c r="H6" s="111"/>
      <c r="I6" s="46"/>
      <c r="J6" s="46"/>
      <c r="K6" s="111"/>
      <c r="L6" s="111"/>
      <c r="M6" s="111"/>
      <c r="N6" s="111"/>
      <c r="O6" s="111"/>
      <c r="P6" s="111"/>
      <c r="Q6" s="111"/>
      <c r="R6" s="111"/>
    </row>
    <row r="7" spans="1:20" s="150" customFormat="1">
      <c r="B7" s="199"/>
      <c r="C7" s="199"/>
      <c r="D7" s="199"/>
      <c r="E7" s="199"/>
      <c r="I7" s="177"/>
      <c r="J7" s="177"/>
    </row>
    <row r="8" spans="1:20" s="260" customFormat="1" ht="35.25" customHeight="1">
      <c r="A8" s="53" t="s">
        <v>170</v>
      </c>
      <c r="B8" s="201" t="s">
        <v>7</v>
      </c>
      <c r="C8" s="201" t="s">
        <v>120</v>
      </c>
      <c r="D8" s="201" t="s">
        <v>113</v>
      </c>
      <c r="E8" s="201" t="str">
        <f xml:space="preserve"> "Сума боргу " &amp; VALVAL</f>
        <v>Сума боргу млрд. одиниць</v>
      </c>
      <c r="F8" s="190" t="s">
        <v>89</v>
      </c>
      <c r="G8" s="190" t="s">
        <v>53</v>
      </c>
      <c r="H8" s="190" t="s">
        <v>51</v>
      </c>
      <c r="I8" s="197"/>
      <c r="J8" s="197"/>
    </row>
    <row r="9" spans="1:20" s="117" customFormat="1" ht="16">
      <c r="A9" s="262" t="s">
        <v>143</v>
      </c>
      <c r="B9" s="263">
        <v>5.83</v>
      </c>
      <c r="C9" s="263">
        <v>10.35</v>
      </c>
      <c r="D9" s="263">
        <v>8.19</v>
      </c>
      <c r="E9" s="263">
        <v>2340134147.1900001</v>
      </c>
      <c r="F9" s="264">
        <v>0</v>
      </c>
      <c r="G9" s="264">
        <v>0</v>
      </c>
      <c r="H9" s="264">
        <v>3</v>
      </c>
      <c r="I9" s="46" t="str">
        <f t="shared" ref="I9:I53" si="0">IF(A9="","",A9 &amp; "; " &amp;B9 &amp; "%; "&amp;C9 &amp;"р.")</f>
        <v>Державний та гарантований державою борг України; 5,83%; 10,35р.</v>
      </c>
      <c r="J9" s="251">
        <f t="shared" ref="J9:J61" si="1">E9</f>
        <v>2340134147.1900001</v>
      </c>
    </row>
    <row r="10" spans="1:20" ht="16">
      <c r="A10" s="6" t="s">
        <v>20</v>
      </c>
      <c r="B10" s="64">
        <v>6.1639999999999997</v>
      </c>
      <c r="C10" s="64">
        <v>10.52</v>
      </c>
      <c r="D10" s="64">
        <v>8.77</v>
      </c>
      <c r="E10" s="64">
        <v>2059817391.8800001</v>
      </c>
      <c r="F10" s="6">
        <v>0</v>
      </c>
      <c r="G10" s="6">
        <v>0</v>
      </c>
      <c r="H10" s="6">
        <v>2</v>
      </c>
      <c r="I10" s="46" t="str">
        <f t="shared" si="0"/>
        <v xml:space="preserve">    Державний борг; 6,164%; 10,52р.</v>
      </c>
      <c r="J10" s="251">
        <f t="shared" si="1"/>
        <v>2059817391.8800001</v>
      </c>
      <c r="K10" s="111"/>
      <c r="L10" s="111"/>
      <c r="M10" s="111"/>
      <c r="N10" s="111"/>
      <c r="O10" s="111"/>
      <c r="P10" s="111"/>
      <c r="Q10" s="111"/>
      <c r="R10" s="111"/>
    </row>
    <row r="11" spans="1:20" ht="16">
      <c r="A11" s="92" t="s">
        <v>73</v>
      </c>
      <c r="B11" s="157">
        <v>8.56</v>
      </c>
      <c r="C11" s="157">
        <v>7.33</v>
      </c>
      <c r="D11" s="157">
        <v>7.85</v>
      </c>
      <c r="E11" s="157">
        <v>864804955.70000005</v>
      </c>
      <c r="F11" s="6">
        <v>1</v>
      </c>
      <c r="G11" s="6">
        <v>0</v>
      </c>
      <c r="H11" s="6">
        <v>0</v>
      </c>
      <c r="I11" s="46" t="str">
        <f t="shared" si="0"/>
        <v xml:space="preserve">      Державний внутрішній борг; 8,56%; 7,33р.</v>
      </c>
      <c r="J11" s="251">
        <f t="shared" si="1"/>
        <v>864804955.70000005</v>
      </c>
      <c r="K11" s="111"/>
      <c r="L11" s="111"/>
      <c r="M11" s="111"/>
      <c r="N11" s="111"/>
      <c r="O11" s="111"/>
      <c r="P11" s="111"/>
      <c r="Q11" s="111"/>
      <c r="R11" s="111"/>
    </row>
    <row r="12" spans="1:20" ht="16">
      <c r="A12" s="6" t="s">
        <v>136</v>
      </c>
      <c r="B12" s="64">
        <v>8.5679999999999996</v>
      </c>
      <c r="C12" s="64">
        <v>7.3</v>
      </c>
      <c r="D12" s="64">
        <v>7.85</v>
      </c>
      <c r="E12" s="64">
        <v>862755041.60000002</v>
      </c>
      <c r="F12" s="6">
        <v>0</v>
      </c>
      <c r="G12" s="6">
        <v>0</v>
      </c>
      <c r="H12" s="6">
        <v>0</v>
      </c>
      <c r="I12" s="46" t="str">
        <f t="shared" si="0"/>
        <v xml:space="preserve">         в т.ч. ОВДП; 8,568%; 7,3р.</v>
      </c>
      <c r="J12" s="251">
        <f t="shared" si="1"/>
        <v>862755041.60000002</v>
      </c>
      <c r="K12" s="111"/>
      <c r="L12" s="111"/>
      <c r="M12" s="111"/>
      <c r="N12" s="111"/>
      <c r="O12" s="111"/>
      <c r="P12" s="111"/>
      <c r="Q12" s="111"/>
      <c r="R12" s="111"/>
    </row>
    <row r="13" spans="1:20" ht="16">
      <c r="A13" s="6" t="s">
        <v>148</v>
      </c>
      <c r="B13" s="64">
        <v>0</v>
      </c>
      <c r="C13" s="64">
        <v>0</v>
      </c>
      <c r="D13" s="64">
        <v>0</v>
      </c>
      <c r="E13" s="64">
        <v>0</v>
      </c>
      <c r="F13" s="6">
        <v>0</v>
      </c>
      <c r="G13" s="6">
        <v>1</v>
      </c>
      <c r="H13" s="6">
        <v>0</v>
      </c>
      <c r="I13" s="46" t="str">
        <f t="shared" si="0"/>
        <v xml:space="preserve">            ОВДП (1 - місячні); 0%; 0р.</v>
      </c>
      <c r="J13" s="251">
        <f t="shared" si="1"/>
        <v>0</v>
      </c>
      <c r="K13" s="111"/>
      <c r="L13" s="111"/>
      <c r="M13" s="111"/>
      <c r="N13" s="111"/>
      <c r="O13" s="111"/>
      <c r="P13" s="111"/>
      <c r="Q13" s="111"/>
      <c r="R13" s="111"/>
    </row>
    <row r="14" spans="1:20" ht="16">
      <c r="A14" s="6" t="s">
        <v>195</v>
      </c>
      <c r="B14" s="64">
        <v>9.2579999999999991</v>
      </c>
      <c r="C14" s="64">
        <v>7.63</v>
      </c>
      <c r="D14" s="64">
        <v>5.18</v>
      </c>
      <c r="E14" s="64">
        <v>71771915</v>
      </c>
      <c r="F14" s="6">
        <v>0</v>
      </c>
      <c r="G14" s="6">
        <v>1</v>
      </c>
      <c r="H14" s="6">
        <v>0</v>
      </c>
      <c r="I14" s="46" t="str">
        <f t="shared" si="0"/>
        <v xml:space="preserve">            ОВДП (10 - річні); 9,258%; 7,63р.</v>
      </c>
      <c r="J14" s="251">
        <f t="shared" si="1"/>
        <v>71771915</v>
      </c>
      <c r="K14" s="111"/>
      <c r="L14" s="111"/>
      <c r="M14" s="111"/>
      <c r="N14" s="111"/>
      <c r="O14" s="111"/>
      <c r="P14" s="111"/>
      <c r="Q14" s="111"/>
      <c r="R14" s="111"/>
    </row>
    <row r="15" spans="1:20" ht="16">
      <c r="A15" s="6" t="s">
        <v>35</v>
      </c>
      <c r="B15" s="64">
        <v>11.114000000000001</v>
      </c>
      <c r="C15" s="64">
        <v>10.65</v>
      </c>
      <c r="D15" s="64">
        <v>5.93</v>
      </c>
      <c r="E15" s="64">
        <v>19033000</v>
      </c>
      <c r="F15" s="6">
        <v>0</v>
      </c>
      <c r="G15" s="6">
        <v>1</v>
      </c>
      <c r="H15" s="6">
        <v>0</v>
      </c>
      <c r="I15" s="46" t="str">
        <f t="shared" si="0"/>
        <v xml:space="preserve">            ОВДП (11 - річні); 11,114%; 10,65р.</v>
      </c>
      <c r="J15" s="251">
        <f t="shared" si="1"/>
        <v>19033000</v>
      </c>
      <c r="K15" s="111"/>
      <c r="L15" s="111"/>
      <c r="M15" s="111"/>
      <c r="N15" s="111"/>
      <c r="O15" s="111"/>
      <c r="P15" s="111"/>
      <c r="Q15" s="111"/>
      <c r="R15" s="111"/>
    </row>
    <row r="16" spans="1:20" ht="16">
      <c r="A16" s="6" t="s">
        <v>161</v>
      </c>
      <c r="B16" s="64">
        <v>3.585</v>
      </c>
      <c r="C16" s="64">
        <v>0.75</v>
      </c>
      <c r="D16" s="64">
        <v>0.71</v>
      </c>
      <c r="E16" s="64">
        <v>24013392.98</v>
      </c>
      <c r="F16" s="6">
        <v>0</v>
      </c>
      <c r="G16" s="6">
        <v>1</v>
      </c>
      <c r="H16" s="6">
        <v>0</v>
      </c>
      <c r="I16" s="46" t="str">
        <f t="shared" si="0"/>
        <v xml:space="preserve">            ОВДП (12 - місячні); 3,585%; 0,75р.</v>
      </c>
      <c r="J16" s="251">
        <f t="shared" si="1"/>
        <v>24013392.98</v>
      </c>
      <c r="K16" s="111"/>
      <c r="L16" s="111"/>
      <c r="M16" s="111"/>
      <c r="N16" s="111"/>
      <c r="O16" s="111"/>
      <c r="P16" s="111"/>
      <c r="Q16" s="111"/>
      <c r="R16" s="111"/>
    </row>
    <row r="17" spans="1:18" ht="16">
      <c r="A17" s="6" t="s">
        <v>80</v>
      </c>
      <c r="B17" s="64">
        <v>8.5139999999999993</v>
      </c>
      <c r="C17" s="64">
        <v>12.07</v>
      </c>
      <c r="D17" s="64">
        <v>7.94</v>
      </c>
      <c r="E17" s="64">
        <v>36500000</v>
      </c>
      <c r="F17" s="6">
        <v>0</v>
      </c>
      <c r="G17" s="6">
        <v>1</v>
      </c>
      <c r="H17" s="6">
        <v>0</v>
      </c>
      <c r="I17" s="46" t="str">
        <f t="shared" si="0"/>
        <v xml:space="preserve">            ОВДП (12 - річні); 8,514%; 12,07р.</v>
      </c>
      <c r="J17" s="251">
        <f t="shared" si="1"/>
        <v>36500000</v>
      </c>
      <c r="K17" s="111"/>
      <c r="L17" s="111"/>
      <c r="M17" s="111"/>
      <c r="N17" s="111"/>
      <c r="O17" s="111"/>
      <c r="P17" s="111"/>
      <c r="Q17" s="111"/>
      <c r="R17" s="111"/>
    </row>
    <row r="18" spans="1:18" ht="16">
      <c r="A18" s="6" t="s">
        <v>133</v>
      </c>
      <c r="B18" s="64">
        <v>7.5970000000000004</v>
      </c>
      <c r="C18" s="64">
        <v>9.6999999999999993</v>
      </c>
      <c r="D18" s="64">
        <v>9.5500000000000007</v>
      </c>
      <c r="E18" s="64">
        <v>28700001</v>
      </c>
      <c r="F18" s="6">
        <v>0</v>
      </c>
      <c r="G18" s="6">
        <v>1</v>
      </c>
      <c r="H18" s="6">
        <v>0</v>
      </c>
      <c r="I18" s="46" t="str">
        <f t="shared" si="0"/>
        <v xml:space="preserve">            ОВДП (13 - річні); 7,597%; 9,7р.</v>
      </c>
      <c r="J18" s="251">
        <f t="shared" si="1"/>
        <v>28700001</v>
      </c>
      <c r="K18" s="111"/>
      <c r="L18" s="111"/>
      <c r="M18" s="111"/>
      <c r="N18" s="111"/>
      <c r="O18" s="111"/>
      <c r="P18" s="111"/>
      <c r="Q18" s="111"/>
      <c r="R18" s="111"/>
    </row>
    <row r="19" spans="1:18" ht="16">
      <c r="A19" s="6" t="s">
        <v>191</v>
      </c>
      <c r="B19" s="64">
        <v>7.4379999999999997</v>
      </c>
      <c r="C19" s="64">
        <v>11.6</v>
      </c>
      <c r="D19" s="64">
        <v>10.42</v>
      </c>
      <c r="E19" s="64">
        <v>46900000</v>
      </c>
      <c r="F19" s="6">
        <v>0</v>
      </c>
      <c r="G19" s="6">
        <v>1</v>
      </c>
      <c r="H19" s="6">
        <v>0</v>
      </c>
      <c r="I19" s="46" t="str">
        <f t="shared" si="0"/>
        <v xml:space="preserve">            ОВДП (14 - річні); 7,438%; 11,6р.</v>
      </c>
      <c r="J19" s="251">
        <f t="shared" si="1"/>
        <v>46900000</v>
      </c>
      <c r="K19" s="111"/>
      <c r="L19" s="111"/>
      <c r="M19" s="111"/>
      <c r="N19" s="111"/>
      <c r="O19" s="111"/>
      <c r="P19" s="111"/>
      <c r="Q19" s="111"/>
      <c r="R19" s="111"/>
    </row>
    <row r="20" spans="1:18" ht="16">
      <c r="A20" s="6" t="s">
        <v>33</v>
      </c>
      <c r="B20" s="64">
        <v>8.4410000000000007</v>
      </c>
      <c r="C20" s="64">
        <v>14.28</v>
      </c>
      <c r="D20" s="64">
        <v>10.56</v>
      </c>
      <c r="E20" s="64">
        <v>93438657</v>
      </c>
      <c r="F20" s="6">
        <v>0</v>
      </c>
      <c r="G20" s="6">
        <v>1</v>
      </c>
      <c r="H20" s="6">
        <v>0</v>
      </c>
      <c r="I20" s="46" t="str">
        <f t="shared" si="0"/>
        <v xml:space="preserve">            ОВДП (15 - річні); 8,441%; 14,28р.</v>
      </c>
      <c r="J20" s="251">
        <f t="shared" si="1"/>
        <v>93438657</v>
      </c>
      <c r="K20" s="111"/>
      <c r="L20" s="111"/>
      <c r="M20" s="111"/>
      <c r="N20" s="111"/>
      <c r="O20" s="111"/>
      <c r="P20" s="111"/>
      <c r="Q20" s="111"/>
      <c r="R20" s="111"/>
    </row>
    <row r="21" spans="1:18" ht="16">
      <c r="A21" s="6" t="s">
        <v>78</v>
      </c>
      <c r="B21" s="64">
        <v>8.5749999999999993</v>
      </c>
      <c r="C21" s="64">
        <v>15.85</v>
      </c>
      <c r="D21" s="64">
        <v>12.95</v>
      </c>
      <c r="E21" s="64">
        <v>12097744</v>
      </c>
      <c r="F21" s="6">
        <v>0</v>
      </c>
      <c r="G21" s="6">
        <v>1</v>
      </c>
      <c r="H21" s="6">
        <v>0</v>
      </c>
      <c r="I21" s="46" t="str">
        <f t="shared" si="0"/>
        <v xml:space="preserve">            ОВДП (16 - річні); 8,575%; 15,85р.</v>
      </c>
      <c r="J21" s="251">
        <f t="shared" si="1"/>
        <v>12097744</v>
      </c>
      <c r="K21" s="111"/>
      <c r="L21" s="111"/>
      <c r="M21" s="111"/>
      <c r="N21" s="111"/>
      <c r="O21" s="111"/>
      <c r="P21" s="111"/>
      <c r="Q21" s="111"/>
      <c r="R21" s="111"/>
    </row>
    <row r="22" spans="1:18" ht="16">
      <c r="A22" s="92" t="s">
        <v>124</v>
      </c>
      <c r="B22" s="157">
        <v>8.3650000000000002</v>
      </c>
      <c r="C22" s="157">
        <v>16.850000000000001</v>
      </c>
      <c r="D22" s="157">
        <v>13.95</v>
      </c>
      <c r="E22" s="157">
        <v>12097744</v>
      </c>
      <c r="F22" s="6">
        <v>0</v>
      </c>
      <c r="G22" s="6">
        <v>1</v>
      </c>
      <c r="H22" s="6">
        <v>0</v>
      </c>
      <c r="I22" s="46" t="str">
        <f t="shared" si="0"/>
        <v xml:space="preserve">            ОВДП (17 - річні); 8,365%; 16,85р.</v>
      </c>
      <c r="J22" s="251">
        <f t="shared" si="1"/>
        <v>12097744</v>
      </c>
      <c r="K22" s="111"/>
      <c r="L22" s="111"/>
      <c r="M22" s="111"/>
      <c r="N22" s="111"/>
      <c r="O22" s="111"/>
      <c r="P22" s="111"/>
      <c r="Q22" s="111"/>
      <c r="R22" s="111"/>
    </row>
    <row r="23" spans="1:18" ht="16">
      <c r="A23" s="6" t="s">
        <v>18</v>
      </c>
      <c r="B23" s="64">
        <v>4.4980000000000002</v>
      </c>
      <c r="C23" s="64">
        <v>0.93</v>
      </c>
      <c r="D23" s="64">
        <v>0.54</v>
      </c>
      <c r="E23" s="64">
        <v>17538196.68</v>
      </c>
      <c r="F23" s="6">
        <v>0</v>
      </c>
      <c r="G23" s="6">
        <v>1</v>
      </c>
      <c r="H23" s="6">
        <v>0</v>
      </c>
      <c r="I23" s="46" t="str">
        <f t="shared" si="0"/>
        <v xml:space="preserve">            ОВДП (18 - місячні); 4,498%; 0,93р.</v>
      </c>
      <c r="J23" s="251">
        <f t="shared" si="1"/>
        <v>17538196.68</v>
      </c>
      <c r="K23" s="111"/>
      <c r="L23" s="111"/>
      <c r="M23" s="111"/>
      <c r="N23" s="111"/>
      <c r="O23" s="111"/>
      <c r="P23" s="111"/>
      <c r="Q23" s="111"/>
      <c r="R23" s="111"/>
    </row>
    <row r="24" spans="1:18" ht="16">
      <c r="A24" s="6" t="s">
        <v>183</v>
      </c>
      <c r="B24" s="64">
        <v>8.17</v>
      </c>
      <c r="C24" s="64">
        <v>17.850000000000001</v>
      </c>
      <c r="D24" s="64">
        <v>14.95</v>
      </c>
      <c r="E24" s="64">
        <v>12097744</v>
      </c>
      <c r="F24" s="6">
        <v>0</v>
      </c>
      <c r="G24" s="6">
        <v>1</v>
      </c>
      <c r="H24" s="6">
        <v>0</v>
      </c>
      <c r="I24" s="46" t="str">
        <f t="shared" si="0"/>
        <v xml:space="preserve">            ОВДП (18 - річні); 8,17%; 17,85р.</v>
      </c>
      <c r="J24" s="251">
        <f t="shared" si="1"/>
        <v>12097744</v>
      </c>
      <c r="K24" s="111"/>
      <c r="L24" s="111"/>
      <c r="M24" s="111"/>
      <c r="N24" s="111"/>
      <c r="O24" s="111"/>
      <c r="P24" s="111"/>
      <c r="Q24" s="111"/>
      <c r="R24" s="111"/>
    </row>
    <row r="25" spans="1:18" ht="16">
      <c r="A25" s="92" t="s">
        <v>175</v>
      </c>
      <c r="B25" s="157">
        <v>4.5</v>
      </c>
      <c r="C25" s="157">
        <v>18.850000000000001</v>
      </c>
      <c r="D25" s="157">
        <v>15.95</v>
      </c>
      <c r="E25" s="157">
        <v>12097744</v>
      </c>
      <c r="F25" s="6">
        <v>0</v>
      </c>
      <c r="G25" s="6">
        <v>1</v>
      </c>
      <c r="H25" s="6">
        <v>0</v>
      </c>
      <c r="I25" s="46" t="str">
        <f t="shared" si="0"/>
        <v xml:space="preserve">            ОВДП (19 - річні); 4,5%; 18,85р.</v>
      </c>
      <c r="J25" s="251">
        <f t="shared" si="1"/>
        <v>12097744</v>
      </c>
      <c r="K25" s="111"/>
      <c r="L25" s="111"/>
      <c r="M25" s="111"/>
      <c r="N25" s="111"/>
      <c r="O25" s="111"/>
      <c r="P25" s="111"/>
      <c r="Q25" s="111"/>
      <c r="R25" s="111"/>
    </row>
    <row r="26" spans="1:18" ht="16">
      <c r="A26" s="92" t="s">
        <v>187</v>
      </c>
      <c r="B26" s="157">
        <v>10.288</v>
      </c>
      <c r="C26" s="157">
        <v>1.62</v>
      </c>
      <c r="D26" s="157">
        <v>0.92</v>
      </c>
      <c r="E26" s="157">
        <v>83356583.379999995</v>
      </c>
      <c r="F26" s="6">
        <v>0</v>
      </c>
      <c r="G26" s="6">
        <v>1</v>
      </c>
      <c r="H26" s="6">
        <v>0</v>
      </c>
      <c r="I26" s="46" t="str">
        <f t="shared" si="0"/>
        <v xml:space="preserve">            ОВДП (2 - річні); 10,288%; 1,62р.</v>
      </c>
      <c r="J26" s="251">
        <f t="shared" si="1"/>
        <v>83356583.379999995</v>
      </c>
      <c r="K26" s="111"/>
      <c r="L26" s="111"/>
      <c r="M26" s="111"/>
      <c r="N26" s="111"/>
      <c r="O26" s="111"/>
      <c r="P26" s="111"/>
      <c r="Q26" s="111"/>
      <c r="R26" s="111"/>
    </row>
    <row r="27" spans="1:18" ht="16">
      <c r="A27" s="6" t="s">
        <v>134</v>
      </c>
      <c r="B27" s="64">
        <v>4.5</v>
      </c>
      <c r="C27" s="64">
        <v>19.850000000000001</v>
      </c>
      <c r="D27" s="64">
        <v>16.95</v>
      </c>
      <c r="E27" s="64">
        <v>12097744</v>
      </c>
      <c r="F27" s="6">
        <v>0</v>
      </c>
      <c r="G27" s="6">
        <v>1</v>
      </c>
      <c r="H27" s="6">
        <v>0</v>
      </c>
      <c r="I27" s="46" t="str">
        <f t="shared" si="0"/>
        <v xml:space="preserve">            ОВДП (20 - річні); 4,5%; 19,85р.</v>
      </c>
      <c r="J27" s="251">
        <f t="shared" si="1"/>
        <v>12097744</v>
      </c>
      <c r="K27" s="111"/>
      <c r="L27" s="111"/>
      <c r="M27" s="111"/>
      <c r="N27" s="111"/>
      <c r="O27" s="111"/>
      <c r="P27" s="111"/>
      <c r="Q27" s="111"/>
      <c r="R27" s="111"/>
    </row>
    <row r="28" spans="1:18" ht="16">
      <c r="A28" s="6" t="s">
        <v>100</v>
      </c>
      <c r="B28" s="64">
        <v>4.5</v>
      </c>
      <c r="C28" s="64">
        <v>20.85</v>
      </c>
      <c r="D28" s="64">
        <v>17.95</v>
      </c>
      <c r="E28" s="64">
        <v>12097744</v>
      </c>
      <c r="F28" s="6">
        <v>0</v>
      </c>
      <c r="G28" s="6">
        <v>1</v>
      </c>
      <c r="H28" s="6">
        <v>0</v>
      </c>
      <c r="I28" s="46" t="str">
        <f t="shared" si="0"/>
        <v xml:space="preserve">            ОВДП (21-річні); 4,5%; 20,85р.</v>
      </c>
      <c r="J28" s="251">
        <f t="shared" si="1"/>
        <v>12097744</v>
      </c>
      <c r="K28" s="111"/>
      <c r="L28" s="111"/>
      <c r="M28" s="111"/>
      <c r="N28" s="111"/>
      <c r="O28" s="111"/>
      <c r="P28" s="111"/>
      <c r="Q28" s="111"/>
      <c r="R28" s="111"/>
    </row>
    <row r="29" spans="1:18" ht="16">
      <c r="A29" s="6" t="s">
        <v>154</v>
      </c>
      <c r="B29" s="64">
        <v>4.5</v>
      </c>
      <c r="C29" s="64">
        <v>21.85</v>
      </c>
      <c r="D29" s="64">
        <v>18.95</v>
      </c>
      <c r="E29" s="64">
        <v>12097744</v>
      </c>
      <c r="F29" s="6">
        <v>0</v>
      </c>
      <c r="G29" s="6">
        <v>1</v>
      </c>
      <c r="H29" s="6">
        <v>0</v>
      </c>
      <c r="I29" s="46" t="str">
        <f t="shared" si="0"/>
        <v xml:space="preserve">            ОВДП (22-річні); 4,5%; 21,85р.</v>
      </c>
      <c r="J29" s="251">
        <f t="shared" si="1"/>
        <v>12097744</v>
      </c>
      <c r="K29" s="111"/>
      <c r="L29" s="111"/>
      <c r="M29" s="111"/>
      <c r="N29" s="111"/>
      <c r="O29" s="111"/>
      <c r="P29" s="111"/>
      <c r="Q29" s="111"/>
      <c r="R29" s="111"/>
    </row>
    <row r="30" spans="1:18" ht="16">
      <c r="A30" s="6" t="s">
        <v>149</v>
      </c>
      <c r="B30" s="64">
        <v>4.5</v>
      </c>
      <c r="C30" s="64">
        <v>22.85</v>
      </c>
      <c r="D30" s="64">
        <v>19.95</v>
      </c>
      <c r="E30" s="64">
        <v>12097744</v>
      </c>
      <c r="F30" s="6">
        <v>0</v>
      </c>
      <c r="G30" s="6">
        <v>1</v>
      </c>
      <c r="H30" s="6">
        <v>0</v>
      </c>
      <c r="I30" s="46" t="str">
        <f t="shared" si="0"/>
        <v xml:space="preserve">            ОВДП (23-річні); 4,5%; 22,85р.</v>
      </c>
      <c r="J30" s="251">
        <f t="shared" si="1"/>
        <v>12097744</v>
      </c>
      <c r="K30" s="111"/>
      <c r="L30" s="111"/>
      <c r="M30" s="111"/>
      <c r="N30" s="111"/>
      <c r="O30" s="111"/>
      <c r="P30" s="111"/>
      <c r="Q30" s="111"/>
      <c r="R30" s="111"/>
    </row>
    <row r="31" spans="1:18" ht="16">
      <c r="A31" s="6" t="s">
        <v>201</v>
      </c>
      <c r="B31" s="64">
        <v>4.5</v>
      </c>
      <c r="C31" s="64">
        <v>23.85</v>
      </c>
      <c r="D31" s="64">
        <v>20.95</v>
      </c>
      <c r="E31" s="64">
        <v>12097744</v>
      </c>
      <c r="F31" s="6">
        <v>0</v>
      </c>
      <c r="G31" s="6">
        <v>1</v>
      </c>
      <c r="H31" s="6">
        <v>0</v>
      </c>
      <c r="I31" s="46" t="str">
        <f t="shared" si="0"/>
        <v xml:space="preserve">            ОВДП (24-річні); 4,5%; 23,85р.</v>
      </c>
      <c r="J31" s="251">
        <f t="shared" si="1"/>
        <v>12097744</v>
      </c>
      <c r="K31" s="111"/>
      <c r="L31" s="111"/>
      <c r="M31" s="111"/>
      <c r="N31" s="111"/>
      <c r="O31" s="111"/>
      <c r="P31" s="111"/>
      <c r="Q31" s="111"/>
      <c r="R31" s="111"/>
    </row>
    <row r="32" spans="1:18" ht="16">
      <c r="A32" s="6" t="s">
        <v>39</v>
      </c>
      <c r="B32" s="64">
        <v>4.5</v>
      </c>
      <c r="C32" s="64">
        <v>24.85</v>
      </c>
      <c r="D32" s="64">
        <v>21.95</v>
      </c>
      <c r="E32" s="64">
        <v>12097744</v>
      </c>
      <c r="F32" s="6">
        <v>0</v>
      </c>
      <c r="G32" s="6">
        <v>1</v>
      </c>
      <c r="H32" s="6">
        <v>0</v>
      </c>
      <c r="I32" s="46" t="str">
        <f t="shared" si="0"/>
        <v xml:space="preserve">            ОВДП (25-річні); 4,5%; 24,85р.</v>
      </c>
      <c r="J32" s="251">
        <f t="shared" si="1"/>
        <v>12097744</v>
      </c>
      <c r="K32" s="111"/>
      <c r="L32" s="111"/>
      <c r="M32" s="111"/>
      <c r="N32" s="111"/>
      <c r="O32" s="111"/>
      <c r="P32" s="111"/>
      <c r="Q32" s="111"/>
      <c r="R32" s="111"/>
    </row>
    <row r="33" spans="1:18" ht="16">
      <c r="A33" s="6" t="s">
        <v>82</v>
      </c>
      <c r="B33" s="64">
        <v>4.5</v>
      </c>
      <c r="C33" s="64">
        <v>25.85</v>
      </c>
      <c r="D33" s="64">
        <v>22.95</v>
      </c>
      <c r="E33" s="64">
        <v>12097744</v>
      </c>
      <c r="F33" s="6">
        <v>0</v>
      </c>
      <c r="G33" s="6">
        <v>1</v>
      </c>
      <c r="H33" s="6">
        <v>0</v>
      </c>
      <c r="I33" s="46" t="str">
        <f t="shared" si="0"/>
        <v xml:space="preserve">            ОВДП (26-річні); 4,5%; 25,85р.</v>
      </c>
      <c r="J33" s="251">
        <f t="shared" si="1"/>
        <v>12097744</v>
      </c>
      <c r="K33" s="111"/>
      <c r="L33" s="111"/>
      <c r="M33" s="111"/>
      <c r="N33" s="111"/>
      <c r="O33" s="111"/>
      <c r="P33" s="111"/>
      <c r="Q33" s="111"/>
      <c r="R33" s="111"/>
    </row>
    <row r="34" spans="1:18" ht="16">
      <c r="A34" s="6" t="s">
        <v>129</v>
      </c>
      <c r="B34" s="64">
        <v>4.5</v>
      </c>
      <c r="C34" s="64">
        <v>26.85</v>
      </c>
      <c r="D34" s="64">
        <v>23.95</v>
      </c>
      <c r="E34" s="64">
        <v>12097744</v>
      </c>
      <c r="F34" s="6">
        <v>0</v>
      </c>
      <c r="G34" s="6">
        <v>1</v>
      </c>
      <c r="H34" s="6">
        <v>0</v>
      </c>
      <c r="I34" s="46" t="str">
        <f t="shared" si="0"/>
        <v xml:space="preserve">            ОВДП (27-річні); 4,5%; 26,85р.</v>
      </c>
      <c r="J34" s="251">
        <f t="shared" si="1"/>
        <v>12097744</v>
      </c>
      <c r="K34" s="111"/>
      <c r="L34" s="111"/>
      <c r="M34" s="111"/>
      <c r="N34" s="111"/>
      <c r="O34" s="111"/>
      <c r="P34" s="111"/>
      <c r="Q34" s="111"/>
      <c r="R34" s="111"/>
    </row>
    <row r="35" spans="1:18" ht="16">
      <c r="A35" s="6" t="s">
        <v>184</v>
      </c>
      <c r="B35" s="64">
        <v>4.5</v>
      </c>
      <c r="C35" s="64">
        <v>27.85</v>
      </c>
      <c r="D35" s="64">
        <v>24.95</v>
      </c>
      <c r="E35" s="64">
        <v>12097744</v>
      </c>
      <c r="F35" s="6">
        <v>0</v>
      </c>
      <c r="G35" s="6">
        <v>1</v>
      </c>
      <c r="H35" s="6">
        <v>0</v>
      </c>
      <c r="I35" s="46" t="str">
        <f t="shared" si="0"/>
        <v xml:space="preserve">            ОВДП (28-річні); 4,5%; 27,85р.</v>
      </c>
      <c r="J35" s="251">
        <f t="shared" si="1"/>
        <v>12097744</v>
      </c>
      <c r="K35" s="111"/>
      <c r="L35" s="111"/>
      <c r="M35" s="111"/>
      <c r="N35" s="111"/>
      <c r="O35" s="111"/>
      <c r="P35" s="111"/>
      <c r="Q35" s="111"/>
      <c r="R35" s="111"/>
    </row>
    <row r="36" spans="1:18" ht="16">
      <c r="A36" s="6" t="s">
        <v>174</v>
      </c>
      <c r="B36" s="64">
        <v>4.5</v>
      </c>
      <c r="C36" s="64">
        <v>28.85</v>
      </c>
      <c r="D36" s="64">
        <v>25.95</v>
      </c>
      <c r="E36" s="64">
        <v>12097744</v>
      </c>
      <c r="F36" s="6">
        <v>0</v>
      </c>
      <c r="G36" s="6">
        <v>1</v>
      </c>
      <c r="H36" s="6">
        <v>0</v>
      </c>
      <c r="I36" s="46" t="str">
        <f t="shared" si="0"/>
        <v xml:space="preserve">            ОВДП (29-річні); 4,5%; 28,85р.</v>
      </c>
      <c r="J36" s="251">
        <f t="shared" si="1"/>
        <v>12097744</v>
      </c>
      <c r="K36" s="111"/>
      <c r="L36" s="111"/>
      <c r="M36" s="111"/>
      <c r="N36" s="111"/>
      <c r="O36" s="111"/>
      <c r="P36" s="111"/>
      <c r="Q36" s="111"/>
      <c r="R36" s="111"/>
    </row>
    <row r="37" spans="1:18" ht="16">
      <c r="A37" s="6" t="s">
        <v>5</v>
      </c>
      <c r="B37" s="64">
        <v>0</v>
      </c>
      <c r="C37" s="64">
        <v>0</v>
      </c>
      <c r="D37" s="64">
        <v>0</v>
      </c>
      <c r="E37" s="64">
        <v>0</v>
      </c>
      <c r="F37" s="6">
        <v>0</v>
      </c>
      <c r="G37" s="6">
        <v>1</v>
      </c>
      <c r="H37" s="6">
        <v>0</v>
      </c>
      <c r="I37" s="46" t="str">
        <f t="shared" si="0"/>
        <v xml:space="preserve">            ОВДП (3 - місячні); 0%; 0р.</v>
      </c>
      <c r="J37" s="251">
        <f t="shared" si="1"/>
        <v>0</v>
      </c>
      <c r="K37" s="111"/>
      <c r="L37" s="111"/>
      <c r="M37" s="111"/>
      <c r="N37" s="111"/>
      <c r="O37" s="111"/>
      <c r="P37" s="111"/>
      <c r="Q37" s="111"/>
      <c r="R37" s="111"/>
    </row>
    <row r="38" spans="1:18" ht="16">
      <c r="A38" s="6" t="s">
        <v>30</v>
      </c>
      <c r="B38" s="64">
        <v>13.85</v>
      </c>
      <c r="C38" s="64">
        <v>2.14</v>
      </c>
      <c r="D38" s="64">
        <v>1.0900000000000001</v>
      </c>
      <c r="E38" s="64">
        <v>55460362.939999998</v>
      </c>
      <c r="F38" s="6">
        <v>0</v>
      </c>
      <c r="G38" s="6">
        <v>1</v>
      </c>
      <c r="H38" s="6">
        <v>0</v>
      </c>
      <c r="I38" s="46" t="str">
        <f t="shared" si="0"/>
        <v xml:space="preserve">            ОВДП (3 - річні); 13,85%; 2,14р.</v>
      </c>
      <c r="J38" s="251">
        <f t="shared" si="1"/>
        <v>55460362.939999998</v>
      </c>
      <c r="K38" s="111"/>
      <c r="L38" s="111"/>
      <c r="M38" s="111"/>
      <c r="N38" s="111"/>
      <c r="O38" s="111"/>
      <c r="P38" s="111"/>
      <c r="Q38" s="111"/>
      <c r="R38" s="111"/>
    </row>
    <row r="39" spans="1:18" ht="16">
      <c r="A39" s="6" t="s">
        <v>186</v>
      </c>
      <c r="B39" s="64">
        <v>4.5</v>
      </c>
      <c r="C39" s="64">
        <v>29.85</v>
      </c>
      <c r="D39" s="64">
        <v>26.95</v>
      </c>
      <c r="E39" s="64">
        <v>12097751</v>
      </c>
      <c r="F39" s="6">
        <v>0</v>
      </c>
      <c r="G39" s="6">
        <v>1</v>
      </c>
      <c r="H39" s="6">
        <v>0</v>
      </c>
      <c r="I39" s="46" t="str">
        <f t="shared" si="0"/>
        <v xml:space="preserve">            ОВДП (30-річні); 4,5%; 29,85р.</v>
      </c>
      <c r="J39" s="251">
        <f t="shared" si="1"/>
        <v>12097751</v>
      </c>
      <c r="K39" s="111"/>
      <c r="L39" s="111"/>
      <c r="M39" s="111"/>
      <c r="N39" s="111"/>
      <c r="O39" s="111"/>
      <c r="P39" s="111"/>
      <c r="Q39" s="111"/>
      <c r="R39" s="111"/>
    </row>
    <row r="40" spans="1:18" ht="16">
      <c r="A40" s="6" t="s">
        <v>76</v>
      </c>
      <c r="B40" s="64">
        <v>11.239000000000001</v>
      </c>
      <c r="C40" s="64">
        <v>3.3</v>
      </c>
      <c r="D40" s="64">
        <v>3.23</v>
      </c>
      <c r="E40" s="64">
        <v>13444458</v>
      </c>
      <c r="F40" s="6">
        <v>0</v>
      </c>
      <c r="G40" s="6">
        <v>1</v>
      </c>
      <c r="H40" s="6">
        <v>0</v>
      </c>
      <c r="I40" s="46" t="str">
        <f t="shared" si="0"/>
        <v xml:space="preserve">            ОВДП (4 - річні); 11,239%; 3,3р.</v>
      </c>
      <c r="J40" s="251">
        <f t="shared" si="1"/>
        <v>13444458</v>
      </c>
      <c r="K40" s="111"/>
      <c r="L40" s="111"/>
      <c r="M40" s="111"/>
      <c r="N40" s="111"/>
      <c r="O40" s="111"/>
      <c r="P40" s="111"/>
      <c r="Q40" s="111"/>
      <c r="R40" s="111"/>
    </row>
    <row r="41" spans="1:18" ht="16">
      <c r="A41" s="6" t="s">
        <v>122</v>
      </c>
      <c r="B41" s="64">
        <v>14.919</v>
      </c>
      <c r="C41" s="64">
        <v>3.63</v>
      </c>
      <c r="D41" s="64">
        <v>1.65</v>
      </c>
      <c r="E41" s="64">
        <v>44196147</v>
      </c>
      <c r="F41" s="6">
        <v>0</v>
      </c>
      <c r="G41" s="6">
        <v>1</v>
      </c>
      <c r="H41" s="6">
        <v>0</v>
      </c>
      <c r="I41" s="46" t="str">
        <f t="shared" si="0"/>
        <v xml:space="preserve">            ОВДП (5 - річні); 14,919%; 3,63р.</v>
      </c>
      <c r="J41" s="251">
        <f t="shared" si="1"/>
        <v>44196147</v>
      </c>
      <c r="K41" s="111"/>
      <c r="L41" s="111"/>
      <c r="M41" s="111"/>
      <c r="N41" s="111"/>
      <c r="O41" s="111"/>
      <c r="P41" s="111"/>
      <c r="Q41" s="111"/>
      <c r="R41" s="111"/>
    </row>
    <row r="42" spans="1:18" ht="16">
      <c r="A42" s="6" t="s">
        <v>38</v>
      </c>
      <c r="B42" s="64">
        <v>0.38800000000000001</v>
      </c>
      <c r="C42" s="64">
        <v>0.44</v>
      </c>
      <c r="D42" s="64">
        <v>0.26</v>
      </c>
      <c r="E42" s="64">
        <v>37416189.520000003</v>
      </c>
      <c r="F42" s="6">
        <v>0</v>
      </c>
      <c r="G42" s="6">
        <v>1</v>
      </c>
      <c r="H42" s="6">
        <v>0</v>
      </c>
      <c r="I42" s="46" t="str">
        <f t="shared" si="0"/>
        <v xml:space="preserve">            ОВДП (6 - місячні); 0,388%; 0,44р.</v>
      </c>
      <c r="J42" s="251">
        <f t="shared" si="1"/>
        <v>37416189.520000003</v>
      </c>
      <c r="K42" s="111"/>
      <c r="L42" s="111"/>
      <c r="M42" s="111"/>
      <c r="N42" s="111"/>
      <c r="O42" s="111"/>
      <c r="P42" s="111"/>
      <c r="Q42" s="111"/>
      <c r="R42" s="111"/>
    </row>
    <row r="43" spans="1:18" ht="16">
      <c r="A43" s="6" t="s">
        <v>114</v>
      </c>
      <c r="B43" s="64">
        <v>15.615</v>
      </c>
      <c r="C43" s="64">
        <v>5.29</v>
      </c>
      <c r="D43" s="64">
        <v>3.92</v>
      </c>
      <c r="E43" s="64">
        <v>39665256</v>
      </c>
      <c r="F43" s="6">
        <v>0</v>
      </c>
      <c r="G43" s="6">
        <v>1</v>
      </c>
      <c r="H43" s="6">
        <v>0</v>
      </c>
      <c r="I43" s="46" t="str">
        <f t="shared" si="0"/>
        <v xml:space="preserve">            ОВДП (6 - річні); 15,615%; 5,29р.</v>
      </c>
      <c r="J43" s="251">
        <f t="shared" si="1"/>
        <v>39665256</v>
      </c>
      <c r="K43" s="111"/>
      <c r="L43" s="111"/>
      <c r="M43" s="111"/>
      <c r="N43" s="111"/>
      <c r="O43" s="111"/>
      <c r="P43" s="111"/>
      <c r="Q43" s="111"/>
      <c r="R43" s="111"/>
    </row>
    <row r="44" spans="1:18" ht="16">
      <c r="A44" s="6" t="s">
        <v>173</v>
      </c>
      <c r="B44" s="64">
        <v>11.025</v>
      </c>
      <c r="C44" s="64">
        <v>5.52</v>
      </c>
      <c r="D44" s="64">
        <v>3.05</v>
      </c>
      <c r="E44" s="64">
        <v>18645816</v>
      </c>
      <c r="F44" s="6">
        <v>0</v>
      </c>
      <c r="G44" s="6">
        <v>1</v>
      </c>
      <c r="H44" s="6">
        <v>0</v>
      </c>
      <c r="I44" s="46" t="str">
        <f t="shared" si="0"/>
        <v xml:space="preserve">            ОВДП (7 - річні); 11,025%; 5,52р.</v>
      </c>
      <c r="J44" s="251">
        <f t="shared" si="1"/>
        <v>18645816</v>
      </c>
      <c r="K44" s="111"/>
      <c r="L44" s="111"/>
      <c r="M44" s="111"/>
      <c r="N44" s="111"/>
      <c r="O44" s="111"/>
      <c r="P44" s="111"/>
      <c r="Q44" s="111"/>
      <c r="R44" s="111"/>
    </row>
    <row r="45" spans="1:18" ht="16">
      <c r="A45" s="6" t="s">
        <v>16</v>
      </c>
      <c r="B45" s="64">
        <v>13.356</v>
      </c>
      <c r="C45" s="64">
        <v>7.42</v>
      </c>
      <c r="D45" s="64">
        <v>2.59</v>
      </c>
      <c r="E45" s="64">
        <v>17500000</v>
      </c>
      <c r="F45" s="6">
        <v>0</v>
      </c>
      <c r="G45" s="6">
        <v>1</v>
      </c>
      <c r="H45" s="6">
        <v>0</v>
      </c>
      <c r="I45" s="46" t="str">
        <f t="shared" si="0"/>
        <v xml:space="preserve">            ОВДП (8 - річні); 13,356%; 7,42р.</v>
      </c>
      <c r="J45" s="251">
        <f t="shared" si="1"/>
        <v>17500000</v>
      </c>
      <c r="K45" s="111"/>
      <c r="L45" s="111"/>
      <c r="M45" s="111"/>
      <c r="N45" s="111"/>
      <c r="O45" s="111"/>
      <c r="P45" s="111"/>
      <c r="Q45" s="111"/>
      <c r="R45" s="111"/>
    </row>
    <row r="46" spans="1:18" ht="16">
      <c r="A46" s="6" t="s">
        <v>119</v>
      </c>
      <c r="B46" s="64">
        <v>0</v>
      </c>
      <c r="C46" s="64">
        <v>0.59</v>
      </c>
      <c r="D46" s="64">
        <v>0.44</v>
      </c>
      <c r="E46" s="64">
        <v>15708899.109999999</v>
      </c>
      <c r="F46" s="6">
        <v>0</v>
      </c>
      <c r="G46" s="6">
        <v>1</v>
      </c>
      <c r="H46" s="6">
        <v>0</v>
      </c>
      <c r="I46" s="46" t="str">
        <f t="shared" si="0"/>
        <v xml:space="preserve">            ОВДП (9 - місячні); 0%; 0,59р.</v>
      </c>
      <c r="J46" s="251">
        <f t="shared" si="1"/>
        <v>15708899.109999999</v>
      </c>
      <c r="K46" s="111"/>
      <c r="L46" s="111"/>
      <c r="M46" s="111"/>
      <c r="N46" s="111"/>
      <c r="O46" s="111"/>
      <c r="P46" s="111"/>
      <c r="Q46" s="111"/>
      <c r="R46" s="111"/>
    </row>
    <row r="47" spans="1:18" ht="16">
      <c r="A47" s="6" t="s">
        <v>63</v>
      </c>
      <c r="B47" s="64">
        <v>12.132999999999999</v>
      </c>
      <c r="C47" s="64">
        <v>6.99</v>
      </c>
      <c r="D47" s="64">
        <v>4.24</v>
      </c>
      <c r="E47" s="64">
        <v>18000000</v>
      </c>
      <c r="F47" s="6">
        <v>0</v>
      </c>
      <c r="G47" s="6">
        <v>1</v>
      </c>
      <c r="H47" s="6">
        <v>0</v>
      </c>
      <c r="I47" s="46" t="str">
        <f t="shared" si="0"/>
        <v xml:space="preserve">            ОВДП (9 - річні); 12,133%; 6,99р.</v>
      </c>
      <c r="J47" s="251">
        <f t="shared" si="1"/>
        <v>18000000</v>
      </c>
      <c r="K47" s="111"/>
      <c r="L47" s="111"/>
      <c r="M47" s="111"/>
      <c r="N47" s="111"/>
      <c r="O47" s="111"/>
      <c r="P47" s="111"/>
      <c r="Q47" s="111"/>
      <c r="R47" s="111"/>
    </row>
    <row r="48" spans="1:18" ht="16">
      <c r="A48" s="6" t="s">
        <v>27</v>
      </c>
      <c r="B48" s="64">
        <v>0</v>
      </c>
      <c r="C48" s="64">
        <v>0</v>
      </c>
      <c r="D48" s="64">
        <v>0</v>
      </c>
      <c r="E48" s="64">
        <v>0</v>
      </c>
      <c r="F48" s="6">
        <v>0</v>
      </c>
      <c r="G48" s="6">
        <v>1</v>
      </c>
      <c r="H48" s="6">
        <v>0</v>
      </c>
      <c r="I48" s="46" t="str">
        <f t="shared" si="0"/>
        <v xml:space="preserve">            Казначейські зобов'язання; 0%; 0р.</v>
      </c>
      <c r="J48" s="251">
        <f t="shared" si="1"/>
        <v>0</v>
      </c>
      <c r="K48" s="111"/>
      <c r="L48" s="111"/>
      <c r="M48" s="111"/>
      <c r="N48" s="111"/>
      <c r="O48" s="111"/>
      <c r="P48" s="111"/>
      <c r="Q48" s="111"/>
      <c r="R48" s="111"/>
    </row>
    <row r="49" spans="1:18" ht="16">
      <c r="A49" s="6" t="s">
        <v>54</v>
      </c>
      <c r="B49" s="64">
        <v>4.43</v>
      </c>
      <c r="C49" s="64">
        <v>14.55</v>
      </c>
      <c r="D49" s="64">
        <v>9.44</v>
      </c>
      <c r="E49" s="64">
        <v>1195012436.1800001</v>
      </c>
      <c r="F49" s="6">
        <v>1</v>
      </c>
      <c r="G49" s="6">
        <v>0</v>
      </c>
      <c r="H49" s="6">
        <v>0</v>
      </c>
      <c r="I49" s="46" t="str">
        <f t="shared" si="0"/>
        <v xml:space="preserve">      Державний зовнішній борг; 4,43%; 14,55р.</v>
      </c>
      <c r="J49" s="251">
        <f t="shared" si="1"/>
        <v>1195012436.1800001</v>
      </c>
      <c r="K49" s="111"/>
      <c r="L49" s="111"/>
      <c r="M49" s="111"/>
      <c r="N49" s="111"/>
      <c r="O49" s="111"/>
      <c r="P49" s="111"/>
      <c r="Q49" s="111"/>
      <c r="R49" s="111"/>
    </row>
    <row r="50" spans="1:18" ht="16">
      <c r="A50" s="6" t="s">
        <v>199</v>
      </c>
      <c r="B50" s="64">
        <v>6.9809999999999999</v>
      </c>
      <c r="C50" s="64">
        <v>13.73</v>
      </c>
      <c r="D50" s="64">
        <v>9.8000000000000007</v>
      </c>
      <c r="E50" s="64">
        <v>669307302.36000001</v>
      </c>
      <c r="F50" s="6">
        <v>0</v>
      </c>
      <c r="G50" s="6">
        <v>0</v>
      </c>
      <c r="H50" s="6">
        <v>0</v>
      </c>
      <c r="I50" s="46" t="str">
        <f t="shared" si="0"/>
        <v xml:space="preserve">         в т.ч. ОЗДП; 6,981%; 13,73р.</v>
      </c>
      <c r="J50" s="251">
        <f t="shared" si="1"/>
        <v>669307302.36000001</v>
      </c>
      <c r="K50" s="111"/>
      <c r="L50" s="111"/>
      <c r="M50" s="111"/>
      <c r="N50" s="111"/>
      <c r="O50" s="111"/>
      <c r="P50" s="111"/>
      <c r="Q50" s="111"/>
      <c r="R50" s="111"/>
    </row>
    <row r="51" spans="1:18" ht="16">
      <c r="A51" s="6" t="s">
        <v>60</v>
      </c>
      <c r="B51" s="64">
        <v>3.3769999999999998</v>
      </c>
      <c r="C51" s="64">
        <v>8.8800000000000008</v>
      </c>
      <c r="D51" s="64">
        <v>3.94</v>
      </c>
      <c r="E51" s="64">
        <v>280316755.30000001</v>
      </c>
      <c r="F51" s="6">
        <v>0</v>
      </c>
      <c r="G51" s="6">
        <v>0</v>
      </c>
      <c r="H51" s="6">
        <v>2</v>
      </c>
      <c r="I51" s="46" t="str">
        <f t="shared" si="0"/>
        <v xml:space="preserve">   Гарантований борг; 3,377%; 8,88р.</v>
      </c>
      <c r="J51" s="251">
        <f t="shared" si="1"/>
        <v>280316755.30000001</v>
      </c>
      <c r="K51" s="111"/>
      <c r="L51" s="111"/>
      <c r="M51" s="111"/>
      <c r="N51" s="111"/>
      <c r="O51" s="111"/>
      <c r="P51" s="111"/>
      <c r="Q51" s="111"/>
      <c r="R51" s="111"/>
    </row>
    <row r="52" spans="1:18" ht="16">
      <c r="A52" s="6" t="s">
        <v>31</v>
      </c>
      <c r="B52" s="64">
        <v>12.026</v>
      </c>
      <c r="C52" s="64">
        <v>4.51</v>
      </c>
      <c r="D52" s="64">
        <v>2.38</v>
      </c>
      <c r="E52" s="64">
        <v>24248556.010000002</v>
      </c>
      <c r="F52" s="6">
        <v>1</v>
      </c>
      <c r="G52" s="6">
        <v>0</v>
      </c>
      <c r="H52" s="6">
        <v>0</v>
      </c>
      <c r="I52" s="46" t="str">
        <f t="shared" si="0"/>
        <v xml:space="preserve">      Гарантований внутрішній борг; 12,026%; 4,51р.</v>
      </c>
      <c r="J52" s="251">
        <f t="shared" si="1"/>
        <v>24248556.010000002</v>
      </c>
      <c r="K52" s="111"/>
      <c r="L52" s="111"/>
      <c r="M52" s="111"/>
      <c r="N52" s="111"/>
      <c r="O52" s="111"/>
      <c r="P52" s="111"/>
      <c r="Q52" s="111"/>
      <c r="R52" s="111"/>
    </row>
    <row r="53" spans="1:18" ht="16">
      <c r="A53" s="6" t="s">
        <v>104</v>
      </c>
      <c r="B53" s="64">
        <v>10.733000000000001</v>
      </c>
      <c r="C53" s="64">
        <v>4.17</v>
      </c>
      <c r="D53" s="64">
        <v>2.4500000000000002</v>
      </c>
      <c r="E53" s="64">
        <v>19210416.600000001</v>
      </c>
      <c r="F53" s="6">
        <v>0</v>
      </c>
      <c r="G53" s="6">
        <v>0</v>
      </c>
      <c r="H53" s="6">
        <v>0</v>
      </c>
      <c r="I53" s="46" t="str">
        <f t="shared" si="0"/>
        <v xml:space="preserve">         в т.ч. Облігації; 10,733%; 4,17р.</v>
      </c>
      <c r="J53" s="251">
        <f t="shared" si="1"/>
        <v>19210416.600000001</v>
      </c>
      <c r="K53" s="111"/>
      <c r="L53" s="111"/>
      <c r="M53" s="111"/>
      <c r="N53" s="111"/>
      <c r="O53" s="111"/>
      <c r="P53" s="111"/>
      <c r="Q53" s="111"/>
      <c r="R53" s="111"/>
    </row>
    <row r="54" spans="1:18" ht="16">
      <c r="A54" s="6" t="s">
        <v>71</v>
      </c>
      <c r="B54" s="64">
        <v>2.5579999999999998</v>
      </c>
      <c r="C54" s="64">
        <v>9.7899999999999991</v>
      </c>
      <c r="D54" s="64">
        <v>4.09</v>
      </c>
      <c r="E54" s="64">
        <v>256068199.28999999</v>
      </c>
      <c r="F54" s="6">
        <v>1</v>
      </c>
      <c r="G54" s="6">
        <v>0</v>
      </c>
      <c r="H54" s="6">
        <v>0</v>
      </c>
      <c r="I54" s="46"/>
      <c r="J54" s="251">
        <f t="shared" si="1"/>
        <v>256068199.28999999</v>
      </c>
      <c r="K54" s="111"/>
      <c r="L54" s="111"/>
      <c r="M54" s="111"/>
      <c r="N54" s="111"/>
      <c r="O54" s="111"/>
      <c r="P54" s="111"/>
      <c r="Q54" s="111"/>
      <c r="R54" s="111"/>
    </row>
    <row r="55" spans="1:18" ht="16">
      <c r="A55" s="6" t="s">
        <v>199</v>
      </c>
      <c r="B55" s="64"/>
      <c r="C55" s="64"/>
      <c r="D55" s="64"/>
      <c r="E55" s="64"/>
      <c r="F55" s="6"/>
      <c r="G55" s="6"/>
      <c r="H55" s="6"/>
      <c r="I55" s="46"/>
      <c r="J55" s="251">
        <f t="shared" si="1"/>
        <v>0</v>
      </c>
      <c r="K55" s="111"/>
      <c r="L55" s="111"/>
      <c r="M55" s="111"/>
      <c r="N55" s="111"/>
      <c r="O55" s="111"/>
      <c r="P55" s="111"/>
      <c r="Q55" s="111"/>
      <c r="R55" s="111"/>
    </row>
    <row r="56" spans="1:18">
      <c r="B56" s="153"/>
      <c r="C56" s="153"/>
      <c r="D56" s="153"/>
      <c r="E56" s="153"/>
      <c r="F56" s="111"/>
      <c r="G56" s="111"/>
      <c r="H56" s="111"/>
      <c r="I56" s="46"/>
      <c r="J56" s="251">
        <f t="shared" si="1"/>
        <v>0</v>
      </c>
      <c r="K56" s="111"/>
      <c r="L56" s="111"/>
      <c r="M56" s="111"/>
      <c r="N56" s="111"/>
      <c r="O56" s="111"/>
      <c r="P56" s="111"/>
      <c r="Q56" s="111"/>
      <c r="R56" s="111"/>
    </row>
    <row r="57" spans="1:18">
      <c r="B57" s="153"/>
      <c r="C57" s="153"/>
      <c r="D57" s="153"/>
      <c r="E57" s="153"/>
      <c r="F57" s="111"/>
      <c r="G57" s="111"/>
      <c r="H57" s="111"/>
      <c r="I57" s="46"/>
      <c r="J57" s="251">
        <f t="shared" si="1"/>
        <v>0</v>
      </c>
      <c r="K57" s="111"/>
      <c r="L57" s="111"/>
      <c r="M57" s="111"/>
      <c r="N57" s="111"/>
      <c r="O57" s="111"/>
      <c r="P57" s="111"/>
      <c r="Q57" s="111"/>
      <c r="R57" s="111"/>
    </row>
    <row r="58" spans="1:18">
      <c r="B58" s="153"/>
      <c r="C58" s="153"/>
      <c r="D58" s="153"/>
      <c r="E58" s="153"/>
      <c r="F58" s="111"/>
      <c r="G58" s="111"/>
      <c r="H58" s="111"/>
      <c r="I58" s="46"/>
      <c r="J58" s="251">
        <f t="shared" si="1"/>
        <v>0</v>
      </c>
      <c r="K58" s="111"/>
      <c r="L58" s="111"/>
      <c r="M58" s="111"/>
      <c r="N58" s="111"/>
      <c r="O58" s="111"/>
      <c r="P58" s="111"/>
      <c r="Q58" s="111"/>
      <c r="R58" s="111"/>
    </row>
    <row r="59" spans="1:18">
      <c r="B59" s="153"/>
      <c r="C59" s="153"/>
      <c r="D59" s="153"/>
      <c r="E59" s="153"/>
      <c r="F59" s="111"/>
      <c r="G59" s="111"/>
      <c r="H59" s="111"/>
      <c r="I59" s="46"/>
      <c r="J59" s="251">
        <f t="shared" si="1"/>
        <v>0</v>
      </c>
      <c r="K59" s="111"/>
      <c r="L59" s="111"/>
      <c r="M59" s="111"/>
      <c r="N59" s="111"/>
      <c r="O59" s="111"/>
      <c r="P59" s="111"/>
      <c r="Q59" s="111"/>
      <c r="R59" s="111"/>
    </row>
    <row r="60" spans="1:18">
      <c r="B60" s="153"/>
      <c r="C60" s="153"/>
      <c r="D60" s="153"/>
      <c r="E60" s="153"/>
      <c r="F60" s="111"/>
      <c r="G60" s="111"/>
      <c r="H60" s="111"/>
      <c r="I60" s="46"/>
      <c r="J60" s="251">
        <f t="shared" si="1"/>
        <v>0</v>
      </c>
      <c r="K60" s="111"/>
      <c r="L60" s="111"/>
      <c r="M60" s="111"/>
      <c r="N60" s="111"/>
      <c r="O60" s="111"/>
      <c r="P60" s="111"/>
      <c r="Q60" s="111"/>
      <c r="R60" s="111"/>
    </row>
    <row r="61" spans="1:18">
      <c r="B61" s="153"/>
      <c r="C61" s="153"/>
      <c r="D61" s="153"/>
      <c r="E61" s="153"/>
      <c r="F61" s="111"/>
      <c r="G61" s="111"/>
      <c r="H61" s="111"/>
      <c r="I61" s="46"/>
      <c r="J61" s="251">
        <f t="shared" si="1"/>
        <v>0</v>
      </c>
      <c r="K61" s="111"/>
      <c r="L61" s="111"/>
      <c r="M61" s="111"/>
      <c r="N61" s="111"/>
      <c r="O61" s="111"/>
      <c r="P61" s="111"/>
      <c r="Q61" s="111"/>
      <c r="R61" s="111"/>
    </row>
    <row r="62" spans="1:18">
      <c r="B62" s="153"/>
      <c r="C62" s="153"/>
      <c r="D62" s="153"/>
      <c r="E62" s="153"/>
      <c r="F62" s="111"/>
      <c r="G62" s="111"/>
      <c r="H62" s="111"/>
      <c r="I62" s="46"/>
      <c r="J62" s="46"/>
      <c r="K62" s="111"/>
      <c r="L62" s="111"/>
      <c r="M62" s="111"/>
      <c r="N62" s="111"/>
      <c r="O62" s="111"/>
      <c r="P62" s="111"/>
      <c r="Q62" s="111"/>
      <c r="R62" s="111"/>
    </row>
    <row r="63" spans="1:18">
      <c r="B63" s="153"/>
      <c r="C63" s="153"/>
      <c r="D63" s="153"/>
      <c r="E63" s="153"/>
      <c r="F63" s="111"/>
      <c r="G63" s="111"/>
      <c r="H63" s="111"/>
      <c r="I63" s="46"/>
      <c r="J63" s="46"/>
      <c r="K63" s="111"/>
      <c r="L63" s="111"/>
      <c r="M63" s="111"/>
      <c r="N63" s="111"/>
      <c r="O63" s="111"/>
      <c r="P63" s="111"/>
      <c r="Q63" s="111"/>
      <c r="R63" s="111"/>
    </row>
    <row r="64" spans="1:18">
      <c r="B64" s="153"/>
      <c r="C64" s="153"/>
      <c r="D64" s="153"/>
      <c r="E64" s="153"/>
      <c r="F64" s="111"/>
      <c r="G64" s="111"/>
      <c r="H64" s="111"/>
      <c r="I64" s="46"/>
      <c r="J64" s="46"/>
      <c r="K64" s="111"/>
      <c r="L64" s="111"/>
      <c r="M64" s="111"/>
      <c r="N64" s="111"/>
      <c r="O64" s="111"/>
      <c r="P64" s="111"/>
      <c r="Q64" s="111"/>
      <c r="R64" s="111"/>
    </row>
    <row r="65" spans="2:18">
      <c r="B65" s="153"/>
      <c r="C65" s="153"/>
      <c r="D65" s="153"/>
      <c r="E65" s="153"/>
      <c r="F65" s="111"/>
      <c r="G65" s="111"/>
      <c r="H65" s="111"/>
      <c r="I65" s="46"/>
      <c r="J65" s="46"/>
      <c r="K65" s="111"/>
      <c r="L65" s="111"/>
      <c r="M65" s="111"/>
      <c r="N65" s="111"/>
      <c r="O65" s="111"/>
      <c r="P65" s="111"/>
      <c r="Q65" s="111"/>
      <c r="R65" s="111"/>
    </row>
    <row r="66" spans="2:18">
      <c r="B66" s="153"/>
      <c r="C66" s="153"/>
      <c r="D66" s="153"/>
      <c r="E66" s="153"/>
      <c r="F66" s="111"/>
      <c r="G66" s="111"/>
      <c r="H66" s="111"/>
      <c r="I66" s="46"/>
      <c r="J66" s="46"/>
      <c r="K66" s="111"/>
      <c r="L66" s="111"/>
      <c r="M66" s="111"/>
      <c r="N66" s="111"/>
      <c r="O66" s="111"/>
      <c r="P66" s="111"/>
      <c r="Q66" s="111"/>
      <c r="R66" s="111"/>
    </row>
    <row r="67" spans="2:18">
      <c r="B67" s="153"/>
      <c r="C67" s="153"/>
      <c r="D67" s="153"/>
      <c r="E67" s="153"/>
      <c r="F67" s="111"/>
      <c r="G67" s="111"/>
      <c r="H67" s="111"/>
      <c r="I67" s="46"/>
      <c r="J67" s="46"/>
      <c r="K67" s="111"/>
      <c r="L67" s="111"/>
      <c r="M67" s="111"/>
      <c r="N67" s="111"/>
      <c r="O67" s="111"/>
      <c r="P67" s="111"/>
      <c r="Q67" s="111"/>
      <c r="R67" s="111"/>
    </row>
    <row r="68" spans="2:18">
      <c r="B68" s="153"/>
      <c r="C68" s="153"/>
      <c r="D68" s="153"/>
      <c r="E68" s="153"/>
      <c r="F68" s="111"/>
      <c r="G68" s="111"/>
      <c r="H68" s="111"/>
      <c r="I68" s="46"/>
      <c r="J68" s="46"/>
      <c r="K68" s="111"/>
      <c r="L68" s="111"/>
      <c r="M68" s="111"/>
      <c r="N68" s="111"/>
      <c r="O68" s="111"/>
      <c r="P68" s="111"/>
      <c r="Q68" s="111"/>
      <c r="R68" s="111"/>
    </row>
    <row r="69" spans="2:18">
      <c r="B69" s="153"/>
      <c r="C69" s="153"/>
      <c r="D69" s="153"/>
      <c r="E69" s="153"/>
      <c r="F69" s="111"/>
      <c r="G69" s="111"/>
      <c r="H69" s="111"/>
      <c r="I69" s="46"/>
      <c r="J69" s="46"/>
      <c r="K69" s="111"/>
      <c r="L69" s="111"/>
      <c r="M69" s="111"/>
      <c r="N69" s="111"/>
      <c r="O69" s="111"/>
      <c r="P69" s="111"/>
      <c r="Q69" s="111"/>
      <c r="R69" s="111"/>
    </row>
    <row r="70" spans="2:18">
      <c r="B70" s="153"/>
      <c r="C70" s="153"/>
      <c r="D70" s="153"/>
      <c r="E70" s="153"/>
      <c r="F70" s="111"/>
      <c r="G70" s="111"/>
      <c r="H70" s="111"/>
      <c r="I70" s="46"/>
      <c r="J70" s="46"/>
      <c r="K70" s="111"/>
      <c r="L70" s="111"/>
      <c r="M70" s="111"/>
      <c r="N70" s="111"/>
      <c r="O70" s="111"/>
      <c r="P70" s="111"/>
      <c r="Q70" s="111"/>
      <c r="R70" s="111"/>
    </row>
    <row r="71" spans="2:18">
      <c r="B71" s="153"/>
      <c r="C71" s="153"/>
      <c r="D71" s="153"/>
      <c r="E71" s="153"/>
      <c r="F71" s="111"/>
      <c r="G71" s="111"/>
      <c r="H71" s="111"/>
      <c r="I71" s="46"/>
      <c r="J71" s="46"/>
      <c r="K71" s="111"/>
      <c r="L71" s="111"/>
      <c r="M71" s="111"/>
      <c r="N71" s="111"/>
      <c r="O71" s="111"/>
      <c r="P71" s="111"/>
      <c r="Q71" s="111"/>
      <c r="R71" s="111"/>
    </row>
    <row r="72" spans="2:18">
      <c r="B72" s="153"/>
      <c r="C72" s="153"/>
      <c r="D72" s="153"/>
      <c r="E72" s="153"/>
      <c r="F72" s="111"/>
      <c r="G72" s="111"/>
      <c r="H72" s="111"/>
      <c r="I72" s="46"/>
      <c r="J72" s="46"/>
      <c r="K72" s="111"/>
      <c r="L72" s="111"/>
      <c r="M72" s="111"/>
      <c r="N72" s="111"/>
      <c r="O72" s="111"/>
      <c r="P72" s="111"/>
      <c r="Q72" s="111"/>
      <c r="R72" s="111"/>
    </row>
    <row r="73" spans="2:18">
      <c r="B73" s="153"/>
      <c r="C73" s="153"/>
      <c r="D73" s="153"/>
      <c r="E73" s="153"/>
      <c r="F73" s="111"/>
      <c r="G73" s="111"/>
      <c r="H73" s="111"/>
      <c r="I73" s="46"/>
      <c r="J73" s="46"/>
      <c r="K73" s="111"/>
      <c r="L73" s="111"/>
      <c r="M73" s="111"/>
      <c r="N73" s="111"/>
      <c r="O73" s="111"/>
      <c r="P73" s="111"/>
      <c r="Q73" s="111"/>
      <c r="R73" s="111"/>
    </row>
    <row r="74" spans="2:18">
      <c r="B74" s="153"/>
      <c r="C74" s="153"/>
      <c r="D74" s="153"/>
      <c r="E74" s="153"/>
      <c r="F74" s="111"/>
      <c r="G74" s="111"/>
      <c r="H74" s="111"/>
      <c r="I74" s="46"/>
      <c r="J74" s="46"/>
      <c r="K74" s="111"/>
      <c r="L74" s="111"/>
      <c r="M74" s="111"/>
      <c r="N74" s="111"/>
      <c r="O74" s="111"/>
      <c r="P74" s="111"/>
      <c r="Q74" s="111"/>
      <c r="R74" s="111"/>
    </row>
    <row r="75" spans="2:18">
      <c r="B75" s="153"/>
      <c r="C75" s="153"/>
      <c r="D75" s="153"/>
      <c r="E75" s="153"/>
      <c r="F75" s="111"/>
      <c r="G75" s="111"/>
      <c r="H75" s="111"/>
      <c r="I75" s="46"/>
      <c r="J75" s="46"/>
      <c r="K75" s="111"/>
      <c r="L75" s="111"/>
      <c r="M75" s="111"/>
      <c r="N75" s="111"/>
      <c r="O75" s="111"/>
      <c r="P75" s="111"/>
      <c r="Q75" s="111"/>
      <c r="R75" s="111"/>
    </row>
    <row r="76" spans="2:18">
      <c r="B76" s="153"/>
      <c r="C76" s="153"/>
      <c r="D76" s="153"/>
      <c r="E76" s="153"/>
      <c r="F76" s="111"/>
      <c r="G76" s="111"/>
      <c r="H76" s="111"/>
      <c r="I76" s="46"/>
      <c r="J76" s="46"/>
      <c r="K76" s="111"/>
      <c r="L76" s="111"/>
      <c r="M76" s="111"/>
      <c r="N76" s="111"/>
      <c r="O76" s="111"/>
      <c r="P76" s="111"/>
      <c r="Q76" s="111"/>
      <c r="R76" s="111"/>
    </row>
    <row r="77" spans="2:18">
      <c r="B77" s="153"/>
      <c r="C77" s="153"/>
      <c r="D77" s="153"/>
      <c r="E77" s="153"/>
      <c r="F77" s="111"/>
      <c r="G77" s="111"/>
      <c r="H77" s="111"/>
      <c r="I77" s="46"/>
      <c r="J77" s="46"/>
      <c r="K77" s="111"/>
      <c r="L77" s="111"/>
      <c r="M77" s="111"/>
      <c r="N77" s="111"/>
      <c r="O77" s="111"/>
      <c r="P77" s="111"/>
      <c r="Q77" s="111"/>
      <c r="R77" s="111"/>
    </row>
    <row r="78" spans="2:18">
      <c r="B78" s="153"/>
      <c r="C78" s="153"/>
      <c r="D78" s="153"/>
      <c r="E78" s="153"/>
      <c r="F78" s="111"/>
      <c r="G78" s="111"/>
      <c r="H78" s="111"/>
      <c r="I78" s="46"/>
      <c r="J78" s="46"/>
      <c r="K78" s="111"/>
      <c r="L78" s="111"/>
      <c r="M78" s="111"/>
      <c r="N78" s="111"/>
      <c r="O78" s="111"/>
      <c r="P78" s="111"/>
      <c r="Q78" s="111"/>
      <c r="R78" s="111"/>
    </row>
    <row r="79" spans="2:18">
      <c r="B79" s="153"/>
      <c r="C79" s="153"/>
      <c r="D79" s="153"/>
      <c r="E79" s="153"/>
      <c r="F79" s="111"/>
      <c r="G79" s="111"/>
      <c r="H79" s="111"/>
      <c r="I79" s="46"/>
      <c r="J79" s="46"/>
      <c r="K79" s="111"/>
      <c r="L79" s="111"/>
      <c r="M79" s="111"/>
      <c r="N79" s="111"/>
      <c r="O79" s="111"/>
      <c r="P79" s="111"/>
      <c r="Q79" s="111"/>
      <c r="R79" s="111"/>
    </row>
    <row r="80" spans="2:18">
      <c r="B80" s="153"/>
      <c r="C80" s="153"/>
      <c r="D80" s="153"/>
      <c r="E80" s="153"/>
      <c r="F80" s="111"/>
      <c r="G80" s="111"/>
      <c r="H80" s="111"/>
      <c r="I80" s="46"/>
      <c r="J80" s="46"/>
      <c r="K80" s="111"/>
      <c r="L80" s="111"/>
      <c r="M80" s="111"/>
      <c r="N80" s="111"/>
      <c r="O80" s="111"/>
      <c r="P80" s="111"/>
      <c r="Q80" s="111"/>
      <c r="R80" s="111"/>
    </row>
    <row r="81" spans="2:18">
      <c r="B81" s="153"/>
      <c r="C81" s="153"/>
      <c r="D81" s="153"/>
      <c r="E81" s="153"/>
      <c r="F81" s="111"/>
      <c r="G81" s="111"/>
      <c r="H81" s="111"/>
      <c r="I81" s="46"/>
      <c r="J81" s="46"/>
      <c r="K81" s="111"/>
      <c r="L81" s="111"/>
      <c r="M81" s="111"/>
      <c r="N81" s="111"/>
      <c r="O81" s="111"/>
      <c r="P81" s="111"/>
      <c r="Q81" s="111"/>
      <c r="R81" s="111"/>
    </row>
    <row r="82" spans="2:18">
      <c r="B82" s="153"/>
      <c r="C82" s="153"/>
      <c r="D82" s="153"/>
      <c r="E82" s="153"/>
      <c r="F82" s="111"/>
      <c r="G82" s="111"/>
      <c r="H82" s="111"/>
      <c r="I82" s="46"/>
      <c r="J82" s="46"/>
      <c r="K82" s="111"/>
      <c r="L82" s="111"/>
      <c r="M82" s="111"/>
      <c r="N82" s="111"/>
      <c r="O82" s="111"/>
      <c r="P82" s="111"/>
      <c r="Q82" s="111"/>
      <c r="R82" s="111"/>
    </row>
    <row r="83" spans="2:18">
      <c r="B83" s="153"/>
      <c r="C83" s="153"/>
      <c r="D83" s="153"/>
      <c r="E83" s="153"/>
      <c r="F83" s="111"/>
      <c r="G83" s="111"/>
      <c r="H83" s="111"/>
      <c r="I83" s="46"/>
      <c r="J83" s="46"/>
      <c r="K83" s="111"/>
      <c r="L83" s="111"/>
      <c r="M83" s="111"/>
      <c r="N83" s="111"/>
      <c r="O83" s="111"/>
      <c r="P83" s="111"/>
      <c r="Q83" s="111"/>
      <c r="R83" s="111"/>
    </row>
    <row r="84" spans="2:18">
      <c r="B84" s="153"/>
      <c r="C84" s="153"/>
      <c r="D84" s="153"/>
      <c r="E84" s="153"/>
      <c r="F84" s="111"/>
      <c r="G84" s="111"/>
      <c r="H84" s="111"/>
      <c r="I84" s="46"/>
      <c r="J84" s="46"/>
      <c r="K84" s="111"/>
      <c r="L84" s="111"/>
      <c r="M84" s="111"/>
      <c r="N84" s="111"/>
      <c r="O84" s="111"/>
      <c r="P84" s="111"/>
      <c r="Q84" s="111"/>
      <c r="R84" s="111"/>
    </row>
    <row r="85" spans="2:18">
      <c r="B85" s="153"/>
      <c r="C85" s="153"/>
      <c r="D85" s="153"/>
      <c r="E85" s="153"/>
      <c r="F85" s="111"/>
      <c r="G85" s="111"/>
      <c r="H85" s="111"/>
      <c r="I85" s="46"/>
      <c r="J85" s="46"/>
      <c r="K85" s="111"/>
      <c r="L85" s="111"/>
      <c r="M85" s="111"/>
      <c r="N85" s="111"/>
      <c r="O85" s="111"/>
      <c r="P85" s="111"/>
      <c r="Q85" s="111"/>
      <c r="R85" s="111"/>
    </row>
    <row r="86" spans="2:18">
      <c r="B86" s="153"/>
      <c r="C86" s="153"/>
      <c r="D86" s="153"/>
      <c r="E86" s="153"/>
      <c r="F86" s="111"/>
      <c r="G86" s="111"/>
      <c r="H86" s="111"/>
      <c r="I86" s="46"/>
      <c r="J86" s="46"/>
      <c r="K86" s="111"/>
      <c r="L86" s="111"/>
      <c r="M86" s="111"/>
      <c r="N86" s="111"/>
      <c r="O86" s="111"/>
      <c r="P86" s="111"/>
      <c r="Q86" s="111"/>
      <c r="R86" s="111"/>
    </row>
    <row r="87" spans="2:18">
      <c r="B87" s="153"/>
      <c r="C87" s="153"/>
      <c r="D87" s="153"/>
      <c r="E87" s="153"/>
      <c r="F87" s="111"/>
      <c r="G87" s="111"/>
      <c r="H87" s="111"/>
      <c r="I87" s="46"/>
      <c r="J87" s="46"/>
      <c r="K87" s="111"/>
      <c r="L87" s="111"/>
      <c r="M87" s="111"/>
      <c r="N87" s="111"/>
      <c r="O87" s="111"/>
      <c r="P87" s="111"/>
      <c r="Q87" s="111"/>
      <c r="R87" s="111"/>
    </row>
    <row r="88" spans="2:18">
      <c r="B88" s="153"/>
      <c r="C88" s="153"/>
      <c r="D88" s="153"/>
      <c r="E88" s="153"/>
      <c r="F88" s="111"/>
      <c r="G88" s="111"/>
      <c r="H88" s="111"/>
      <c r="I88" s="46"/>
      <c r="J88" s="46"/>
      <c r="K88" s="111"/>
      <c r="L88" s="111"/>
      <c r="M88" s="111"/>
      <c r="N88" s="111"/>
      <c r="O88" s="111"/>
      <c r="P88" s="111"/>
      <c r="Q88" s="111"/>
      <c r="R88" s="111"/>
    </row>
    <row r="89" spans="2:18">
      <c r="B89" s="153"/>
      <c r="C89" s="153"/>
      <c r="D89" s="153"/>
      <c r="E89" s="153"/>
      <c r="F89" s="111"/>
      <c r="G89" s="111"/>
      <c r="H89" s="111"/>
      <c r="I89" s="46"/>
      <c r="J89" s="46"/>
      <c r="K89" s="111"/>
      <c r="L89" s="111"/>
      <c r="M89" s="111"/>
      <c r="N89" s="111"/>
      <c r="O89" s="111"/>
      <c r="P89" s="111"/>
      <c r="Q89" s="111"/>
      <c r="R89" s="111"/>
    </row>
    <row r="90" spans="2:18">
      <c r="B90" s="153"/>
      <c r="C90" s="153"/>
      <c r="D90" s="153"/>
      <c r="E90" s="153"/>
      <c r="F90" s="111"/>
      <c r="G90" s="111"/>
      <c r="H90" s="111"/>
      <c r="I90" s="46"/>
      <c r="J90" s="46"/>
      <c r="K90" s="111"/>
      <c r="L90" s="111"/>
      <c r="M90" s="111"/>
      <c r="N90" s="111"/>
      <c r="O90" s="111"/>
      <c r="P90" s="111"/>
      <c r="Q90" s="111"/>
      <c r="R90" s="111"/>
    </row>
    <row r="91" spans="2:18">
      <c r="B91" s="153"/>
      <c r="C91" s="153"/>
      <c r="D91" s="153"/>
      <c r="E91" s="153"/>
      <c r="F91" s="111"/>
      <c r="G91" s="111"/>
      <c r="H91" s="111"/>
      <c r="I91" s="46"/>
      <c r="J91" s="46"/>
      <c r="K91" s="111"/>
      <c r="L91" s="111"/>
      <c r="M91" s="111"/>
      <c r="N91" s="111"/>
      <c r="O91" s="111"/>
      <c r="P91" s="111"/>
      <c r="Q91" s="111"/>
      <c r="R91" s="111"/>
    </row>
    <row r="92" spans="2:18">
      <c r="B92" s="153"/>
      <c r="C92" s="153"/>
      <c r="D92" s="153"/>
      <c r="E92" s="153"/>
      <c r="F92" s="111"/>
      <c r="G92" s="111"/>
      <c r="H92" s="111"/>
      <c r="I92" s="46"/>
      <c r="J92" s="46"/>
      <c r="K92" s="111"/>
      <c r="L92" s="111"/>
      <c r="M92" s="111"/>
      <c r="N92" s="111"/>
      <c r="O92" s="111"/>
      <c r="P92" s="111"/>
      <c r="Q92" s="111"/>
      <c r="R92" s="111"/>
    </row>
    <row r="93" spans="2:18">
      <c r="B93" s="153"/>
      <c r="C93" s="153"/>
      <c r="D93" s="153"/>
      <c r="E93" s="153"/>
      <c r="F93" s="111"/>
      <c r="G93" s="111"/>
      <c r="H93" s="111"/>
      <c r="I93" s="46"/>
      <c r="J93" s="46"/>
      <c r="K93" s="111"/>
      <c r="L93" s="111"/>
      <c r="M93" s="111"/>
      <c r="N93" s="111"/>
      <c r="O93" s="111"/>
      <c r="P93" s="111"/>
      <c r="Q93" s="111"/>
      <c r="R93" s="111"/>
    </row>
    <row r="94" spans="2:18">
      <c r="B94" s="153"/>
      <c r="C94" s="153"/>
      <c r="D94" s="153"/>
      <c r="E94" s="153"/>
      <c r="F94" s="111"/>
      <c r="G94" s="111"/>
      <c r="H94" s="111"/>
      <c r="I94" s="46"/>
      <c r="J94" s="46"/>
      <c r="K94" s="111"/>
      <c r="L94" s="111"/>
      <c r="M94" s="111"/>
      <c r="N94" s="111"/>
      <c r="O94" s="111"/>
      <c r="P94" s="111"/>
      <c r="Q94" s="111"/>
      <c r="R94" s="111"/>
    </row>
    <row r="95" spans="2:18">
      <c r="B95" s="153"/>
      <c r="C95" s="153"/>
      <c r="D95" s="153"/>
      <c r="E95" s="153"/>
      <c r="F95" s="111"/>
      <c r="G95" s="111"/>
      <c r="H95" s="111"/>
      <c r="I95" s="46"/>
      <c r="J95" s="46"/>
      <c r="K95" s="111"/>
      <c r="L95" s="111"/>
      <c r="M95" s="111"/>
      <c r="N95" s="111"/>
      <c r="O95" s="111"/>
      <c r="P95" s="111"/>
      <c r="Q95" s="111"/>
      <c r="R95" s="111"/>
    </row>
    <row r="96" spans="2:18">
      <c r="B96" s="153"/>
      <c r="C96" s="153"/>
      <c r="D96" s="153"/>
      <c r="E96" s="153"/>
      <c r="F96" s="111"/>
      <c r="G96" s="111"/>
      <c r="H96" s="111"/>
      <c r="I96" s="46"/>
      <c r="J96" s="46"/>
      <c r="K96" s="111"/>
      <c r="L96" s="111"/>
      <c r="M96" s="111"/>
      <c r="N96" s="111"/>
      <c r="O96" s="111"/>
      <c r="P96" s="111"/>
      <c r="Q96" s="111"/>
      <c r="R96" s="111"/>
    </row>
    <row r="97" spans="2:18">
      <c r="B97" s="153"/>
      <c r="C97" s="153"/>
      <c r="D97" s="153"/>
      <c r="E97" s="153"/>
      <c r="F97" s="111"/>
      <c r="G97" s="111"/>
      <c r="H97" s="111"/>
      <c r="I97" s="46"/>
      <c r="J97" s="46"/>
      <c r="K97" s="111"/>
      <c r="L97" s="111"/>
      <c r="M97" s="111"/>
      <c r="N97" s="111"/>
      <c r="O97" s="111"/>
      <c r="P97" s="111"/>
      <c r="Q97" s="111"/>
      <c r="R97" s="111"/>
    </row>
    <row r="98" spans="2:18">
      <c r="B98" s="153"/>
      <c r="C98" s="153"/>
      <c r="D98" s="153"/>
      <c r="E98" s="153"/>
      <c r="F98" s="111"/>
      <c r="G98" s="111"/>
      <c r="H98" s="111"/>
      <c r="I98" s="46"/>
      <c r="J98" s="46"/>
      <c r="K98" s="111"/>
      <c r="L98" s="111"/>
      <c r="M98" s="111"/>
      <c r="N98" s="111"/>
      <c r="O98" s="111"/>
      <c r="P98" s="111"/>
      <c r="Q98" s="111"/>
      <c r="R98" s="111"/>
    </row>
    <row r="99" spans="2:18">
      <c r="B99" s="153"/>
      <c r="C99" s="153"/>
      <c r="D99" s="153"/>
      <c r="E99" s="153"/>
      <c r="F99" s="111"/>
      <c r="G99" s="111"/>
      <c r="H99" s="111"/>
      <c r="I99" s="46"/>
      <c r="J99" s="46"/>
      <c r="K99" s="111"/>
      <c r="L99" s="111"/>
      <c r="M99" s="111"/>
      <c r="N99" s="111"/>
      <c r="O99" s="111"/>
      <c r="P99" s="111"/>
      <c r="Q99" s="111"/>
      <c r="R99" s="111"/>
    </row>
    <row r="100" spans="2:18">
      <c r="B100" s="153"/>
      <c r="C100" s="153"/>
      <c r="D100" s="153"/>
      <c r="E100" s="153"/>
      <c r="F100" s="111"/>
      <c r="G100" s="111"/>
      <c r="H100" s="111"/>
      <c r="I100" s="46"/>
      <c r="J100" s="46"/>
      <c r="K100" s="111"/>
      <c r="L100" s="111"/>
      <c r="M100" s="111"/>
      <c r="N100" s="111"/>
      <c r="O100" s="111"/>
      <c r="P100" s="111"/>
      <c r="Q100" s="111"/>
      <c r="R100" s="111"/>
    </row>
    <row r="101" spans="2:18">
      <c r="B101" s="153"/>
      <c r="C101" s="153"/>
      <c r="D101" s="153"/>
      <c r="E101" s="153"/>
      <c r="F101" s="111"/>
      <c r="G101" s="111"/>
      <c r="H101" s="111"/>
      <c r="I101" s="46"/>
      <c r="J101" s="46"/>
      <c r="K101" s="111"/>
      <c r="L101" s="111"/>
      <c r="M101" s="111"/>
      <c r="N101" s="111"/>
      <c r="O101" s="111"/>
      <c r="P101" s="111"/>
      <c r="Q101" s="111"/>
      <c r="R101" s="111"/>
    </row>
    <row r="102" spans="2:18">
      <c r="B102" s="153"/>
      <c r="C102" s="153"/>
      <c r="D102" s="153"/>
      <c r="E102" s="153"/>
      <c r="F102" s="111"/>
      <c r="G102" s="111"/>
      <c r="H102" s="111"/>
      <c r="I102" s="46"/>
      <c r="J102" s="46"/>
      <c r="K102" s="111"/>
      <c r="L102" s="111"/>
      <c r="M102" s="111"/>
      <c r="N102" s="111"/>
      <c r="O102" s="111"/>
      <c r="P102" s="111"/>
      <c r="Q102" s="111"/>
      <c r="R102" s="111"/>
    </row>
    <row r="103" spans="2:18">
      <c r="B103" s="153"/>
      <c r="C103" s="153"/>
      <c r="D103" s="153"/>
      <c r="E103" s="153"/>
      <c r="F103" s="111"/>
      <c r="G103" s="111"/>
      <c r="H103" s="111"/>
      <c r="I103" s="46"/>
      <c r="J103" s="46"/>
      <c r="K103" s="111"/>
      <c r="L103" s="111"/>
      <c r="M103" s="111"/>
      <c r="N103" s="111"/>
      <c r="O103" s="111"/>
      <c r="P103" s="111"/>
      <c r="Q103" s="111"/>
      <c r="R103" s="111"/>
    </row>
    <row r="104" spans="2:18">
      <c r="B104" s="153"/>
      <c r="C104" s="153"/>
      <c r="D104" s="153"/>
      <c r="E104" s="153"/>
      <c r="F104" s="111"/>
      <c r="G104" s="111"/>
      <c r="H104" s="111"/>
      <c r="I104" s="46"/>
      <c r="J104" s="46"/>
      <c r="K104" s="111"/>
      <c r="L104" s="111"/>
      <c r="M104" s="111"/>
      <c r="N104" s="111"/>
      <c r="O104" s="111"/>
      <c r="P104" s="111"/>
      <c r="Q104" s="111"/>
      <c r="R104" s="111"/>
    </row>
    <row r="105" spans="2:18">
      <c r="B105" s="153"/>
      <c r="C105" s="153"/>
      <c r="D105" s="153"/>
      <c r="E105" s="153"/>
      <c r="F105" s="111"/>
      <c r="G105" s="111"/>
      <c r="H105" s="111"/>
      <c r="I105" s="46"/>
      <c r="J105" s="46"/>
      <c r="K105" s="111"/>
      <c r="L105" s="111"/>
      <c r="M105" s="111"/>
      <c r="N105" s="111"/>
      <c r="O105" s="111"/>
      <c r="P105" s="111"/>
      <c r="Q105" s="111"/>
      <c r="R105" s="111"/>
    </row>
    <row r="106" spans="2:18">
      <c r="B106" s="153"/>
      <c r="C106" s="153"/>
      <c r="D106" s="153"/>
      <c r="E106" s="153"/>
      <c r="F106" s="111"/>
      <c r="G106" s="111"/>
      <c r="H106" s="111"/>
      <c r="I106" s="46"/>
      <c r="J106" s="46"/>
      <c r="K106" s="111"/>
      <c r="L106" s="111"/>
      <c r="M106" s="111"/>
      <c r="N106" s="111"/>
      <c r="O106" s="111"/>
      <c r="P106" s="111"/>
      <c r="Q106" s="111"/>
      <c r="R106" s="111"/>
    </row>
    <row r="107" spans="2:18">
      <c r="B107" s="153"/>
      <c r="C107" s="153"/>
      <c r="D107" s="153"/>
      <c r="E107" s="153"/>
      <c r="F107" s="111"/>
      <c r="G107" s="111"/>
      <c r="H107" s="111"/>
      <c r="I107" s="46"/>
      <c r="J107" s="46"/>
      <c r="K107" s="111"/>
      <c r="L107" s="111"/>
      <c r="M107" s="111"/>
      <c r="N107" s="111"/>
      <c r="O107" s="111"/>
      <c r="P107" s="111"/>
      <c r="Q107" s="111"/>
      <c r="R107" s="111"/>
    </row>
    <row r="108" spans="2:18">
      <c r="B108" s="153"/>
      <c r="C108" s="153"/>
      <c r="D108" s="153"/>
      <c r="E108" s="153"/>
      <c r="F108" s="111"/>
      <c r="G108" s="111"/>
      <c r="H108" s="111"/>
      <c r="I108" s="46"/>
      <c r="J108" s="46"/>
      <c r="K108" s="111"/>
      <c r="L108" s="111"/>
      <c r="M108" s="111"/>
      <c r="N108" s="111"/>
      <c r="O108" s="111"/>
      <c r="P108" s="111"/>
      <c r="Q108" s="111"/>
      <c r="R108" s="111"/>
    </row>
    <row r="109" spans="2:18">
      <c r="B109" s="153"/>
      <c r="C109" s="153"/>
      <c r="D109" s="153"/>
      <c r="E109" s="153"/>
      <c r="F109" s="111"/>
      <c r="G109" s="111"/>
      <c r="H109" s="111"/>
      <c r="I109" s="46"/>
      <c r="J109" s="46"/>
      <c r="K109" s="111"/>
      <c r="L109" s="111"/>
      <c r="M109" s="111"/>
      <c r="N109" s="111"/>
      <c r="O109" s="111"/>
      <c r="P109" s="111"/>
      <c r="Q109" s="111"/>
      <c r="R109" s="111"/>
    </row>
    <row r="110" spans="2:18">
      <c r="B110" s="153"/>
      <c r="C110" s="153"/>
      <c r="D110" s="153"/>
      <c r="E110" s="153"/>
      <c r="F110" s="111"/>
      <c r="G110" s="111"/>
      <c r="H110" s="111"/>
      <c r="I110" s="46"/>
      <c r="J110" s="46"/>
      <c r="K110" s="111"/>
      <c r="L110" s="111"/>
      <c r="M110" s="111"/>
      <c r="N110" s="111"/>
      <c r="O110" s="111"/>
      <c r="P110" s="111"/>
      <c r="Q110" s="111"/>
      <c r="R110" s="111"/>
    </row>
    <row r="111" spans="2:18">
      <c r="B111" s="153"/>
      <c r="C111" s="153"/>
      <c r="D111" s="153"/>
      <c r="E111" s="153"/>
      <c r="F111" s="111"/>
      <c r="G111" s="111"/>
      <c r="H111" s="111"/>
      <c r="I111" s="46"/>
      <c r="J111" s="46"/>
      <c r="K111" s="111"/>
      <c r="L111" s="111"/>
      <c r="M111" s="111"/>
      <c r="N111" s="111"/>
      <c r="O111" s="111"/>
      <c r="P111" s="111"/>
      <c r="Q111" s="111"/>
      <c r="R111" s="111"/>
    </row>
    <row r="112" spans="2:18">
      <c r="B112" s="153"/>
      <c r="C112" s="153"/>
      <c r="D112" s="153"/>
      <c r="E112" s="153"/>
      <c r="F112" s="111"/>
      <c r="G112" s="111"/>
      <c r="H112" s="111"/>
      <c r="I112" s="46"/>
      <c r="J112" s="46"/>
      <c r="K112" s="111"/>
      <c r="L112" s="111"/>
      <c r="M112" s="111"/>
      <c r="N112" s="111"/>
      <c r="O112" s="111"/>
      <c r="P112" s="111"/>
      <c r="Q112" s="111"/>
      <c r="R112" s="111"/>
    </row>
    <row r="113" spans="2:18">
      <c r="B113" s="153"/>
      <c r="C113" s="153"/>
      <c r="D113" s="153"/>
      <c r="E113" s="153"/>
      <c r="F113" s="111"/>
      <c r="G113" s="111"/>
      <c r="H113" s="111"/>
      <c r="I113" s="46"/>
      <c r="J113" s="46"/>
      <c r="K113" s="111"/>
      <c r="L113" s="111"/>
      <c r="M113" s="111"/>
      <c r="N113" s="111"/>
      <c r="O113" s="111"/>
      <c r="P113" s="111"/>
      <c r="Q113" s="111"/>
      <c r="R113" s="111"/>
    </row>
    <row r="114" spans="2:18">
      <c r="B114" s="153"/>
      <c r="C114" s="153"/>
      <c r="D114" s="153"/>
      <c r="E114" s="153"/>
      <c r="F114" s="111"/>
      <c r="G114" s="111"/>
      <c r="H114" s="111"/>
      <c r="I114" s="46"/>
      <c r="J114" s="46"/>
      <c r="K114" s="111"/>
      <c r="L114" s="111"/>
      <c r="M114" s="111"/>
      <c r="N114" s="111"/>
      <c r="O114" s="111"/>
      <c r="P114" s="111"/>
      <c r="Q114" s="111"/>
      <c r="R114" s="111"/>
    </row>
    <row r="115" spans="2:18">
      <c r="B115" s="153"/>
      <c r="C115" s="153"/>
      <c r="D115" s="153"/>
      <c r="E115" s="153"/>
      <c r="F115" s="111"/>
      <c r="G115" s="111"/>
      <c r="H115" s="111"/>
      <c r="I115" s="46"/>
      <c r="J115" s="46"/>
      <c r="K115" s="111"/>
      <c r="L115" s="111"/>
      <c r="M115" s="111"/>
      <c r="N115" s="111"/>
      <c r="O115" s="111"/>
      <c r="P115" s="111"/>
      <c r="Q115" s="111"/>
      <c r="R115" s="111"/>
    </row>
    <row r="116" spans="2:18">
      <c r="B116" s="153"/>
      <c r="C116" s="153"/>
      <c r="D116" s="153"/>
      <c r="E116" s="153"/>
      <c r="F116" s="111"/>
      <c r="G116" s="111"/>
      <c r="H116" s="111"/>
      <c r="I116" s="46"/>
      <c r="J116" s="46"/>
      <c r="K116" s="111"/>
      <c r="L116" s="111"/>
      <c r="M116" s="111"/>
      <c r="N116" s="111"/>
      <c r="O116" s="111"/>
      <c r="P116" s="111"/>
      <c r="Q116" s="111"/>
      <c r="R116" s="111"/>
    </row>
    <row r="117" spans="2:18">
      <c r="B117" s="153"/>
      <c r="C117" s="153"/>
      <c r="D117" s="153"/>
      <c r="E117" s="153"/>
      <c r="F117" s="111"/>
      <c r="G117" s="111"/>
      <c r="H117" s="111"/>
      <c r="I117" s="46"/>
      <c r="J117" s="46"/>
      <c r="K117" s="111"/>
      <c r="L117" s="111"/>
      <c r="M117" s="111"/>
      <c r="N117" s="111"/>
      <c r="O117" s="111"/>
      <c r="P117" s="111"/>
      <c r="Q117" s="111"/>
      <c r="R117" s="111"/>
    </row>
    <row r="118" spans="2:18">
      <c r="B118" s="153"/>
      <c r="C118" s="153"/>
      <c r="D118" s="153"/>
      <c r="E118" s="153"/>
      <c r="F118" s="111"/>
      <c r="G118" s="111"/>
      <c r="H118" s="111"/>
      <c r="I118" s="46"/>
      <c r="J118" s="46"/>
      <c r="K118" s="111"/>
      <c r="L118" s="111"/>
      <c r="M118" s="111"/>
      <c r="N118" s="111"/>
      <c r="O118" s="111"/>
      <c r="P118" s="111"/>
      <c r="Q118" s="111"/>
      <c r="R118" s="111"/>
    </row>
    <row r="119" spans="2:18">
      <c r="B119" s="153"/>
      <c r="C119" s="153"/>
      <c r="D119" s="153"/>
      <c r="E119" s="153"/>
      <c r="F119" s="111"/>
      <c r="G119" s="111"/>
      <c r="H119" s="111"/>
      <c r="I119" s="46"/>
      <c r="J119" s="46"/>
      <c r="K119" s="111"/>
      <c r="L119" s="111"/>
      <c r="M119" s="111"/>
      <c r="N119" s="111"/>
      <c r="O119" s="111"/>
      <c r="P119" s="111"/>
      <c r="Q119" s="111"/>
      <c r="R119" s="111"/>
    </row>
    <row r="120" spans="2:18">
      <c r="B120" s="153"/>
      <c r="C120" s="153"/>
      <c r="D120" s="153"/>
      <c r="E120" s="153"/>
      <c r="F120" s="111"/>
      <c r="G120" s="111"/>
      <c r="H120" s="111"/>
      <c r="I120" s="46"/>
      <c r="J120" s="46"/>
      <c r="K120" s="111"/>
      <c r="L120" s="111"/>
      <c r="M120" s="111"/>
      <c r="N120" s="111"/>
      <c r="O120" s="111"/>
      <c r="P120" s="111"/>
      <c r="Q120" s="111"/>
      <c r="R120" s="111"/>
    </row>
    <row r="121" spans="2:18">
      <c r="B121" s="153"/>
      <c r="C121" s="153"/>
      <c r="D121" s="153"/>
      <c r="E121" s="153"/>
      <c r="F121" s="111"/>
      <c r="G121" s="111"/>
      <c r="H121" s="111"/>
      <c r="I121" s="46"/>
      <c r="J121" s="46"/>
      <c r="K121" s="111"/>
      <c r="L121" s="111"/>
      <c r="M121" s="111"/>
      <c r="N121" s="111"/>
      <c r="O121" s="111"/>
      <c r="P121" s="111"/>
      <c r="Q121" s="111"/>
      <c r="R121" s="111"/>
    </row>
    <row r="122" spans="2:18">
      <c r="B122" s="153"/>
      <c r="C122" s="153"/>
      <c r="D122" s="153"/>
      <c r="E122" s="153"/>
      <c r="F122" s="111"/>
      <c r="G122" s="111"/>
      <c r="H122" s="111"/>
      <c r="I122" s="46"/>
      <c r="J122" s="46"/>
      <c r="K122" s="111"/>
      <c r="L122" s="111"/>
      <c r="M122" s="111"/>
      <c r="N122" s="111"/>
      <c r="O122" s="111"/>
      <c r="P122" s="111"/>
      <c r="Q122" s="111"/>
      <c r="R122" s="111"/>
    </row>
    <row r="123" spans="2:18">
      <c r="B123" s="153"/>
      <c r="C123" s="153"/>
      <c r="D123" s="153"/>
      <c r="E123" s="153"/>
      <c r="F123" s="111"/>
      <c r="G123" s="111"/>
      <c r="H123" s="111"/>
      <c r="I123" s="46"/>
      <c r="J123" s="46"/>
      <c r="K123" s="111"/>
      <c r="L123" s="111"/>
      <c r="M123" s="111"/>
      <c r="N123" s="111"/>
      <c r="O123" s="111"/>
      <c r="P123" s="111"/>
      <c r="Q123" s="111"/>
      <c r="R123" s="111"/>
    </row>
    <row r="124" spans="2:18">
      <c r="B124" s="153"/>
      <c r="C124" s="153"/>
      <c r="D124" s="153"/>
      <c r="E124" s="153"/>
      <c r="F124" s="111"/>
      <c r="G124" s="111"/>
      <c r="H124" s="111"/>
      <c r="I124" s="46"/>
      <c r="J124" s="46"/>
      <c r="K124" s="111"/>
      <c r="L124" s="111"/>
      <c r="M124" s="111"/>
      <c r="N124" s="111"/>
      <c r="O124" s="111"/>
      <c r="P124" s="111"/>
      <c r="Q124" s="111"/>
      <c r="R124" s="111"/>
    </row>
    <row r="125" spans="2:18">
      <c r="B125" s="153"/>
      <c r="C125" s="153"/>
      <c r="D125" s="153"/>
      <c r="E125" s="153"/>
      <c r="F125" s="111"/>
      <c r="G125" s="111"/>
      <c r="H125" s="111"/>
      <c r="I125" s="46"/>
      <c r="J125" s="46"/>
      <c r="K125" s="111"/>
      <c r="L125" s="111"/>
      <c r="M125" s="111"/>
      <c r="N125" s="111"/>
      <c r="O125" s="111"/>
      <c r="P125" s="111"/>
      <c r="Q125" s="111"/>
      <c r="R125" s="111"/>
    </row>
    <row r="126" spans="2:18">
      <c r="B126" s="153"/>
      <c r="C126" s="153"/>
      <c r="D126" s="153"/>
      <c r="E126" s="153"/>
      <c r="F126" s="111"/>
      <c r="G126" s="111"/>
      <c r="H126" s="111"/>
      <c r="I126" s="46"/>
      <c r="J126" s="46"/>
      <c r="K126" s="111"/>
      <c r="L126" s="111"/>
      <c r="M126" s="111"/>
      <c r="N126" s="111"/>
      <c r="O126" s="111"/>
      <c r="P126" s="111"/>
      <c r="Q126" s="111"/>
      <c r="R126" s="111"/>
    </row>
    <row r="127" spans="2:18">
      <c r="B127" s="153"/>
      <c r="C127" s="153"/>
      <c r="D127" s="153"/>
      <c r="E127" s="153"/>
      <c r="F127" s="111"/>
      <c r="G127" s="111"/>
      <c r="H127" s="111"/>
      <c r="I127" s="46"/>
      <c r="J127" s="46"/>
      <c r="K127" s="111"/>
      <c r="L127" s="111"/>
      <c r="M127" s="111"/>
      <c r="N127" s="111"/>
      <c r="O127" s="111"/>
      <c r="P127" s="111"/>
      <c r="Q127" s="111"/>
      <c r="R127" s="111"/>
    </row>
    <row r="128" spans="2:18">
      <c r="B128" s="153"/>
      <c r="C128" s="153"/>
      <c r="D128" s="153"/>
      <c r="E128" s="153"/>
      <c r="F128" s="111"/>
      <c r="G128" s="111"/>
      <c r="H128" s="111"/>
      <c r="I128" s="46"/>
      <c r="J128" s="46"/>
      <c r="K128" s="111"/>
      <c r="L128" s="111"/>
      <c r="M128" s="111"/>
      <c r="N128" s="111"/>
      <c r="O128" s="111"/>
      <c r="P128" s="111"/>
      <c r="Q128" s="111"/>
      <c r="R128" s="111"/>
    </row>
    <row r="129" spans="2:18">
      <c r="B129" s="153"/>
      <c r="C129" s="153"/>
      <c r="D129" s="153"/>
      <c r="E129" s="153"/>
      <c r="F129" s="111"/>
      <c r="G129" s="111"/>
      <c r="H129" s="111"/>
      <c r="I129" s="46"/>
      <c r="J129" s="46"/>
      <c r="K129" s="111"/>
      <c r="L129" s="111"/>
      <c r="M129" s="111"/>
      <c r="N129" s="111"/>
      <c r="O129" s="111"/>
      <c r="P129" s="111"/>
      <c r="Q129" s="111"/>
      <c r="R129" s="111"/>
    </row>
    <row r="130" spans="2:18">
      <c r="B130" s="153"/>
      <c r="C130" s="153"/>
      <c r="D130" s="153"/>
      <c r="E130" s="153"/>
      <c r="F130" s="111"/>
      <c r="G130" s="111"/>
      <c r="H130" s="111"/>
      <c r="I130" s="46"/>
      <c r="J130" s="46"/>
      <c r="K130" s="111"/>
      <c r="L130" s="111"/>
      <c r="M130" s="111"/>
      <c r="N130" s="111"/>
      <c r="O130" s="111"/>
      <c r="P130" s="111"/>
      <c r="Q130" s="111"/>
      <c r="R130" s="111"/>
    </row>
    <row r="131" spans="2:18">
      <c r="B131" s="153"/>
      <c r="C131" s="153"/>
      <c r="D131" s="153"/>
      <c r="E131" s="153"/>
      <c r="F131" s="111"/>
      <c r="G131" s="111"/>
      <c r="H131" s="111"/>
      <c r="I131" s="46"/>
      <c r="J131" s="46"/>
      <c r="K131" s="111"/>
      <c r="L131" s="111"/>
      <c r="M131" s="111"/>
      <c r="N131" s="111"/>
      <c r="O131" s="111"/>
      <c r="P131" s="111"/>
      <c r="Q131" s="111"/>
      <c r="R131" s="111"/>
    </row>
    <row r="132" spans="2:18">
      <c r="B132" s="153"/>
      <c r="C132" s="153"/>
      <c r="D132" s="153"/>
      <c r="E132" s="153"/>
      <c r="F132" s="111"/>
      <c r="G132" s="111"/>
      <c r="H132" s="111"/>
      <c r="I132" s="46"/>
      <c r="J132" s="46"/>
      <c r="K132" s="111"/>
      <c r="L132" s="111"/>
      <c r="M132" s="111"/>
      <c r="N132" s="111"/>
      <c r="O132" s="111"/>
      <c r="P132" s="111"/>
      <c r="Q132" s="111"/>
      <c r="R132" s="111"/>
    </row>
    <row r="133" spans="2:18">
      <c r="B133" s="153"/>
      <c r="C133" s="153"/>
      <c r="D133" s="153"/>
      <c r="E133" s="153"/>
      <c r="F133" s="111"/>
      <c r="G133" s="111"/>
      <c r="H133" s="111"/>
      <c r="I133" s="46"/>
      <c r="J133" s="46"/>
      <c r="K133" s="111"/>
      <c r="L133" s="111"/>
      <c r="M133" s="111"/>
      <c r="N133" s="111"/>
      <c r="O133" s="111"/>
      <c r="P133" s="111"/>
      <c r="Q133" s="111"/>
      <c r="R133" s="111"/>
    </row>
    <row r="134" spans="2:18">
      <c r="B134" s="153"/>
      <c r="C134" s="153"/>
      <c r="D134" s="153"/>
      <c r="E134" s="153"/>
      <c r="F134" s="111"/>
      <c r="G134" s="111"/>
      <c r="H134" s="111"/>
      <c r="I134" s="46"/>
      <c r="J134" s="46"/>
      <c r="K134" s="111"/>
      <c r="L134" s="111"/>
      <c r="M134" s="111"/>
      <c r="N134" s="111"/>
      <c r="O134" s="111"/>
      <c r="P134" s="111"/>
      <c r="Q134" s="111"/>
      <c r="R134" s="111"/>
    </row>
    <row r="135" spans="2:18">
      <c r="B135" s="153"/>
      <c r="C135" s="153"/>
      <c r="D135" s="153"/>
      <c r="E135" s="153"/>
      <c r="F135" s="111"/>
      <c r="G135" s="111"/>
      <c r="H135" s="111"/>
      <c r="I135" s="46"/>
      <c r="J135" s="46"/>
      <c r="K135" s="111"/>
      <c r="L135" s="111"/>
      <c r="M135" s="111"/>
      <c r="N135" s="111"/>
      <c r="O135" s="111"/>
      <c r="P135" s="111"/>
      <c r="Q135" s="111"/>
      <c r="R135" s="111"/>
    </row>
    <row r="136" spans="2:18">
      <c r="B136" s="153"/>
      <c r="C136" s="153"/>
      <c r="D136" s="153"/>
      <c r="E136" s="153"/>
      <c r="F136" s="111"/>
      <c r="G136" s="111"/>
      <c r="H136" s="111"/>
      <c r="I136" s="46"/>
      <c r="J136" s="46"/>
      <c r="K136" s="111"/>
      <c r="L136" s="111"/>
      <c r="M136" s="111"/>
      <c r="N136" s="111"/>
      <c r="O136" s="111"/>
      <c r="P136" s="111"/>
      <c r="Q136" s="111"/>
      <c r="R136" s="111"/>
    </row>
    <row r="137" spans="2:18">
      <c r="B137" s="153"/>
      <c r="C137" s="153"/>
      <c r="D137" s="153"/>
      <c r="E137" s="153"/>
      <c r="F137" s="111"/>
      <c r="G137" s="111"/>
      <c r="H137" s="111"/>
      <c r="I137" s="46"/>
      <c r="J137" s="46"/>
      <c r="K137" s="111"/>
      <c r="L137" s="111"/>
      <c r="M137" s="111"/>
      <c r="N137" s="111"/>
      <c r="O137" s="111"/>
      <c r="P137" s="111"/>
      <c r="Q137" s="111"/>
      <c r="R137" s="111"/>
    </row>
    <row r="138" spans="2:18">
      <c r="B138" s="153"/>
      <c r="C138" s="153"/>
      <c r="D138" s="153"/>
      <c r="E138" s="153"/>
      <c r="F138" s="111"/>
      <c r="G138" s="111"/>
      <c r="H138" s="111"/>
      <c r="I138" s="46"/>
      <c r="J138" s="46"/>
      <c r="K138" s="111"/>
      <c r="L138" s="111"/>
      <c r="M138" s="111"/>
      <c r="N138" s="111"/>
      <c r="O138" s="111"/>
      <c r="P138" s="111"/>
      <c r="Q138" s="111"/>
      <c r="R138" s="111"/>
    </row>
    <row r="139" spans="2:18">
      <c r="B139" s="153"/>
      <c r="C139" s="153"/>
      <c r="D139" s="153"/>
      <c r="E139" s="153"/>
      <c r="F139" s="111"/>
      <c r="G139" s="111"/>
      <c r="H139" s="111"/>
      <c r="I139" s="46"/>
      <c r="J139" s="46"/>
      <c r="K139" s="111"/>
      <c r="L139" s="111"/>
      <c r="M139" s="111"/>
      <c r="N139" s="111"/>
      <c r="O139" s="111"/>
      <c r="P139" s="111"/>
      <c r="Q139" s="111"/>
      <c r="R139" s="111"/>
    </row>
    <row r="140" spans="2:18">
      <c r="B140" s="153"/>
      <c r="C140" s="153"/>
      <c r="D140" s="153"/>
      <c r="E140" s="153"/>
      <c r="F140" s="111"/>
      <c r="G140" s="111"/>
      <c r="H140" s="111"/>
      <c r="I140" s="46"/>
      <c r="J140" s="46"/>
      <c r="K140" s="111"/>
      <c r="L140" s="111"/>
      <c r="M140" s="111"/>
      <c r="N140" s="111"/>
      <c r="O140" s="111"/>
      <c r="P140" s="111"/>
      <c r="Q140" s="111"/>
      <c r="R140" s="111"/>
    </row>
    <row r="141" spans="2:18">
      <c r="B141" s="153"/>
      <c r="C141" s="153"/>
      <c r="D141" s="153"/>
      <c r="E141" s="153"/>
      <c r="F141" s="111"/>
      <c r="G141" s="111"/>
      <c r="H141" s="111"/>
      <c r="I141" s="46"/>
      <c r="J141" s="46"/>
      <c r="K141" s="111"/>
      <c r="L141" s="111"/>
      <c r="M141" s="111"/>
      <c r="N141" s="111"/>
      <c r="O141" s="111"/>
      <c r="P141" s="111"/>
      <c r="Q141" s="111"/>
      <c r="R141" s="111"/>
    </row>
    <row r="142" spans="2:18">
      <c r="B142" s="153"/>
      <c r="C142" s="153"/>
      <c r="D142" s="153"/>
      <c r="E142" s="153"/>
      <c r="F142" s="111"/>
      <c r="G142" s="111"/>
      <c r="H142" s="111"/>
      <c r="I142" s="46"/>
      <c r="J142" s="46"/>
      <c r="K142" s="111"/>
      <c r="L142" s="111"/>
      <c r="M142" s="111"/>
      <c r="N142" s="111"/>
      <c r="O142" s="111"/>
      <c r="P142" s="111"/>
      <c r="Q142" s="111"/>
      <c r="R142" s="111"/>
    </row>
    <row r="143" spans="2:18">
      <c r="B143" s="153"/>
      <c r="C143" s="153"/>
      <c r="D143" s="153"/>
      <c r="E143" s="153"/>
      <c r="F143" s="111"/>
      <c r="G143" s="111"/>
      <c r="H143" s="111"/>
      <c r="I143" s="46"/>
      <c r="J143" s="46"/>
      <c r="K143" s="111"/>
      <c r="L143" s="111"/>
      <c r="M143" s="111"/>
      <c r="N143" s="111"/>
      <c r="O143" s="111"/>
      <c r="P143" s="111"/>
      <c r="Q143" s="111"/>
      <c r="R143" s="111"/>
    </row>
    <row r="144" spans="2:18">
      <c r="B144" s="153"/>
      <c r="C144" s="153"/>
      <c r="D144" s="153"/>
      <c r="E144" s="153"/>
      <c r="F144" s="111"/>
      <c r="G144" s="111"/>
      <c r="H144" s="111"/>
      <c r="I144" s="46"/>
      <c r="J144" s="46"/>
      <c r="K144" s="111"/>
      <c r="L144" s="111"/>
      <c r="M144" s="111"/>
      <c r="N144" s="111"/>
      <c r="O144" s="111"/>
      <c r="P144" s="111"/>
      <c r="Q144" s="111"/>
      <c r="R144" s="111"/>
    </row>
    <row r="145" spans="2:18">
      <c r="B145" s="153"/>
      <c r="C145" s="153"/>
      <c r="D145" s="153"/>
      <c r="E145" s="153"/>
      <c r="F145" s="111"/>
      <c r="G145" s="111"/>
      <c r="H145" s="111"/>
      <c r="I145" s="46"/>
      <c r="J145" s="46"/>
      <c r="K145" s="111"/>
      <c r="L145" s="111"/>
      <c r="M145" s="111"/>
      <c r="N145" s="111"/>
      <c r="O145" s="111"/>
      <c r="P145" s="111"/>
      <c r="Q145" s="111"/>
      <c r="R145" s="111"/>
    </row>
    <row r="146" spans="2:18">
      <c r="B146" s="153"/>
      <c r="C146" s="153"/>
      <c r="D146" s="153"/>
      <c r="E146" s="153"/>
      <c r="F146" s="111"/>
      <c r="G146" s="111"/>
      <c r="H146" s="111"/>
      <c r="I146" s="46"/>
      <c r="J146" s="46"/>
      <c r="K146" s="111"/>
      <c r="L146" s="111"/>
      <c r="M146" s="111"/>
      <c r="N146" s="111"/>
      <c r="O146" s="111"/>
      <c r="P146" s="111"/>
      <c r="Q146" s="111"/>
      <c r="R146" s="111"/>
    </row>
    <row r="147" spans="2:18">
      <c r="B147" s="153"/>
      <c r="C147" s="153"/>
      <c r="D147" s="153"/>
      <c r="E147" s="153"/>
      <c r="F147" s="111"/>
      <c r="G147" s="111"/>
      <c r="H147" s="111"/>
      <c r="I147" s="46"/>
      <c r="J147" s="46"/>
      <c r="K147" s="111"/>
      <c r="L147" s="111"/>
      <c r="M147" s="111"/>
      <c r="N147" s="111"/>
      <c r="O147" s="111"/>
      <c r="P147" s="111"/>
      <c r="Q147" s="111"/>
      <c r="R147" s="111"/>
    </row>
    <row r="148" spans="2:18">
      <c r="B148" s="153"/>
      <c r="C148" s="153"/>
      <c r="D148" s="153"/>
      <c r="E148" s="153"/>
      <c r="F148" s="111"/>
      <c r="G148" s="111"/>
      <c r="H148" s="111"/>
      <c r="I148" s="46"/>
      <c r="J148" s="46"/>
      <c r="K148" s="111"/>
      <c r="L148" s="111"/>
      <c r="M148" s="111"/>
      <c r="N148" s="111"/>
      <c r="O148" s="111"/>
      <c r="P148" s="111"/>
      <c r="Q148" s="111"/>
      <c r="R148" s="111"/>
    </row>
    <row r="149" spans="2:18">
      <c r="B149" s="153"/>
      <c r="C149" s="153"/>
      <c r="D149" s="153"/>
      <c r="E149" s="153"/>
      <c r="F149" s="111"/>
      <c r="G149" s="111"/>
      <c r="H149" s="111"/>
      <c r="I149" s="46"/>
      <c r="J149" s="46"/>
      <c r="K149" s="111"/>
      <c r="L149" s="111"/>
      <c r="M149" s="111"/>
      <c r="N149" s="111"/>
      <c r="O149" s="111"/>
      <c r="P149" s="111"/>
      <c r="Q149" s="111"/>
      <c r="R149" s="111"/>
    </row>
    <row r="150" spans="2:18">
      <c r="B150" s="153"/>
      <c r="C150" s="153"/>
      <c r="D150" s="153"/>
      <c r="E150" s="153"/>
      <c r="F150" s="111"/>
      <c r="G150" s="111"/>
      <c r="H150" s="111"/>
      <c r="I150" s="46"/>
      <c r="J150" s="46"/>
      <c r="K150" s="111"/>
      <c r="L150" s="111"/>
      <c r="M150" s="111"/>
      <c r="N150" s="111"/>
      <c r="O150" s="111"/>
      <c r="P150" s="111"/>
      <c r="Q150" s="111"/>
      <c r="R150" s="111"/>
    </row>
    <row r="151" spans="2:18">
      <c r="B151" s="153"/>
      <c r="C151" s="153"/>
      <c r="D151" s="153"/>
      <c r="E151" s="153"/>
      <c r="F151" s="111"/>
      <c r="G151" s="111"/>
      <c r="H151" s="111"/>
      <c r="I151" s="46"/>
      <c r="J151" s="46"/>
      <c r="K151" s="111"/>
      <c r="L151" s="111"/>
      <c r="M151" s="111"/>
      <c r="N151" s="111"/>
      <c r="O151" s="111"/>
      <c r="P151" s="111"/>
      <c r="Q151" s="111"/>
      <c r="R151" s="111"/>
    </row>
    <row r="152" spans="2:18">
      <c r="B152" s="153"/>
      <c r="C152" s="153"/>
      <c r="D152" s="153"/>
      <c r="E152" s="153"/>
      <c r="F152" s="111"/>
      <c r="G152" s="111"/>
      <c r="H152" s="111"/>
      <c r="I152" s="46"/>
      <c r="J152" s="46"/>
      <c r="K152" s="111"/>
      <c r="L152" s="111"/>
      <c r="M152" s="111"/>
      <c r="N152" s="111"/>
      <c r="O152" s="111"/>
      <c r="P152" s="111"/>
      <c r="Q152" s="111"/>
      <c r="R152" s="111"/>
    </row>
    <row r="153" spans="2:18">
      <c r="B153" s="153"/>
      <c r="C153" s="153"/>
      <c r="D153" s="153"/>
      <c r="E153" s="153"/>
      <c r="F153" s="111"/>
      <c r="G153" s="111"/>
      <c r="H153" s="111"/>
      <c r="I153" s="46"/>
      <c r="J153" s="46"/>
      <c r="K153" s="111"/>
      <c r="L153" s="111"/>
      <c r="M153" s="111"/>
      <c r="N153" s="111"/>
      <c r="O153" s="111"/>
      <c r="P153" s="111"/>
      <c r="Q153" s="111"/>
      <c r="R153" s="111"/>
    </row>
    <row r="154" spans="2:18">
      <c r="B154" s="153"/>
      <c r="C154" s="153"/>
      <c r="D154" s="153"/>
      <c r="E154" s="153"/>
      <c r="F154" s="111"/>
      <c r="G154" s="111"/>
      <c r="H154" s="111"/>
      <c r="I154" s="46"/>
      <c r="J154" s="46"/>
      <c r="K154" s="111"/>
      <c r="L154" s="111"/>
      <c r="M154" s="111"/>
      <c r="N154" s="111"/>
      <c r="O154" s="111"/>
      <c r="P154" s="111"/>
      <c r="Q154" s="111"/>
      <c r="R154" s="111"/>
    </row>
    <row r="155" spans="2:18">
      <c r="B155" s="153"/>
      <c r="C155" s="153"/>
      <c r="D155" s="153"/>
      <c r="E155" s="153"/>
      <c r="F155" s="111"/>
      <c r="G155" s="111"/>
      <c r="H155" s="111"/>
      <c r="I155" s="46"/>
      <c r="J155" s="46"/>
      <c r="K155" s="111"/>
      <c r="L155" s="111"/>
      <c r="M155" s="111"/>
      <c r="N155" s="111"/>
      <c r="O155" s="111"/>
      <c r="P155" s="111"/>
      <c r="Q155" s="111"/>
      <c r="R155" s="111"/>
    </row>
    <row r="156" spans="2:18">
      <c r="B156" s="153"/>
      <c r="C156" s="153"/>
      <c r="D156" s="153"/>
      <c r="E156" s="153"/>
      <c r="F156" s="111"/>
      <c r="G156" s="111"/>
      <c r="H156" s="111"/>
      <c r="I156" s="46"/>
      <c r="J156" s="46"/>
      <c r="K156" s="111"/>
      <c r="L156" s="111"/>
      <c r="M156" s="111"/>
      <c r="N156" s="111"/>
      <c r="O156" s="111"/>
      <c r="P156" s="111"/>
      <c r="Q156" s="111"/>
      <c r="R156" s="111"/>
    </row>
    <row r="157" spans="2:18">
      <c r="B157" s="153"/>
      <c r="C157" s="153"/>
      <c r="D157" s="153"/>
      <c r="E157" s="153"/>
      <c r="F157" s="111"/>
      <c r="G157" s="111"/>
      <c r="H157" s="111"/>
      <c r="I157" s="46"/>
      <c r="J157" s="46"/>
      <c r="K157" s="111"/>
      <c r="L157" s="111"/>
      <c r="M157" s="111"/>
      <c r="N157" s="111"/>
      <c r="O157" s="111"/>
      <c r="P157" s="111"/>
      <c r="Q157" s="111"/>
      <c r="R157" s="111"/>
    </row>
    <row r="158" spans="2:18">
      <c r="B158" s="153"/>
      <c r="C158" s="153"/>
      <c r="D158" s="153"/>
      <c r="E158" s="153"/>
      <c r="F158" s="111"/>
      <c r="G158" s="111"/>
      <c r="H158" s="111"/>
      <c r="I158" s="46"/>
      <c r="J158" s="46"/>
      <c r="K158" s="111"/>
      <c r="L158" s="111"/>
      <c r="M158" s="111"/>
      <c r="N158" s="111"/>
      <c r="O158" s="111"/>
      <c r="P158" s="111"/>
      <c r="Q158" s="111"/>
      <c r="R158" s="111"/>
    </row>
    <row r="159" spans="2:18">
      <c r="B159" s="153"/>
      <c r="C159" s="153"/>
      <c r="D159" s="153"/>
      <c r="E159" s="153"/>
      <c r="F159" s="111"/>
      <c r="G159" s="111"/>
      <c r="H159" s="111"/>
      <c r="I159" s="46"/>
      <c r="J159" s="46"/>
      <c r="K159" s="111"/>
      <c r="L159" s="111"/>
      <c r="M159" s="111"/>
      <c r="N159" s="111"/>
      <c r="O159" s="111"/>
      <c r="P159" s="111"/>
      <c r="Q159" s="111"/>
      <c r="R159" s="111"/>
    </row>
    <row r="160" spans="2:18">
      <c r="B160" s="153"/>
      <c r="C160" s="153"/>
      <c r="D160" s="153"/>
      <c r="E160" s="153"/>
      <c r="F160" s="111"/>
      <c r="G160" s="111"/>
      <c r="H160" s="111"/>
      <c r="I160" s="46"/>
      <c r="J160" s="46"/>
      <c r="K160" s="111"/>
      <c r="L160" s="111"/>
      <c r="M160" s="111"/>
      <c r="N160" s="111"/>
      <c r="O160" s="111"/>
      <c r="P160" s="111"/>
      <c r="Q160" s="111"/>
      <c r="R160" s="111"/>
    </row>
    <row r="161" spans="2:18">
      <c r="B161" s="153"/>
      <c r="C161" s="153"/>
      <c r="D161" s="153"/>
      <c r="E161" s="153"/>
      <c r="F161" s="111"/>
      <c r="G161" s="111"/>
      <c r="H161" s="111"/>
      <c r="I161" s="46"/>
      <c r="J161" s="46"/>
      <c r="K161" s="111"/>
      <c r="L161" s="111"/>
      <c r="M161" s="111"/>
      <c r="N161" s="111"/>
      <c r="O161" s="111"/>
      <c r="P161" s="111"/>
      <c r="Q161" s="111"/>
      <c r="R161" s="111"/>
    </row>
    <row r="162" spans="2:18">
      <c r="B162" s="153"/>
      <c r="C162" s="153"/>
      <c r="D162" s="153"/>
      <c r="E162" s="153"/>
      <c r="F162" s="111"/>
      <c r="G162" s="111"/>
      <c r="H162" s="111"/>
      <c r="I162" s="46"/>
      <c r="J162" s="46"/>
      <c r="K162" s="111"/>
      <c r="L162" s="111"/>
      <c r="M162" s="111"/>
      <c r="N162" s="111"/>
      <c r="O162" s="111"/>
      <c r="P162" s="111"/>
      <c r="Q162" s="111"/>
      <c r="R162" s="111"/>
    </row>
    <row r="163" spans="2:18">
      <c r="B163" s="153"/>
      <c r="C163" s="153"/>
      <c r="D163" s="153"/>
      <c r="E163" s="153"/>
      <c r="F163" s="111"/>
      <c r="G163" s="111"/>
      <c r="H163" s="111"/>
      <c r="I163" s="46"/>
      <c r="J163" s="46"/>
      <c r="K163" s="111"/>
      <c r="L163" s="111"/>
      <c r="M163" s="111"/>
      <c r="N163" s="111"/>
      <c r="O163" s="111"/>
      <c r="P163" s="111"/>
      <c r="Q163" s="111"/>
      <c r="R163" s="111"/>
    </row>
    <row r="164" spans="2:18">
      <c r="B164" s="153"/>
      <c r="C164" s="153"/>
      <c r="D164" s="153"/>
      <c r="E164" s="153"/>
      <c r="F164" s="111"/>
      <c r="G164" s="111"/>
      <c r="H164" s="111"/>
      <c r="I164" s="46"/>
      <c r="J164" s="46"/>
      <c r="K164" s="111"/>
      <c r="L164" s="111"/>
      <c r="M164" s="111"/>
      <c r="N164" s="111"/>
      <c r="O164" s="111"/>
      <c r="P164" s="111"/>
      <c r="Q164" s="111"/>
      <c r="R164" s="111"/>
    </row>
    <row r="165" spans="2:18">
      <c r="B165" s="153"/>
      <c r="C165" s="153"/>
      <c r="D165" s="153"/>
      <c r="E165" s="153"/>
      <c r="F165" s="111"/>
      <c r="G165" s="111"/>
      <c r="H165" s="111"/>
      <c r="I165" s="46"/>
      <c r="J165" s="46"/>
      <c r="K165" s="111"/>
      <c r="L165" s="111"/>
      <c r="M165" s="111"/>
      <c r="N165" s="111"/>
      <c r="O165" s="111"/>
      <c r="P165" s="111"/>
      <c r="Q165" s="111"/>
      <c r="R165" s="111"/>
    </row>
    <row r="166" spans="2:18">
      <c r="B166" s="153"/>
      <c r="C166" s="153"/>
      <c r="D166" s="153"/>
      <c r="E166" s="153"/>
      <c r="F166" s="111"/>
      <c r="G166" s="111"/>
      <c r="H166" s="111"/>
      <c r="I166" s="46"/>
      <c r="J166" s="46"/>
      <c r="K166" s="111"/>
      <c r="L166" s="111"/>
      <c r="M166" s="111"/>
      <c r="N166" s="111"/>
      <c r="O166" s="111"/>
      <c r="P166" s="111"/>
      <c r="Q166" s="111"/>
      <c r="R166" s="111"/>
    </row>
    <row r="167" spans="2:18">
      <c r="B167" s="153"/>
      <c r="C167" s="153"/>
      <c r="D167" s="153"/>
      <c r="E167" s="153"/>
      <c r="F167" s="111"/>
      <c r="G167" s="111"/>
      <c r="H167" s="111"/>
      <c r="I167" s="46"/>
      <c r="J167" s="46"/>
      <c r="K167" s="111"/>
      <c r="L167" s="111"/>
      <c r="M167" s="111"/>
      <c r="N167" s="111"/>
      <c r="O167" s="111"/>
      <c r="P167" s="111"/>
      <c r="Q167" s="111"/>
      <c r="R167" s="111"/>
    </row>
    <row r="168" spans="2:18">
      <c r="B168" s="153"/>
      <c r="C168" s="153"/>
      <c r="D168" s="153"/>
      <c r="E168" s="153"/>
      <c r="F168" s="111"/>
      <c r="G168" s="111"/>
      <c r="H168" s="111"/>
      <c r="I168" s="46"/>
      <c r="J168" s="46"/>
      <c r="K168" s="111"/>
      <c r="L168" s="111"/>
      <c r="M168" s="111"/>
      <c r="N168" s="111"/>
      <c r="O168" s="111"/>
      <c r="P168" s="111"/>
      <c r="Q168" s="111"/>
      <c r="R168" s="111"/>
    </row>
    <row r="169" spans="2:18">
      <c r="B169" s="153"/>
      <c r="C169" s="153"/>
      <c r="D169" s="153"/>
      <c r="E169" s="153"/>
      <c r="F169" s="111"/>
      <c r="G169" s="111"/>
      <c r="H169" s="111"/>
      <c r="I169" s="46"/>
      <c r="J169" s="46"/>
      <c r="K169" s="111"/>
      <c r="L169" s="111"/>
      <c r="M169" s="111"/>
      <c r="N169" s="111"/>
      <c r="O169" s="111"/>
      <c r="P169" s="111"/>
      <c r="Q169" s="111"/>
      <c r="R169" s="111"/>
    </row>
    <row r="170" spans="2:18">
      <c r="B170" s="153"/>
      <c r="C170" s="153"/>
      <c r="D170" s="153"/>
      <c r="E170" s="153"/>
      <c r="F170" s="111"/>
      <c r="G170" s="111"/>
      <c r="H170" s="111"/>
      <c r="I170" s="46"/>
      <c r="J170" s="46"/>
      <c r="K170" s="111"/>
      <c r="L170" s="111"/>
      <c r="M170" s="111"/>
      <c r="N170" s="111"/>
      <c r="O170" s="111"/>
      <c r="P170" s="111"/>
      <c r="Q170" s="111"/>
      <c r="R170" s="111"/>
    </row>
    <row r="171" spans="2:18">
      <c r="B171" s="153"/>
      <c r="C171" s="153"/>
      <c r="D171" s="153"/>
      <c r="E171" s="153"/>
      <c r="F171" s="111"/>
      <c r="G171" s="111"/>
      <c r="H171" s="111"/>
      <c r="I171" s="46"/>
      <c r="J171" s="46"/>
      <c r="K171" s="111"/>
      <c r="L171" s="111"/>
      <c r="M171" s="111"/>
      <c r="N171" s="111"/>
      <c r="O171" s="111"/>
      <c r="P171" s="111"/>
      <c r="Q171" s="111"/>
      <c r="R171" s="111"/>
    </row>
    <row r="172" spans="2:18">
      <c r="B172" s="153"/>
      <c r="C172" s="153"/>
      <c r="D172" s="153"/>
      <c r="E172" s="153"/>
      <c r="F172" s="111"/>
      <c r="G172" s="111"/>
      <c r="H172" s="111"/>
      <c r="I172" s="46"/>
      <c r="J172" s="46"/>
      <c r="K172" s="111"/>
      <c r="L172" s="111"/>
      <c r="M172" s="111"/>
      <c r="N172" s="111"/>
      <c r="O172" s="111"/>
      <c r="P172" s="111"/>
      <c r="Q172" s="111"/>
      <c r="R172" s="111"/>
    </row>
    <row r="173" spans="2:18">
      <c r="B173" s="153"/>
      <c r="C173" s="153"/>
      <c r="D173" s="153"/>
      <c r="E173" s="153"/>
      <c r="F173" s="111"/>
      <c r="G173" s="111"/>
      <c r="H173" s="111"/>
      <c r="I173" s="46"/>
      <c r="J173" s="46"/>
      <c r="K173" s="111"/>
      <c r="L173" s="111"/>
      <c r="M173" s="111"/>
      <c r="N173" s="111"/>
      <c r="O173" s="111"/>
      <c r="P173" s="111"/>
      <c r="Q173" s="111"/>
      <c r="R173" s="111"/>
    </row>
    <row r="174" spans="2:18">
      <c r="B174" s="153"/>
      <c r="C174" s="153"/>
      <c r="D174" s="153"/>
      <c r="E174" s="153"/>
      <c r="F174" s="111"/>
      <c r="G174" s="111"/>
      <c r="H174" s="111"/>
      <c r="I174" s="46"/>
      <c r="J174" s="46"/>
      <c r="K174" s="111"/>
      <c r="L174" s="111"/>
      <c r="M174" s="111"/>
      <c r="N174" s="111"/>
      <c r="O174" s="111"/>
      <c r="P174" s="111"/>
      <c r="Q174" s="111"/>
      <c r="R174" s="111"/>
    </row>
    <row r="175" spans="2:18">
      <c r="B175" s="153"/>
      <c r="C175" s="153"/>
      <c r="D175" s="153"/>
      <c r="E175" s="153"/>
      <c r="F175" s="111"/>
      <c r="G175" s="111"/>
      <c r="H175" s="111"/>
      <c r="I175" s="46"/>
      <c r="J175" s="46"/>
      <c r="K175" s="111"/>
      <c r="L175" s="111"/>
      <c r="M175" s="111"/>
      <c r="N175" s="111"/>
      <c r="O175" s="111"/>
      <c r="P175" s="111"/>
      <c r="Q175" s="111"/>
      <c r="R175" s="111"/>
    </row>
    <row r="176" spans="2:18">
      <c r="B176" s="153"/>
      <c r="C176" s="153"/>
      <c r="D176" s="153"/>
      <c r="E176" s="153"/>
      <c r="F176" s="111"/>
      <c r="G176" s="111"/>
      <c r="H176" s="111"/>
      <c r="I176" s="46"/>
      <c r="J176" s="46"/>
      <c r="K176" s="111"/>
      <c r="L176" s="111"/>
      <c r="M176" s="111"/>
      <c r="N176" s="111"/>
      <c r="O176" s="111"/>
      <c r="P176" s="111"/>
      <c r="Q176" s="111"/>
      <c r="R176" s="111"/>
    </row>
    <row r="177" spans="2:18">
      <c r="B177" s="153"/>
      <c r="C177" s="153"/>
      <c r="D177" s="153"/>
      <c r="E177" s="153"/>
      <c r="F177" s="111"/>
      <c r="G177" s="111"/>
      <c r="H177" s="111"/>
      <c r="I177" s="46"/>
      <c r="J177" s="46"/>
      <c r="K177" s="111"/>
      <c r="L177" s="111"/>
      <c r="M177" s="111"/>
      <c r="N177" s="111"/>
      <c r="O177" s="111"/>
      <c r="P177" s="111"/>
      <c r="Q177" s="111"/>
      <c r="R177" s="111"/>
    </row>
    <row r="178" spans="2:18">
      <c r="B178" s="153"/>
      <c r="C178" s="153"/>
      <c r="D178" s="153"/>
      <c r="E178" s="153"/>
      <c r="F178" s="111"/>
      <c r="G178" s="111"/>
      <c r="H178" s="111"/>
      <c r="I178" s="46"/>
      <c r="J178" s="46"/>
      <c r="K178" s="111"/>
      <c r="L178" s="111"/>
      <c r="M178" s="111"/>
      <c r="N178" s="111"/>
      <c r="O178" s="111"/>
      <c r="P178" s="111"/>
      <c r="Q178" s="111"/>
      <c r="R178" s="111"/>
    </row>
    <row r="179" spans="2:18">
      <c r="B179" s="153"/>
      <c r="C179" s="153"/>
      <c r="D179" s="153"/>
      <c r="E179" s="153"/>
      <c r="F179" s="111"/>
      <c r="G179" s="111"/>
      <c r="H179" s="111"/>
      <c r="I179" s="46"/>
      <c r="J179" s="46"/>
      <c r="K179" s="111"/>
      <c r="L179" s="111"/>
      <c r="M179" s="111"/>
      <c r="N179" s="111"/>
      <c r="O179" s="111"/>
      <c r="P179" s="111"/>
      <c r="Q179" s="111"/>
      <c r="R179" s="111"/>
    </row>
    <row r="180" spans="2:18">
      <c r="B180" s="153"/>
      <c r="C180" s="153"/>
      <c r="D180" s="153"/>
      <c r="E180" s="153"/>
      <c r="F180" s="111"/>
      <c r="G180" s="111"/>
      <c r="H180" s="111"/>
      <c r="I180" s="46"/>
      <c r="J180" s="46"/>
      <c r="K180" s="111"/>
      <c r="L180" s="111"/>
      <c r="M180" s="111"/>
      <c r="N180" s="111"/>
      <c r="O180" s="111"/>
      <c r="P180" s="111"/>
      <c r="Q180" s="111"/>
      <c r="R180" s="111"/>
    </row>
    <row r="181" spans="2:18">
      <c r="B181" s="153"/>
      <c r="C181" s="153"/>
      <c r="D181" s="153"/>
      <c r="E181" s="153"/>
      <c r="F181" s="111"/>
      <c r="G181" s="111"/>
      <c r="H181" s="111"/>
      <c r="I181" s="46"/>
      <c r="J181" s="46"/>
      <c r="K181" s="111"/>
      <c r="L181" s="111"/>
      <c r="M181" s="111"/>
      <c r="N181" s="111"/>
      <c r="O181" s="111"/>
      <c r="P181" s="111"/>
      <c r="Q181" s="111"/>
      <c r="R181" s="111"/>
    </row>
    <row r="182" spans="2:18">
      <c r="B182" s="153"/>
      <c r="C182" s="153"/>
      <c r="D182" s="153"/>
      <c r="E182" s="153"/>
      <c r="F182" s="111"/>
      <c r="G182" s="111"/>
      <c r="H182" s="111"/>
      <c r="I182" s="46"/>
      <c r="J182" s="46"/>
      <c r="K182" s="111"/>
      <c r="L182" s="111"/>
      <c r="M182" s="111"/>
      <c r="N182" s="111"/>
      <c r="O182" s="111"/>
      <c r="P182" s="111"/>
      <c r="Q182" s="111"/>
      <c r="R182" s="111"/>
    </row>
    <row r="183" spans="2:18">
      <c r="B183" s="153"/>
      <c r="C183" s="153"/>
      <c r="D183" s="153"/>
      <c r="E183" s="153"/>
      <c r="F183" s="111"/>
      <c r="G183" s="111"/>
      <c r="H183" s="111"/>
      <c r="I183" s="46"/>
      <c r="J183" s="46"/>
      <c r="K183" s="111"/>
      <c r="L183" s="111"/>
      <c r="M183" s="111"/>
      <c r="N183" s="111"/>
      <c r="O183" s="111"/>
      <c r="P183" s="111"/>
      <c r="Q183" s="111"/>
      <c r="R183" s="111"/>
    </row>
    <row r="184" spans="2:18">
      <c r="B184" s="153"/>
      <c r="C184" s="153"/>
      <c r="D184" s="153"/>
      <c r="E184" s="153"/>
      <c r="F184" s="111"/>
      <c r="G184" s="111"/>
      <c r="H184" s="111"/>
      <c r="I184" s="46"/>
      <c r="J184" s="46"/>
      <c r="K184" s="111"/>
      <c r="L184" s="111"/>
      <c r="M184" s="111"/>
      <c r="N184" s="111"/>
      <c r="O184" s="111"/>
      <c r="P184" s="111"/>
      <c r="Q184" s="111"/>
      <c r="R184" s="111"/>
    </row>
    <row r="185" spans="2:18">
      <c r="B185" s="153"/>
      <c r="C185" s="153"/>
      <c r="D185" s="153"/>
      <c r="E185" s="153"/>
      <c r="F185" s="111"/>
      <c r="G185" s="111"/>
      <c r="H185" s="111"/>
      <c r="I185" s="46"/>
      <c r="J185" s="46"/>
      <c r="K185" s="111"/>
      <c r="L185" s="111"/>
      <c r="M185" s="111"/>
      <c r="N185" s="111"/>
      <c r="O185" s="111"/>
      <c r="P185" s="111"/>
      <c r="Q185" s="111"/>
      <c r="R185" s="111"/>
    </row>
    <row r="186" spans="2:18">
      <c r="B186" s="153"/>
      <c r="C186" s="153"/>
      <c r="D186" s="153"/>
      <c r="E186" s="153"/>
      <c r="F186" s="111"/>
      <c r="G186" s="111"/>
      <c r="H186" s="111"/>
      <c r="I186" s="46"/>
      <c r="J186" s="46"/>
      <c r="K186" s="111"/>
      <c r="L186" s="111"/>
      <c r="M186" s="111"/>
      <c r="N186" s="111"/>
      <c r="O186" s="111"/>
      <c r="P186" s="111"/>
      <c r="Q186" s="111"/>
      <c r="R186" s="111"/>
    </row>
    <row r="187" spans="2:18">
      <c r="B187" s="153"/>
      <c r="C187" s="153"/>
      <c r="D187" s="153"/>
      <c r="E187" s="153"/>
      <c r="F187" s="111"/>
      <c r="G187" s="111"/>
      <c r="H187" s="111"/>
      <c r="I187" s="46"/>
      <c r="J187" s="46"/>
      <c r="K187" s="111"/>
      <c r="L187" s="111"/>
      <c r="M187" s="111"/>
      <c r="N187" s="111"/>
      <c r="O187" s="111"/>
      <c r="P187" s="111"/>
      <c r="Q187" s="111"/>
      <c r="R187" s="111"/>
    </row>
    <row r="188" spans="2:18">
      <c r="B188" s="153"/>
      <c r="C188" s="153"/>
      <c r="D188" s="153"/>
      <c r="E188" s="153"/>
      <c r="F188" s="111"/>
      <c r="G188" s="111"/>
      <c r="H188" s="111"/>
      <c r="I188" s="46"/>
      <c r="J188" s="46"/>
      <c r="K188" s="111"/>
      <c r="L188" s="111"/>
      <c r="M188" s="111"/>
      <c r="N188" s="111"/>
      <c r="O188" s="111"/>
      <c r="P188" s="111"/>
      <c r="Q188" s="111"/>
      <c r="R188" s="111"/>
    </row>
    <row r="189" spans="2:18">
      <c r="B189" s="153"/>
      <c r="C189" s="153"/>
      <c r="D189" s="153"/>
      <c r="E189" s="153"/>
      <c r="F189" s="111"/>
      <c r="G189" s="111"/>
      <c r="H189" s="111"/>
      <c r="I189" s="46"/>
      <c r="J189" s="46"/>
      <c r="K189" s="111"/>
      <c r="L189" s="111"/>
      <c r="M189" s="111"/>
      <c r="N189" s="111"/>
      <c r="O189" s="111"/>
      <c r="P189" s="111"/>
      <c r="Q189" s="111"/>
      <c r="R189" s="111"/>
    </row>
    <row r="190" spans="2:18">
      <c r="B190" s="153"/>
      <c r="C190" s="153"/>
      <c r="D190" s="153"/>
      <c r="E190" s="153"/>
      <c r="F190" s="111"/>
      <c r="G190" s="111"/>
      <c r="H190" s="111"/>
      <c r="I190" s="46"/>
      <c r="J190" s="46"/>
      <c r="K190" s="111"/>
      <c r="L190" s="111"/>
      <c r="M190" s="111"/>
      <c r="N190" s="111"/>
      <c r="O190" s="111"/>
      <c r="P190" s="111"/>
      <c r="Q190" s="111"/>
      <c r="R190" s="111"/>
    </row>
    <row r="191" spans="2:18">
      <c r="B191" s="153"/>
      <c r="C191" s="153"/>
      <c r="D191" s="153"/>
      <c r="E191" s="153"/>
      <c r="F191" s="111"/>
      <c r="G191" s="111"/>
      <c r="H191" s="111"/>
      <c r="I191" s="46"/>
      <c r="J191" s="46"/>
      <c r="K191" s="111"/>
      <c r="L191" s="111"/>
      <c r="M191" s="111"/>
      <c r="N191" s="111"/>
      <c r="O191" s="111"/>
      <c r="P191" s="111"/>
      <c r="Q191" s="111"/>
      <c r="R191" s="111"/>
    </row>
    <row r="192" spans="2:18">
      <c r="B192" s="153"/>
      <c r="C192" s="153"/>
      <c r="D192" s="153"/>
      <c r="E192" s="153"/>
      <c r="F192" s="111"/>
      <c r="G192" s="111"/>
      <c r="H192" s="111"/>
      <c r="I192" s="46"/>
      <c r="J192" s="46"/>
      <c r="K192" s="111"/>
      <c r="L192" s="111"/>
      <c r="M192" s="111"/>
      <c r="N192" s="111"/>
      <c r="O192" s="111"/>
      <c r="P192" s="111"/>
      <c r="Q192" s="111"/>
      <c r="R192" s="111"/>
    </row>
    <row r="193" spans="2:18">
      <c r="B193" s="153"/>
      <c r="C193" s="153"/>
      <c r="D193" s="153"/>
      <c r="E193" s="153"/>
      <c r="F193" s="111"/>
      <c r="G193" s="111"/>
      <c r="H193" s="111"/>
      <c r="I193" s="46"/>
      <c r="J193" s="46"/>
      <c r="K193" s="111"/>
      <c r="L193" s="111"/>
      <c r="M193" s="111"/>
      <c r="N193" s="111"/>
      <c r="O193" s="111"/>
      <c r="P193" s="111"/>
      <c r="Q193" s="111"/>
      <c r="R193" s="111"/>
    </row>
    <row r="194" spans="2:18">
      <c r="B194" s="153"/>
      <c r="C194" s="153"/>
      <c r="D194" s="153"/>
      <c r="E194" s="153"/>
      <c r="F194" s="111"/>
      <c r="G194" s="111"/>
      <c r="H194" s="111"/>
      <c r="I194" s="46"/>
      <c r="J194" s="46"/>
      <c r="K194" s="111"/>
      <c r="L194" s="111"/>
      <c r="M194" s="111"/>
      <c r="N194" s="111"/>
      <c r="O194" s="111"/>
      <c r="P194" s="111"/>
      <c r="Q194" s="111"/>
      <c r="R194" s="111"/>
    </row>
    <row r="195" spans="2:18">
      <c r="B195" s="153"/>
      <c r="C195" s="153"/>
      <c r="D195" s="153"/>
      <c r="E195" s="153"/>
      <c r="F195" s="111"/>
      <c r="G195" s="111"/>
      <c r="H195" s="111"/>
      <c r="I195" s="46"/>
      <c r="J195" s="46"/>
      <c r="K195" s="111"/>
      <c r="L195" s="111"/>
      <c r="M195" s="111"/>
      <c r="N195" s="111"/>
      <c r="O195" s="111"/>
      <c r="P195" s="111"/>
      <c r="Q195" s="111"/>
      <c r="R195" s="111"/>
    </row>
    <row r="196" spans="2:18">
      <c r="B196" s="153"/>
      <c r="C196" s="153"/>
      <c r="D196" s="153"/>
      <c r="E196" s="153"/>
      <c r="F196" s="111"/>
      <c r="G196" s="111"/>
      <c r="H196" s="111"/>
      <c r="I196" s="46"/>
      <c r="J196" s="46"/>
      <c r="K196" s="111"/>
      <c r="L196" s="111"/>
      <c r="M196" s="111"/>
      <c r="N196" s="111"/>
      <c r="O196" s="111"/>
      <c r="P196" s="111"/>
      <c r="Q196" s="111"/>
      <c r="R196" s="111"/>
    </row>
    <row r="197" spans="2:18">
      <c r="B197" s="153"/>
      <c r="C197" s="153"/>
      <c r="D197" s="153"/>
      <c r="E197" s="153"/>
      <c r="F197" s="111"/>
      <c r="G197" s="111"/>
      <c r="H197" s="111"/>
      <c r="I197" s="46"/>
      <c r="J197" s="46"/>
      <c r="K197" s="111"/>
      <c r="L197" s="111"/>
      <c r="M197" s="111"/>
      <c r="N197" s="111"/>
      <c r="O197" s="111"/>
      <c r="P197" s="111"/>
      <c r="Q197" s="111"/>
      <c r="R197" s="111"/>
    </row>
    <row r="198" spans="2:18">
      <c r="B198" s="153"/>
      <c r="C198" s="153"/>
      <c r="D198" s="153"/>
      <c r="E198" s="153"/>
      <c r="F198" s="111"/>
      <c r="G198" s="111"/>
      <c r="H198" s="111"/>
      <c r="I198" s="46"/>
      <c r="J198" s="46"/>
      <c r="K198" s="111"/>
      <c r="L198" s="111"/>
      <c r="M198" s="111"/>
      <c r="N198" s="111"/>
      <c r="O198" s="111"/>
      <c r="P198" s="111"/>
      <c r="Q198" s="111"/>
      <c r="R198" s="111"/>
    </row>
    <row r="199" spans="2:18">
      <c r="B199" s="153"/>
      <c r="C199" s="153"/>
      <c r="D199" s="153"/>
      <c r="E199" s="153"/>
      <c r="F199" s="111"/>
      <c r="G199" s="111"/>
      <c r="H199" s="111"/>
      <c r="I199" s="46"/>
      <c r="J199" s="46"/>
      <c r="K199" s="111"/>
      <c r="L199" s="111"/>
      <c r="M199" s="111"/>
      <c r="N199" s="111"/>
      <c r="O199" s="111"/>
      <c r="P199" s="111"/>
      <c r="Q199" s="111"/>
      <c r="R199" s="111"/>
    </row>
    <row r="200" spans="2:18">
      <c r="B200" s="153"/>
      <c r="C200" s="153"/>
      <c r="D200" s="153"/>
      <c r="E200" s="153"/>
      <c r="F200" s="111"/>
      <c r="G200" s="111"/>
      <c r="H200" s="111"/>
      <c r="I200" s="46"/>
      <c r="J200" s="46"/>
      <c r="K200" s="111"/>
      <c r="L200" s="111"/>
      <c r="M200" s="111"/>
      <c r="N200" s="111"/>
      <c r="O200" s="111"/>
      <c r="P200" s="111"/>
      <c r="Q200" s="111"/>
      <c r="R200" s="111"/>
    </row>
    <row r="201" spans="2:18">
      <c r="B201" s="153"/>
      <c r="C201" s="153"/>
      <c r="D201" s="153"/>
      <c r="E201" s="153"/>
      <c r="F201" s="111"/>
      <c r="G201" s="111"/>
      <c r="H201" s="111"/>
      <c r="I201" s="46"/>
      <c r="J201" s="46"/>
      <c r="K201" s="111"/>
      <c r="L201" s="111"/>
      <c r="M201" s="111"/>
      <c r="N201" s="111"/>
      <c r="O201" s="111"/>
      <c r="P201" s="111"/>
      <c r="Q201" s="111"/>
      <c r="R201" s="111"/>
    </row>
    <row r="202" spans="2:18">
      <c r="B202" s="153"/>
      <c r="C202" s="153"/>
      <c r="D202" s="153"/>
      <c r="E202" s="153"/>
      <c r="F202" s="111"/>
      <c r="G202" s="111"/>
      <c r="H202" s="111"/>
      <c r="I202" s="46"/>
      <c r="J202" s="46"/>
      <c r="K202" s="111"/>
      <c r="L202" s="111"/>
      <c r="M202" s="111"/>
      <c r="N202" s="111"/>
      <c r="O202" s="111"/>
      <c r="P202" s="111"/>
      <c r="Q202" s="111"/>
      <c r="R202" s="111"/>
    </row>
    <row r="203" spans="2:18">
      <c r="B203" s="153"/>
      <c r="C203" s="153"/>
      <c r="D203" s="153"/>
      <c r="E203" s="153"/>
      <c r="F203" s="111"/>
      <c r="G203" s="111"/>
      <c r="H203" s="111"/>
      <c r="I203" s="46"/>
      <c r="J203" s="46"/>
      <c r="K203" s="111"/>
      <c r="L203" s="111"/>
      <c r="M203" s="111"/>
      <c r="N203" s="111"/>
      <c r="O203" s="111"/>
      <c r="P203" s="111"/>
      <c r="Q203" s="111"/>
      <c r="R203" s="111"/>
    </row>
    <row r="204" spans="2:18">
      <c r="B204" s="153"/>
      <c r="C204" s="153"/>
      <c r="D204" s="153"/>
      <c r="E204" s="153"/>
      <c r="F204" s="111"/>
      <c r="G204" s="111"/>
      <c r="H204" s="111"/>
      <c r="I204" s="46"/>
      <c r="J204" s="46"/>
      <c r="K204" s="111"/>
      <c r="L204" s="111"/>
      <c r="M204" s="111"/>
      <c r="N204" s="111"/>
      <c r="O204" s="111"/>
      <c r="P204" s="111"/>
      <c r="Q204" s="111"/>
      <c r="R204" s="111"/>
    </row>
    <row r="205" spans="2:18">
      <c r="B205" s="153"/>
      <c r="C205" s="153"/>
      <c r="D205" s="153"/>
      <c r="E205" s="153"/>
      <c r="F205" s="111"/>
      <c r="G205" s="111"/>
      <c r="H205" s="111"/>
      <c r="I205" s="46"/>
      <c r="J205" s="46"/>
      <c r="K205" s="111"/>
      <c r="L205" s="111"/>
      <c r="M205" s="111"/>
      <c r="N205" s="111"/>
      <c r="O205" s="111"/>
      <c r="P205" s="111"/>
      <c r="Q205" s="111"/>
      <c r="R205" s="111"/>
    </row>
    <row r="206" spans="2:18">
      <c r="B206" s="153"/>
      <c r="C206" s="153"/>
      <c r="D206" s="153"/>
      <c r="E206" s="153"/>
      <c r="F206" s="111"/>
      <c r="G206" s="111"/>
      <c r="H206" s="111"/>
      <c r="I206" s="46"/>
      <c r="J206" s="46"/>
      <c r="K206" s="111"/>
      <c r="L206" s="111"/>
      <c r="M206" s="111"/>
      <c r="N206" s="111"/>
      <c r="O206" s="111"/>
      <c r="P206" s="111"/>
      <c r="Q206" s="111"/>
      <c r="R206" s="111"/>
    </row>
    <row r="207" spans="2:18">
      <c r="B207" s="153"/>
      <c r="C207" s="153"/>
      <c r="D207" s="153"/>
      <c r="E207" s="153"/>
      <c r="F207" s="111"/>
      <c r="G207" s="111"/>
      <c r="H207" s="111"/>
      <c r="I207" s="46"/>
      <c r="J207" s="46"/>
      <c r="K207" s="111"/>
      <c r="L207" s="111"/>
      <c r="M207" s="111"/>
      <c r="N207" s="111"/>
      <c r="O207" s="111"/>
      <c r="P207" s="111"/>
      <c r="Q207" s="111"/>
      <c r="R207" s="111"/>
    </row>
    <row r="208" spans="2:18">
      <c r="B208" s="153"/>
      <c r="C208" s="153"/>
      <c r="D208" s="153"/>
      <c r="E208" s="153"/>
      <c r="F208" s="111"/>
      <c r="G208" s="111"/>
      <c r="H208" s="111"/>
      <c r="I208" s="46"/>
      <c r="J208" s="46"/>
      <c r="K208" s="111"/>
      <c r="L208" s="111"/>
      <c r="M208" s="111"/>
      <c r="N208" s="111"/>
      <c r="O208" s="111"/>
      <c r="P208" s="111"/>
      <c r="Q208" s="111"/>
      <c r="R208" s="111"/>
    </row>
    <row r="209" spans="2:18">
      <c r="B209" s="153"/>
      <c r="C209" s="153"/>
      <c r="D209" s="153"/>
      <c r="E209" s="153"/>
      <c r="F209" s="111"/>
      <c r="G209" s="111"/>
      <c r="H209" s="111"/>
      <c r="I209" s="46"/>
      <c r="J209" s="46"/>
      <c r="K209" s="111"/>
      <c r="L209" s="111"/>
      <c r="M209" s="111"/>
      <c r="N209" s="111"/>
      <c r="O209" s="111"/>
      <c r="P209" s="111"/>
      <c r="Q209" s="111"/>
      <c r="R209" s="111"/>
    </row>
    <row r="210" spans="2:18">
      <c r="B210" s="153"/>
      <c r="C210" s="153"/>
      <c r="D210" s="153"/>
      <c r="E210" s="153"/>
      <c r="F210" s="111"/>
      <c r="G210" s="111"/>
      <c r="H210" s="111"/>
      <c r="I210" s="46"/>
      <c r="J210" s="46"/>
      <c r="K210" s="111"/>
      <c r="L210" s="111"/>
      <c r="M210" s="111"/>
      <c r="N210" s="111"/>
      <c r="O210" s="111"/>
      <c r="P210" s="111"/>
      <c r="Q210" s="111"/>
      <c r="R210" s="111"/>
    </row>
    <row r="211" spans="2:18">
      <c r="B211" s="153"/>
      <c r="C211" s="153"/>
      <c r="D211" s="153"/>
      <c r="E211" s="153"/>
      <c r="F211" s="111"/>
      <c r="G211" s="111"/>
      <c r="H211" s="111"/>
      <c r="I211" s="46"/>
      <c r="J211" s="46"/>
      <c r="K211" s="111"/>
      <c r="L211" s="111"/>
      <c r="M211" s="111"/>
      <c r="N211" s="111"/>
      <c r="O211" s="111"/>
      <c r="P211" s="111"/>
      <c r="Q211" s="111"/>
      <c r="R211" s="111"/>
    </row>
    <row r="212" spans="2:18">
      <c r="B212" s="153"/>
      <c r="C212" s="153"/>
      <c r="D212" s="153"/>
      <c r="E212" s="153"/>
      <c r="F212" s="111"/>
      <c r="G212" s="111"/>
      <c r="H212" s="111"/>
      <c r="I212" s="46"/>
      <c r="J212" s="46"/>
      <c r="K212" s="111"/>
      <c r="L212" s="111"/>
      <c r="M212" s="111"/>
      <c r="N212" s="111"/>
      <c r="O212" s="111"/>
      <c r="P212" s="111"/>
      <c r="Q212" s="111"/>
      <c r="R212" s="111"/>
    </row>
    <row r="213" spans="2:18">
      <c r="B213" s="153"/>
      <c r="C213" s="153"/>
      <c r="D213" s="153"/>
      <c r="E213" s="153"/>
      <c r="F213" s="111"/>
      <c r="G213" s="111"/>
      <c r="H213" s="111"/>
      <c r="I213" s="46"/>
      <c r="J213" s="46"/>
      <c r="K213" s="111"/>
      <c r="L213" s="111"/>
      <c r="M213" s="111"/>
      <c r="N213" s="111"/>
      <c r="O213" s="111"/>
      <c r="P213" s="111"/>
      <c r="Q213" s="111"/>
      <c r="R213" s="111"/>
    </row>
    <row r="214" spans="2:18">
      <c r="B214" s="153"/>
      <c r="C214" s="153"/>
      <c r="D214" s="153"/>
      <c r="E214" s="153"/>
      <c r="F214" s="111"/>
      <c r="G214" s="111"/>
      <c r="H214" s="111"/>
      <c r="I214" s="46"/>
      <c r="J214" s="46"/>
      <c r="K214" s="111"/>
      <c r="L214" s="111"/>
      <c r="M214" s="111"/>
      <c r="N214" s="111"/>
      <c r="O214" s="111"/>
      <c r="P214" s="111"/>
      <c r="Q214" s="111"/>
      <c r="R214" s="111"/>
    </row>
    <row r="215" spans="2:18">
      <c r="B215" s="153"/>
      <c r="C215" s="153"/>
      <c r="D215" s="153"/>
      <c r="E215" s="153"/>
      <c r="F215" s="111"/>
      <c r="G215" s="111"/>
      <c r="H215" s="111"/>
      <c r="I215" s="46"/>
      <c r="J215" s="46"/>
      <c r="K215" s="111"/>
      <c r="L215" s="111"/>
      <c r="M215" s="111"/>
      <c r="N215" s="111"/>
      <c r="O215" s="111"/>
      <c r="P215" s="111"/>
      <c r="Q215" s="111"/>
      <c r="R215" s="111"/>
    </row>
    <row r="216" spans="2:18">
      <c r="B216" s="153"/>
      <c r="C216" s="153"/>
      <c r="D216" s="153"/>
      <c r="E216" s="153"/>
      <c r="F216" s="111"/>
      <c r="G216" s="111"/>
      <c r="H216" s="111"/>
      <c r="I216" s="46"/>
      <c r="J216" s="46"/>
      <c r="K216" s="111"/>
      <c r="L216" s="111"/>
      <c r="M216" s="111"/>
      <c r="N216" s="111"/>
      <c r="O216" s="111"/>
      <c r="P216" s="111"/>
      <c r="Q216" s="111"/>
      <c r="R216" s="111"/>
    </row>
    <row r="217" spans="2:18">
      <c r="B217" s="153"/>
      <c r="C217" s="153"/>
      <c r="D217" s="153"/>
      <c r="E217" s="153"/>
      <c r="F217" s="111"/>
      <c r="G217" s="111"/>
      <c r="H217" s="111"/>
      <c r="I217" s="46"/>
      <c r="J217" s="46"/>
      <c r="K217" s="111"/>
      <c r="L217" s="111"/>
      <c r="M217" s="111"/>
      <c r="N217" s="111"/>
      <c r="O217" s="111"/>
      <c r="P217" s="111"/>
      <c r="Q217" s="111"/>
      <c r="R217" s="111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baseColWidth="10" defaultColWidth="9.1640625" defaultRowHeight="14"/>
  <cols>
    <col min="1" max="1" width="54.33203125" style="119" bestFit="1" customWidth="1"/>
    <col min="2" max="2" width="10.5" style="119" bestFit="1" customWidth="1"/>
    <col min="3" max="3" width="11.5" style="119" bestFit="1" customWidth="1"/>
    <col min="4" max="4" width="6.33203125" style="119" bestFit="1" customWidth="1"/>
    <col min="5" max="5" width="7.5" style="119" hidden="1" customWidth="1"/>
    <col min="6" max="16384" width="9.1640625" style="119"/>
  </cols>
  <sheetData>
    <row r="2" spans="1:20" ht="36.75" customHeight="1">
      <c r="A2" s="273" t="s">
        <v>66</v>
      </c>
      <c r="B2" s="274"/>
      <c r="C2" s="274"/>
      <c r="D2" s="274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1:20">
      <c r="A3" s="83"/>
    </row>
    <row r="5" spans="1:20" s="150" customFormat="1">
      <c r="D5" s="50"/>
    </row>
    <row r="6" spans="1:20" s="260" customFormat="1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baseColWidth="10" defaultColWidth="9.1640625" defaultRowHeight="14"/>
  <cols>
    <col min="1" max="1" width="54.33203125" style="119" bestFit="1" customWidth="1"/>
    <col min="2" max="2" width="10.5" style="119" bestFit="1" customWidth="1"/>
    <col min="3" max="3" width="11.5" style="119" bestFit="1" customWidth="1"/>
    <col min="4" max="4" width="6.33203125" style="119" bestFit="1" customWidth="1"/>
    <col min="5" max="5" width="7.5" style="119" hidden="1" customWidth="1"/>
    <col min="6" max="16384" width="9.1640625" style="119"/>
  </cols>
  <sheetData>
    <row r="2" spans="1:20" ht="35.25" customHeight="1">
      <c r="A2" s="273" t="s">
        <v>75</v>
      </c>
      <c r="B2" s="274"/>
      <c r="C2" s="274"/>
      <c r="D2" s="274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1:20">
      <c r="A3" s="83"/>
    </row>
    <row r="5" spans="1:20" s="150" customFormat="1">
      <c r="D5" s="50"/>
    </row>
    <row r="6" spans="1:20" s="260" customFormat="1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baseColWidth="10" defaultColWidth="9.1640625" defaultRowHeight="14"/>
  <cols>
    <col min="1" max="1" width="77.33203125" style="119" bestFit="1" customWidth="1"/>
    <col min="2" max="7" width="8.6640625" style="119" bestFit="1" customWidth="1"/>
    <col min="8" max="8" width="7.5" style="119" hidden="1" customWidth="1"/>
    <col min="9" max="16384" width="9.1640625" style="119"/>
  </cols>
  <sheetData>
    <row r="2" spans="1:20" ht="19">
      <c r="A2" s="5" t="s">
        <v>185</v>
      </c>
      <c r="B2" s="274"/>
      <c r="C2" s="274"/>
      <c r="D2" s="274"/>
      <c r="E2" s="274"/>
      <c r="F2" s="274"/>
      <c r="G2" s="274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1:20">
      <c r="A3" s="83"/>
    </row>
    <row r="4" spans="1:20" s="150" customFormat="1">
      <c r="G4" s="50" t="s">
        <v>178</v>
      </c>
    </row>
    <row r="5" spans="1:20" s="260" customFormat="1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Лист39">
    <pageSetUpPr fitToPage="1"/>
  </sheetPr>
  <dimension ref="A8"/>
  <sheetViews>
    <sheetView workbookViewId="0">
      <selection activeCell="A8" sqref="A8:IV8"/>
    </sheetView>
  </sheetViews>
  <sheetFormatPr baseColWidth="10" defaultColWidth="8.83203125" defaultRowHeight="13"/>
  <sheetData>
    <row r="8" s="208" customFormat="1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Лист8">
    <tabColor indexed="14"/>
  </sheetPr>
  <dimension ref="A1:G12"/>
  <sheetViews>
    <sheetView workbookViewId="0">
      <selection activeCell="A8" sqref="A8"/>
    </sheetView>
  </sheetViews>
  <sheetFormatPr baseColWidth="10" defaultColWidth="8.83203125" defaultRowHeight="13"/>
  <cols>
    <col min="1" max="1" width="15.1640625" customWidth="1"/>
    <col min="2" max="2" width="17" customWidth="1"/>
    <col min="3" max="6" width="15.1640625" bestFit="1" customWidth="1"/>
    <col min="7" max="7" width="11" bestFit="1" customWidth="1"/>
  </cols>
  <sheetData>
    <row r="1" spans="1:7">
      <c r="A1" t="s">
        <v>205</v>
      </c>
    </row>
    <row r="3" spans="1:7">
      <c r="A3" t="s">
        <v>128</v>
      </c>
      <c r="B3" s="100">
        <v>44104</v>
      </c>
      <c r="C3" s="198" t="s">
        <v>98</v>
      </c>
    </row>
    <row r="4" spans="1:7">
      <c r="A4" t="s">
        <v>9</v>
      </c>
      <c r="B4">
        <v>1000000000</v>
      </c>
      <c r="C4" t="str">
        <f t="shared" ref="C4:E4" si="0">IF($A$9="UKR",C6,C7 )</f>
        <v>млрд. дол. США</v>
      </c>
      <c r="D4" t="str">
        <f t="shared" si="0"/>
        <v>млрд. грн</v>
      </c>
      <c r="E4" t="str">
        <f t="shared" si="0"/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>
      <c r="A5" t="s">
        <v>17</v>
      </c>
      <c r="B5" t="s">
        <v>91</v>
      </c>
    </row>
    <row r="6" spans="1:7">
      <c r="C6" t="str">
        <f>IF($B$4=1,"дол. США",IF($B$4=1000,"тис. дол. США",IF($B$4=1000000,"млн. дол. США",IF($B$4=1000000000,"млрд. дол. США"))))</f>
        <v>млрд. дол. США</v>
      </c>
      <c r="D6" t="str">
        <f>IF($B$4=1,"грн",IF($B$4=1000,"тис. грн",IF($B$4=1000000,"млн. грн",IF($B$4=1000000000,"млрд. грн"))))</f>
        <v>млрд. грн</v>
      </c>
      <c r="E6" t="str">
        <f>IF($B$4=1,"одиниць",IF($B$4=1000,"тис. одиниць",IF($B$4=1000000,"млн. одиниць",IF($B$4=1000000000,"млрд. одиниць"))))</f>
        <v>млрд. одиниць</v>
      </c>
    </row>
    <row r="7" spans="1:7">
      <c r="C7" t="str">
        <f>IF($B$4=1,"дол. США",IF($B$4=1000,"th USD",IF($B$4=1000000,"ml USD",IF($B$4=1000000000,"bn USD"))))</f>
        <v>bn USD</v>
      </c>
      <c r="D7" t="str">
        <f>IF($B$4=1,"грн",IF($B$4=1000,"th UAH",IF($B$4=1000000,"ml UAH",IF($B$4=1000000000,"bn UAH"))))</f>
        <v>bn UAH</v>
      </c>
      <c r="E7" t="str">
        <f>IF($B$4=1,"одиниць",IF($B$4=1000,"th units",IF($B$4=1000000,"ml units",IF($B$4=1000000000,"bn units"))))</f>
        <v>bn units</v>
      </c>
    </row>
    <row r="8" spans="1:7">
      <c r="A8" t="s">
        <v>70</v>
      </c>
    </row>
    <row r="9" spans="1:7">
      <c r="A9" t="s">
        <v>138</v>
      </c>
    </row>
    <row r="12" spans="1:7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Лист30">
    <pageSetUpPr fitToPage="1"/>
  </sheetPr>
  <dimension ref="A7:A8"/>
  <sheetViews>
    <sheetView workbookViewId="0">
      <selection activeCell="Q12" sqref="Q12"/>
    </sheetView>
  </sheetViews>
  <sheetFormatPr baseColWidth="10" defaultColWidth="8.83203125" defaultRowHeight="13"/>
  <sheetData>
    <row r="7" s="140" customFormat="1"/>
    <row r="8" s="60" customFormat="1" ht="11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19">
    <tabColor indexed="57"/>
    <outlinePr applyStyles="1" summaryBelow="0"/>
    <pageSetUpPr fitToPage="1"/>
  </sheetPr>
  <dimension ref="A1:P180"/>
  <sheetViews>
    <sheetView topLeftCell="G1" workbookViewId="0">
      <selection activeCell="K5" sqref="K5"/>
    </sheetView>
  </sheetViews>
  <sheetFormatPr baseColWidth="10" defaultColWidth="9.1640625" defaultRowHeight="11" outlineLevelRow="3"/>
  <cols>
    <col min="1" max="1" width="52" style="237" customWidth="1"/>
    <col min="2" max="11" width="15.1640625" style="28" customWidth="1"/>
    <col min="12" max="16384" width="9.1640625" style="237"/>
  </cols>
  <sheetData>
    <row r="1" spans="1:16" s="119" customFormat="1" ht="14"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6" s="119" customFormat="1" ht="19">
      <c r="A2" s="5" t="s">
        <v>292</v>
      </c>
      <c r="B2" s="5"/>
      <c r="C2" s="5"/>
      <c r="D2" s="5"/>
      <c r="E2" s="5"/>
      <c r="F2" s="5"/>
      <c r="G2" s="5"/>
      <c r="H2" s="5"/>
      <c r="I2" s="5"/>
      <c r="J2" s="5"/>
      <c r="K2" s="5"/>
      <c r="L2" s="154"/>
      <c r="M2" s="154"/>
      <c r="N2" s="154"/>
      <c r="O2" s="154"/>
      <c r="P2" s="154"/>
    </row>
    <row r="3" spans="1:16" s="119" customFormat="1" ht="14">
      <c r="A3" s="83"/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6" s="150" customFormat="1" ht="14">
      <c r="B4" s="199"/>
      <c r="C4" s="199"/>
      <c r="D4" s="199"/>
      <c r="E4" s="199"/>
      <c r="F4" s="199"/>
      <c r="G4" s="199"/>
      <c r="H4" s="199"/>
      <c r="I4" s="199"/>
      <c r="J4" s="199"/>
      <c r="K4" s="199" t="s">
        <v>293</v>
      </c>
    </row>
    <row r="5" spans="1:16" s="207" customFormat="1" ht="14">
      <c r="A5" s="209"/>
      <c r="B5" s="12">
        <v>43830</v>
      </c>
      <c r="C5" s="12">
        <v>43861</v>
      </c>
      <c r="D5" s="12">
        <v>43890</v>
      </c>
      <c r="E5" s="12">
        <v>43921</v>
      </c>
      <c r="F5" s="12">
        <v>43951</v>
      </c>
      <c r="G5" s="12">
        <v>43982</v>
      </c>
      <c r="H5" s="12">
        <v>44012</v>
      </c>
      <c r="I5" s="12">
        <v>44043</v>
      </c>
      <c r="J5" s="12">
        <v>44074</v>
      </c>
      <c r="K5" s="12">
        <v>44104</v>
      </c>
    </row>
    <row r="6" spans="1:16" s="258" customFormat="1" ht="17">
      <c r="A6" s="235" t="s">
        <v>206</v>
      </c>
      <c r="B6" s="25">
        <f t="shared" ref="B6:J6" si="0">B$7+B$77</f>
        <v>84.365406859510017</v>
      </c>
      <c r="C6" s="25">
        <f t="shared" si="0"/>
        <v>83.394522378510004</v>
      </c>
      <c r="D6" s="25">
        <f t="shared" si="0"/>
        <v>83.377322845519998</v>
      </c>
      <c r="E6" s="25">
        <f t="shared" si="0"/>
        <v>80.378909253790027</v>
      </c>
      <c r="F6" s="25">
        <f t="shared" si="0"/>
        <v>81.435055081279984</v>
      </c>
      <c r="G6" s="25">
        <f t="shared" si="0"/>
        <v>82.118683048470018</v>
      </c>
      <c r="H6" s="25">
        <f t="shared" si="0"/>
        <v>85.013273010710023</v>
      </c>
      <c r="I6" s="25">
        <f t="shared" si="0"/>
        <v>85.047778234580008</v>
      </c>
      <c r="J6" s="25">
        <f t="shared" si="0"/>
        <v>85.204053915909995</v>
      </c>
      <c r="K6" s="25">
        <v>82.886899914439994</v>
      </c>
    </row>
    <row r="7" spans="1:16" s="70" customFormat="1" ht="16">
      <c r="A7" s="37" t="s">
        <v>207</v>
      </c>
      <c r="B7" s="81">
        <f t="shared" ref="B7:K7" si="1">B$8+B$46</f>
        <v>74.362672420230012</v>
      </c>
      <c r="C7" s="81">
        <f t="shared" si="1"/>
        <v>73.501587510809998</v>
      </c>
      <c r="D7" s="81">
        <f t="shared" si="1"/>
        <v>73.622899957480001</v>
      </c>
      <c r="E7" s="81">
        <f t="shared" si="1"/>
        <v>70.873209701620027</v>
      </c>
      <c r="F7" s="81">
        <f t="shared" si="1"/>
        <v>71.73853206954999</v>
      </c>
      <c r="G7" s="81">
        <f t="shared" si="1"/>
        <v>72.396898257470014</v>
      </c>
      <c r="H7" s="81">
        <f t="shared" si="1"/>
        <v>75.025236752660021</v>
      </c>
      <c r="I7" s="81">
        <f t="shared" si="1"/>
        <v>74.844336727450013</v>
      </c>
      <c r="J7" s="81">
        <f t="shared" si="1"/>
        <v>75.001776454549997</v>
      </c>
      <c r="K7" s="81">
        <f t="shared" si="1"/>
        <v>72.988204610929998</v>
      </c>
    </row>
    <row r="8" spans="1:16" s="221" customFormat="1" ht="16" outlineLevel="1">
      <c r="A8" s="121" t="s">
        <v>208</v>
      </c>
      <c r="B8" s="232">
        <f t="shared" ref="B8:K8" si="2">B$9+B$44</f>
        <v>35.020184952060006</v>
      </c>
      <c r="C8" s="232">
        <f t="shared" si="2"/>
        <v>32.91943734513</v>
      </c>
      <c r="D8" s="232">
        <f t="shared" si="2"/>
        <v>33.16822136183</v>
      </c>
      <c r="E8" s="232">
        <f t="shared" si="2"/>
        <v>30.534149888430015</v>
      </c>
      <c r="F8" s="232">
        <f t="shared" si="2"/>
        <v>31.57348433888999</v>
      </c>
      <c r="G8" s="232">
        <f t="shared" si="2"/>
        <v>33.072540079960007</v>
      </c>
      <c r="H8" s="232">
        <f t="shared" si="2"/>
        <v>33.066712358440014</v>
      </c>
      <c r="I8" s="232">
        <f t="shared" si="2"/>
        <v>31.728384847340013</v>
      </c>
      <c r="J8" s="232">
        <f t="shared" si="2"/>
        <v>31.475036511959992</v>
      </c>
      <c r="K8" s="232">
        <f t="shared" si="2"/>
        <v>31.03484627996</v>
      </c>
    </row>
    <row r="9" spans="1:16" s="138" customFormat="1" ht="14" outlineLevel="2">
      <c r="A9" s="170" t="s">
        <v>209</v>
      </c>
      <c r="B9" s="239">
        <f t="shared" ref="B9:J9" si="3">SUM(B$10:B$43)</f>
        <v>34.930848530000006</v>
      </c>
      <c r="C9" s="239">
        <f t="shared" si="3"/>
        <v>32.834522645050001</v>
      </c>
      <c r="D9" s="239">
        <f t="shared" si="3"/>
        <v>33.082066874630002</v>
      </c>
      <c r="E9" s="239">
        <f t="shared" si="3"/>
        <v>30.459920883230016</v>
      </c>
      <c r="F9" s="239">
        <f t="shared" si="3"/>
        <v>31.496255228439992</v>
      </c>
      <c r="G9" s="239">
        <f t="shared" si="3"/>
        <v>32.995122962170008</v>
      </c>
      <c r="H9" s="239">
        <f t="shared" si="3"/>
        <v>32.989914114050016</v>
      </c>
      <c r="I9" s="239">
        <f t="shared" si="3"/>
        <v>31.654357477770013</v>
      </c>
      <c r="J9" s="239">
        <f t="shared" si="3"/>
        <v>31.400428797599993</v>
      </c>
      <c r="K9" s="239">
        <v>30.963576691099998</v>
      </c>
    </row>
    <row r="10" spans="1:16" s="233" customFormat="1" ht="14" outlineLevel="3">
      <c r="A10" s="132" t="s">
        <v>210</v>
      </c>
      <c r="B10" s="225">
        <v>3.0702229567899999</v>
      </c>
      <c r="C10" s="225">
        <v>2.9182617296800002</v>
      </c>
      <c r="D10" s="225">
        <v>2.9608694678799998</v>
      </c>
      <c r="E10" s="225">
        <v>2.55766495022</v>
      </c>
      <c r="F10" s="225">
        <v>2.6610378030200001</v>
      </c>
      <c r="G10" s="225">
        <v>2.66751586086</v>
      </c>
      <c r="H10" s="225">
        <v>2.6888722173600001</v>
      </c>
      <c r="I10" s="225">
        <v>2.59185791206</v>
      </c>
      <c r="J10" s="225">
        <v>2.6121770351300002</v>
      </c>
      <c r="K10" s="225">
        <v>2.5362086512099999</v>
      </c>
    </row>
    <row r="11" spans="1:16" ht="14" outlineLevel="3">
      <c r="A11" s="130" t="s">
        <v>211</v>
      </c>
      <c r="B11" s="175">
        <v>0.80354805750000002</v>
      </c>
      <c r="C11" s="175">
        <v>0.76377630458000001</v>
      </c>
      <c r="D11" s="175">
        <v>0.77492773093</v>
      </c>
      <c r="E11" s="175">
        <v>0.67826024981999999</v>
      </c>
      <c r="F11" s="175">
        <v>0.70567341700999997</v>
      </c>
      <c r="G11" s="175">
        <v>0.70739131568000002</v>
      </c>
      <c r="H11" s="175">
        <v>0.71305475009999997</v>
      </c>
      <c r="I11" s="175">
        <v>0.68732778886000001</v>
      </c>
      <c r="J11" s="175">
        <v>0.69271616215999998</v>
      </c>
      <c r="K11" s="175">
        <v>0.67257031195999994</v>
      </c>
      <c r="L11" s="223"/>
      <c r="M11" s="223"/>
      <c r="N11" s="223"/>
    </row>
    <row r="12" spans="1:16" ht="14" outlineLevel="3">
      <c r="A12" s="130" t="s">
        <v>212</v>
      </c>
      <c r="B12" s="175">
        <v>1.59467773396</v>
      </c>
      <c r="C12" s="175">
        <v>1.43081576495</v>
      </c>
      <c r="D12" s="175">
        <v>1.4643309630100001</v>
      </c>
      <c r="E12" s="175">
        <v>1.49449625996</v>
      </c>
      <c r="F12" s="175">
        <v>1.2044079809699999</v>
      </c>
      <c r="G12" s="175">
        <v>1.14874811201</v>
      </c>
      <c r="H12" s="175">
        <v>1.52666615492</v>
      </c>
      <c r="I12" s="175">
        <v>0.86430297796</v>
      </c>
      <c r="J12" s="175">
        <v>0.87398021461999997</v>
      </c>
      <c r="K12" s="175">
        <v>0.85457019791</v>
      </c>
      <c r="L12" s="223"/>
      <c r="M12" s="223"/>
      <c r="N12" s="223"/>
    </row>
    <row r="13" spans="1:16" ht="14" outlineLevel="3">
      <c r="A13" s="130" t="s">
        <v>213</v>
      </c>
      <c r="B13" s="175">
        <v>1.54098166862</v>
      </c>
      <c r="C13" s="175">
        <v>1.4647105089600001</v>
      </c>
      <c r="D13" s="175">
        <v>1.486095843</v>
      </c>
      <c r="E13" s="175">
        <v>1.3007145020599999</v>
      </c>
      <c r="F13" s="175">
        <v>1.35328533188</v>
      </c>
      <c r="G13" s="175">
        <v>1.35657978365</v>
      </c>
      <c r="H13" s="175">
        <v>1.3674406755499999</v>
      </c>
      <c r="I13" s="175">
        <v>1.31810351989</v>
      </c>
      <c r="J13" s="175">
        <v>1.3284369211</v>
      </c>
      <c r="K13" s="175">
        <v>1.2898027838899999</v>
      </c>
      <c r="L13" s="223"/>
      <c r="M13" s="223"/>
      <c r="N13" s="223"/>
    </row>
    <row r="14" spans="1:16" ht="14" outlineLevel="3">
      <c r="A14" s="130" t="s">
        <v>214</v>
      </c>
      <c r="B14" s="175">
        <v>1.2116760391900001</v>
      </c>
      <c r="C14" s="175">
        <v>1.1517039197800001</v>
      </c>
      <c r="D14" s="175">
        <v>1.16851923781</v>
      </c>
      <c r="E14" s="175">
        <v>1.02275363041</v>
      </c>
      <c r="F14" s="175">
        <v>1.06409014735</v>
      </c>
      <c r="G14" s="175">
        <v>1.06668057937</v>
      </c>
      <c r="H14" s="175">
        <v>1.0752205138599999</v>
      </c>
      <c r="I14" s="175">
        <v>1.0364266394199999</v>
      </c>
      <c r="J14" s="175">
        <v>1.04455180723</v>
      </c>
      <c r="K14" s="175">
        <v>1.0141737311600001</v>
      </c>
      <c r="L14" s="223"/>
      <c r="M14" s="223"/>
      <c r="N14" s="223"/>
    </row>
    <row r="15" spans="1:16" ht="14" outlineLevel="3">
      <c r="A15" s="130" t="s">
        <v>215</v>
      </c>
      <c r="B15" s="175">
        <v>1.98005589748</v>
      </c>
      <c r="C15" s="175">
        <v>1.88205268138</v>
      </c>
      <c r="D15" s="175">
        <v>1.9095313708499999</v>
      </c>
      <c r="E15" s="175">
        <v>1.67132904512</v>
      </c>
      <c r="F15" s="175">
        <v>1.7388789606799999</v>
      </c>
      <c r="G15" s="175">
        <v>1.7431121055500001</v>
      </c>
      <c r="H15" s="175">
        <v>1.75706760778</v>
      </c>
      <c r="I15" s="175">
        <v>1.69367274199</v>
      </c>
      <c r="J15" s="175">
        <v>1.7069504547700001</v>
      </c>
      <c r="K15" s="175">
        <v>1.6573082346400001</v>
      </c>
      <c r="L15" s="223"/>
      <c r="M15" s="223"/>
      <c r="N15" s="223"/>
    </row>
    <row r="16" spans="1:16" ht="14" outlineLevel="3">
      <c r="A16" s="130" t="s">
        <v>216</v>
      </c>
      <c r="B16" s="175">
        <v>3.9448563720599998</v>
      </c>
      <c r="C16" s="175">
        <v>3.7496050096500002</v>
      </c>
      <c r="D16" s="175">
        <v>3.80435067788</v>
      </c>
      <c r="E16" s="175">
        <v>3.3297812661699999</v>
      </c>
      <c r="F16" s="175">
        <v>3.4643606561000002</v>
      </c>
      <c r="G16" s="175">
        <v>3.4727943313799998</v>
      </c>
      <c r="H16" s="175">
        <v>3.5005978151399999</v>
      </c>
      <c r="I16" s="175">
        <v>3.3742965118999999</v>
      </c>
      <c r="J16" s="175">
        <v>3.4007496387499998</v>
      </c>
      <c r="K16" s="175">
        <v>3.5435531770200002</v>
      </c>
      <c r="L16" s="223"/>
      <c r="M16" s="223"/>
      <c r="N16" s="223"/>
    </row>
    <row r="17" spans="1:14" ht="14" outlineLevel="3">
      <c r="A17" s="130" t="s">
        <v>217</v>
      </c>
      <c r="B17" s="175">
        <v>0.51075073250000003</v>
      </c>
      <c r="C17" s="175">
        <v>0.48547103483999998</v>
      </c>
      <c r="D17" s="175">
        <v>0.49255909776000001</v>
      </c>
      <c r="E17" s="175">
        <v>0.43111537160000002</v>
      </c>
      <c r="F17" s="175">
        <v>0.44853971244000002</v>
      </c>
      <c r="G17" s="175">
        <v>0.44963164214000001</v>
      </c>
      <c r="H17" s="175">
        <v>0.45323143090000001</v>
      </c>
      <c r="I17" s="175">
        <v>0.43687887532000003</v>
      </c>
      <c r="J17" s="175">
        <v>0.4403038299</v>
      </c>
      <c r="K17" s="175">
        <v>0.42749873669999999</v>
      </c>
      <c r="L17" s="223"/>
      <c r="M17" s="223"/>
      <c r="N17" s="223"/>
    </row>
    <row r="18" spans="1:14" ht="14" outlineLevel="3">
      <c r="A18" s="130" t="s">
        <v>218</v>
      </c>
      <c r="B18" s="175">
        <v>0.51075073250000003</v>
      </c>
      <c r="C18" s="175">
        <v>0.48547103483999998</v>
      </c>
      <c r="D18" s="175">
        <v>0.49255909776000001</v>
      </c>
      <c r="E18" s="175">
        <v>0.43111537160000002</v>
      </c>
      <c r="F18" s="175">
        <v>0.44853971244000002</v>
      </c>
      <c r="G18" s="175">
        <v>0.44963164214000001</v>
      </c>
      <c r="H18" s="175">
        <v>0.45323143090000001</v>
      </c>
      <c r="I18" s="175">
        <v>0.43687887532000003</v>
      </c>
      <c r="J18" s="175">
        <v>0.4403038299</v>
      </c>
      <c r="K18" s="175">
        <v>0.42749873669999999</v>
      </c>
      <c r="L18" s="223"/>
      <c r="M18" s="223"/>
      <c r="N18" s="223"/>
    </row>
    <row r="19" spans="1:14" ht="14" outlineLevel="3">
      <c r="A19" s="130" t="s">
        <v>219</v>
      </c>
      <c r="B19" s="175">
        <v>1.3257462422599999</v>
      </c>
      <c r="C19" s="175">
        <v>0.75066537555000001</v>
      </c>
      <c r="D19" s="175">
        <v>0.88646899999999995</v>
      </c>
      <c r="E19" s="175">
        <v>0.88646899999999995</v>
      </c>
      <c r="F19" s="175">
        <v>0.88646899999999995</v>
      </c>
      <c r="G19" s="175">
        <v>0.88646899999999995</v>
      </c>
      <c r="H19" s="175">
        <v>0.88646899999999995</v>
      </c>
      <c r="I19" s="175">
        <v>1.0523469999999999</v>
      </c>
      <c r="J19" s="175">
        <v>0.63831199999999999</v>
      </c>
      <c r="K19" s="175">
        <v>0.74861599999999995</v>
      </c>
      <c r="L19" s="223"/>
      <c r="M19" s="223"/>
      <c r="N19" s="223"/>
    </row>
    <row r="20" spans="1:14" ht="14" outlineLevel="3">
      <c r="A20" s="130" t="s">
        <v>220</v>
      </c>
      <c r="B20" s="175">
        <v>0.51075073250000003</v>
      </c>
      <c r="C20" s="175">
        <v>0.48547103483999998</v>
      </c>
      <c r="D20" s="175">
        <v>0.49255909776000001</v>
      </c>
      <c r="E20" s="175">
        <v>0.43111537160000002</v>
      </c>
      <c r="F20" s="175">
        <v>0.44853971244000002</v>
      </c>
      <c r="G20" s="175">
        <v>0.44963164214000001</v>
      </c>
      <c r="H20" s="175">
        <v>0.45323143090000001</v>
      </c>
      <c r="I20" s="175">
        <v>0.43687887532000003</v>
      </c>
      <c r="J20" s="175">
        <v>0.4403038299</v>
      </c>
      <c r="K20" s="175">
        <v>0.42749873669999999</v>
      </c>
      <c r="L20" s="223"/>
      <c r="M20" s="223"/>
      <c r="N20" s="223"/>
    </row>
    <row r="21" spans="1:14" ht="14" outlineLevel="3">
      <c r="A21" s="130" t="s">
        <v>221</v>
      </c>
      <c r="B21" s="175">
        <v>0.51075073250000003</v>
      </c>
      <c r="C21" s="175">
        <v>0.48547103483999998</v>
      </c>
      <c r="D21" s="175">
        <v>0.49255909776000001</v>
      </c>
      <c r="E21" s="175">
        <v>0.43111537160000002</v>
      </c>
      <c r="F21" s="175">
        <v>0.44853971244000002</v>
      </c>
      <c r="G21" s="175">
        <v>0.44963164214000001</v>
      </c>
      <c r="H21" s="175">
        <v>0.45323143090000001</v>
      </c>
      <c r="I21" s="175">
        <v>0.43687887532000003</v>
      </c>
      <c r="J21" s="175">
        <v>0.4403038299</v>
      </c>
      <c r="K21" s="175">
        <v>0.42749873669999999</v>
      </c>
      <c r="L21" s="223"/>
      <c r="M21" s="223"/>
      <c r="N21" s="223"/>
    </row>
    <row r="22" spans="1:14" ht="14" outlineLevel="3">
      <c r="A22" s="130" t="s">
        <v>222</v>
      </c>
      <c r="B22" s="175">
        <v>1.9942664029399999</v>
      </c>
      <c r="C22" s="175">
        <v>1.8370133561199999</v>
      </c>
      <c r="D22" s="175">
        <v>1.9142222632400001</v>
      </c>
      <c r="E22" s="175">
        <v>1.80757944771</v>
      </c>
      <c r="F22" s="175">
        <v>1.88997044119</v>
      </c>
      <c r="G22" s="175">
        <v>1.8918656136300001</v>
      </c>
      <c r="H22" s="175">
        <v>2.16386676181</v>
      </c>
      <c r="I22" s="175">
        <v>2.5425256143800001</v>
      </c>
      <c r="J22" s="175">
        <v>3.0338072049</v>
      </c>
      <c r="K22" s="175">
        <v>3.0983282335100002</v>
      </c>
      <c r="L22" s="223"/>
      <c r="M22" s="223"/>
      <c r="N22" s="223"/>
    </row>
    <row r="23" spans="1:14" ht="14" outlineLevel="3">
      <c r="A23" s="130" t="s">
        <v>223</v>
      </c>
      <c r="B23" s="175">
        <v>0.51075073250000003</v>
      </c>
      <c r="C23" s="175">
        <v>0.48547103483999998</v>
      </c>
      <c r="D23" s="175">
        <v>0.49255909776000001</v>
      </c>
      <c r="E23" s="175">
        <v>0.43111537160000002</v>
      </c>
      <c r="F23" s="175">
        <v>0.44853971244000002</v>
      </c>
      <c r="G23" s="175">
        <v>0.44963164214000001</v>
      </c>
      <c r="H23" s="175">
        <v>0.45323143090000001</v>
      </c>
      <c r="I23" s="175">
        <v>0.43687887532000003</v>
      </c>
      <c r="J23" s="175">
        <v>0.4403038299</v>
      </c>
      <c r="K23" s="175">
        <v>0.42749873669999999</v>
      </c>
      <c r="L23" s="223"/>
      <c r="M23" s="223"/>
      <c r="N23" s="223"/>
    </row>
    <row r="24" spans="1:14" ht="14" outlineLevel="3">
      <c r="A24" s="130" t="s">
        <v>224</v>
      </c>
      <c r="B24" s="175">
        <v>0.51075073250000003</v>
      </c>
      <c r="C24" s="175">
        <v>0.48547103483999998</v>
      </c>
      <c r="D24" s="175">
        <v>0.49255909776000001</v>
      </c>
      <c r="E24" s="175">
        <v>0.43111537160000002</v>
      </c>
      <c r="F24" s="175">
        <v>0.44853971244000002</v>
      </c>
      <c r="G24" s="175">
        <v>0.44963164214000001</v>
      </c>
      <c r="H24" s="175">
        <v>0.45323143090000001</v>
      </c>
      <c r="I24" s="175">
        <v>0.43687887532000003</v>
      </c>
      <c r="J24" s="175">
        <v>0.4403038299</v>
      </c>
      <c r="K24" s="175">
        <v>0.42749873669999999</v>
      </c>
      <c r="L24" s="223"/>
      <c r="M24" s="223"/>
      <c r="N24" s="223"/>
    </row>
    <row r="25" spans="1:14" ht="14" outlineLevel="3">
      <c r="A25" s="130" t="s">
        <v>225</v>
      </c>
      <c r="B25" s="175">
        <v>0.51075073250000003</v>
      </c>
      <c r="C25" s="175">
        <v>0.48547103483999998</v>
      </c>
      <c r="D25" s="175">
        <v>0.49255909776000001</v>
      </c>
      <c r="E25" s="175">
        <v>0.43111537160000002</v>
      </c>
      <c r="F25" s="175">
        <v>0.44853971244000002</v>
      </c>
      <c r="G25" s="175">
        <v>0.44963164214000001</v>
      </c>
      <c r="H25" s="175">
        <v>0.45323143090000001</v>
      </c>
      <c r="I25" s="175">
        <v>0.43687887532000003</v>
      </c>
      <c r="J25" s="175">
        <v>0.4403038299</v>
      </c>
      <c r="K25" s="175">
        <v>0.42749873669999999</v>
      </c>
      <c r="L25" s="223"/>
      <c r="M25" s="223"/>
      <c r="N25" s="223"/>
    </row>
    <row r="26" spans="1:14" ht="14" outlineLevel="3">
      <c r="A26" s="130" t="s">
        <v>226</v>
      </c>
      <c r="B26" s="175">
        <v>0.51075073250000003</v>
      </c>
      <c r="C26" s="175">
        <v>0.48547103483999998</v>
      </c>
      <c r="D26" s="175">
        <v>0.49255909776000001</v>
      </c>
      <c r="E26" s="175">
        <v>0.43111537160000002</v>
      </c>
      <c r="F26" s="175">
        <v>0.44853971244000002</v>
      </c>
      <c r="G26" s="175">
        <v>0.44963164214000001</v>
      </c>
      <c r="H26" s="175">
        <v>0.45323143090000001</v>
      </c>
      <c r="I26" s="175">
        <v>0.43687887532000003</v>
      </c>
      <c r="J26" s="175">
        <v>0.4403038299</v>
      </c>
      <c r="K26" s="175">
        <v>0.42749873669999999</v>
      </c>
      <c r="L26" s="223"/>
      <c r="M26" s="223"/>
      <c r="N26" s="223"/>
    </row>
    <row r="27" spans="1:14" ht="14" outlineLevel="3">
      <c r="A27" s="130" t="s">
        <v>227</v>
      </c>
      <c r="B27" s="175">
        <v>0.51075073250000003</v>
      </c>
      <c r="C27" s="175">
        <v>0.48547103483999998</v>
      </c>
      <c r="D27" s="175">
        <v>0.49255909776000001</v>
      </c>
      <c r="E27" s="175">
        <v>0.43111537160000002</v>
      </c>
      <c r="F27" s="175">
        <v>0.44853971244000002</v>
      </c>
      <c r="G27" s="175">
        <v>0.44963164214000001</v>
      </c>
      <c r="H27" s="175">
        <v>0.45323143090000001</v>
      </c>
      <c r="I27" s="175">
        <v>0.43687887532000003</v>
      </c>
      <c r="J27" s="175">
        <v>0.4403038299</v>
      </c>
      <c r="K27" s="175">
        <v>0.42749873669999999</v>
      </c>
      <c r="L27" s="223"/>
      <c r="M27" s="223"/>
      <c r="N27" s="223"/>
    </row>
    <row r="28" spans="1:14" ht="14" outlineLevel="3">
      <c r="A28" s="130" t="s">
        <v>228</v>
      </c>
      <c r="B28" s="175">
        <v>0.51075073250000003</v>
      </c>
      <c r="C28" s="175">
        <v>0.48547103483999998</v>
      </c>
      <c r="D28" s="175">
        <v>0.49255909776000001</v>
      </c>
      <c r="E28" s="175">
        <v>0.43111537160000002</v>
      </c>
      <c r="F28" s="175">
        <v>0.44853971244000002</v>
      </c>
      <c r="G28" s="175">
        <v>0.44963164214000001</v>
      </c>
      <c r="H28" s="175">
        <v>0.45323143090000001</v>
      </c>
      <c r="I28" s="175">
        <v>0.43687887532000003</v>
      </c>
      <c r="J28" s="175">
        <v>0.4403038299</v>
      </c>
      <c r="K28" s="175">
        <v>0.42749873669999999</v>
      </c>
      <c r="L28" s="223"/>
      <c r="M28" s="223"/>
      <c r="N28" s="223"/>
    </row>
    <row r="29" spans="1:14" ht="14" outlineLevel="3">
      <c r="A29" s="130" t="s">
        <v>229</v>
      </c>
      <c r="B29" s="175">
        <v>0.51075073250000003</v>
      </c>
      <c r="C29" s="175">
        <v>0.48547103483999998</v>
      </c>
      <c r="D29" s="175">
        <v>0.49255909776000001</v>
      </c>
      <c r="E29" s="175">
        <v>0.43111537160000002</v>
      </c>
      <c r="F29" s="175">
        <v>0.44853971244000002</v>
      </c>
      <c r="G29" s="175">
        <v>0.44963164214000001</v>
      </c>
      <c r="H29" s="175">
        <v>0.45323143090000001</v>
      </c>
      <c r="I29" s="175">
        <v>0.43687887532000003</v>
      </c>
      <c r="J29" s="175">
        <v>0.4403038299</v>
      </c>
      <c r="K29" s="175">
        <v>0.42749873669999999</v>
      </c>
      <c r="L29" s="223"/>
      <c r="M29" s="223"/>
      <c r="N29" s="223"/>
    </row>
    <row r="30" spans="1:14" ht="14" outlineLevel="3">
      <c r="A30" s="130" t="s">
        <v>230</v>
      </c>
      <c r="B30" s="175">
        <v>0.51075073250000003</v>
      </c>
      <c r="C30" s="175">
        <v>0.48547103483999998</v>
      </c>
      <c r="D30" s="175">
        <v>0.49255909776000001</v>
      </c>
      <c r="E30" s="175">
        <v>0.43111537160000002</v>
      </c>
      <c r="F30" s="175">
        <v>0.44853971244000002</v>
      </c>
      <c r="G30" s="175">
        <v>0.44963164214000001</v>
      </c>
      <c r="H30" s="175">
        <v>0.45323143090000001</v>
      </c>
      <c r="I30" s="175">
        <v>0.43687887532000003</v>
      </c>
      <c r="J30" s="175">
        <v>0.4403038299</v>
      </c>
      <c r="K30" s="175">
        <v>0.42749873669999999</v>
      </c>
      <c r="L30" s="223"/>
      <c r="M30" s="223"/>
      <c r="N30" s="223"/>
    </row>
    <row r="31" spans="1:14" ht="14" outlineLevel="3">
      <c r="A31" s="130" t="s">
        <v>231</v>
      </c>
      <c r="B31" s="175">
        <v>0.51075073250000003</v>
      </c>
      <c r="C31" s="175">
        <v>0.48547103483999998</v>
      </c>
      <c r="D31" s="175">
        <v>0.49255909776000001</v>
      </c>
      <c r="E31" s="175">
        <v>0.43111537160000002</v>
      </c>
      <c r="F31" s="175">
        <v>0.44853971244000002</v>
      </c>
      <c r="G31" s="175">
        <v>0.44963164214000001</v>
      </c>
      <c r="H31" s="175">
        <v>0.45323143090000001</v>
      </c>
      <c r="I31" s="175">
        <v>0.43687887532000003</v>
      </c>
      <c r="J31" s="175">
        <v>0.4403038299</v>
      </c>
      <c r="K31" s="175">
        <v>0.42749873669999999</v>
      </c>
      <c r="L31" s="223"/>
      <c r="M31" s="223"/>
      <c r="N31" s="223"/>
    </row>
    <row r="32" spans="1:14" ht="14" outlineLevel="3">
      <c r="A32" s="130" t="s">
        <v>232</v>
      </c>
      <c r="B32" s="175">
        <v>0.51075073250000003</v>
      </c>
      <c r="C32" s="175">
        <v>0.48547103483999998</v>
      </c>
      <c r="D32" s="175">
        <v>0.49255909776000001</v>
      </c>
      <c r="E32" s="175">
        <v>0.43111537160000002</v>
      </c>
      <c r="F32" s="175">
        <v>0.44853971244000002</v>
      </c>
      <c r="G32" s="175">
        <v>0.44963164214000001</v>
      </c>
      <c r="H32" s="175">
        <v>0.45323143090000001</v>
      </c>
      <c r="I32" s="175">
        <v>0.43687887532000003</v>
      </c>
      <c r="J32" s="175">
        <v>0.4403038299</v>
      </c>
      <c r="K32" s="175">
        <v>0.42749873669999999</v>
      </c>
      <c r="L32" s="223"/>
      <c r="M32" s="223"/>
      <c r="N32" s="223"/>
    </row>
    <row r="33" spans="1:14" ht="14" outlineLevel="3">
      <c r="A33" s="130" t="s">
        <v>233</v>
      </c>
      <c r="B33" s="175">
        <v>0</v>
      </c>
      <c r="C33" s="175">
        <v>0</v>
      </c>
      <c r="D33" s="175">
        <v>0</v>
      </c>
      <c r="E33" s="175">
        <v>0.80713999999999997</v>
      </c>
      <c r="F33" s="175">
        <v>1.0124664939900001</v>
      </c>
      <c r="G33" s="175">
        <v>1.8929172087199999</v>
      </c>
      <c r="H33" s="175">
        <v>1.0944700324500001</v>
      </c>
      <c r="I33" s="175">
        <v>0.57187430708999998</v>
      </c>
      <c r="J33" s="175">
        <v>0</v>
      </c>
      <c r="K33" s="175">
        <v>0</v>
      </c>
      <c r="L33" s="223"/>
      <c r="M33" s="223"/>
      <c r="N33" s="223"/>
    </row>
    <row r="34" spans="1:14" ht="14" outlineLevel="3">
      <c r="A34" s="130" t="s">
        <v>234</v>
      </c>
      <c r="B34" s="175">
        <v>3.3713226771100002</v>
      </c>
      <c r="C34" s="175">
        <v>3.21388453495</v>
      </c>
      <c r="D34" s="175">
        <v>2.8962211476399999</v>
      </c>
      <c r="E34" s="175">
        <v>2.5164443116599999</v>
      </c>
      <c r="F34" s="175">
        <v>2.5874388882699999</v>
      </c>
      <c r="G34" s="175">
        <v>2.3222137536199998</v>
      </c>
      <c r="H34" s="175">
        <v>2.1420616618000001</v>
      </c>
      <c r="I34" s="175">
        <v>2.2709723368499999</v>
      </c>
      <c r="J34" s="175">
        <v>2.0185094188199999</v>
      </c>
      <c r="K34" s="175">
        <v>1.7132831661500001</v>
      </c>
      <c r="L34" s="223"/>
      <c r="M34" s="223"/>
      <c r="N34" s="223"/>
    </row>
    <row r="35" spans="1:14" ht="14" outlineLevel="3">
      <c r="A35" s="130" t="s">
        <v>235</v>
      </c>
      <c r="B35" s="175">
        <v>0.51075102803000005</v>
      </c>
      <c r="C35" s="175">
        <v>0.48547131575000002</v>
      </c>
      <c r="D35" s="175">
        <v>0.49255938276</v>
      </c>
      <c r="E35" s="175">
        <v>0.43111562105000001</v>
      </c>
      <c r="F35" s="175">
        <v>0.44853997197000001</v>
      </c>
      <c r="G35" s="175">
        <v>0.4496319023</v>
      </c>
      <c r="H35" s="175">
        <v>0.45323169315</v>
      </c>
      <c r="I35" s="175">
        <v>0.43687912810000001</v>
      </c>
      <c r="J35" s="175">
        <v>0.44030408466999998</v>
      </c>
      <c r="K35" s="175">
        <v>0.42749898405999998</v>
      </c>
      <c r="L35" s="223"/>
      <c r="M35" s="223"/>
      <c r="N35" s="223"/>
    </row>
    <row r="36" spans="1:14" ht="14" outlineLevel="3">
      <c r="A36" s="130" t="s">
        <v>236</v>
      </c>
      <c r="B36" s="175">
        <v>0.29679729124999998</v>
      </c>
      <c r="C36" s="175">
        <v>0.40249442205000002</v>
      </c>
      <c r="D36" s="175">
        <v>0.53317996010000002</v>
      </c>
      <c r="E36" s="175">
        <v>0.46666903052999997</v>
      </c>
      <c r="F36" s="175">
        <v>0.48553033955000002</v>
      </c>
      <c r="G36" s="175">
        <v>0.48671231959</v>
      </c>
      <c r="H36" s="175">
        <v>0.50323543956000005</v>
      </c>
      <c r="I36" s="175">
        <v>0.48542000557999998</v>
      </c>
      <c r="J36" s="175">
        <v>0.48931820249000002</v>
      </c>
      <c r="K36" s="175">
        <v>0.49957348164999998</v>
      </c>
      <c r="L36" s="223"/>
      <c r="M36" s="223"/>
      <c r="N36" s="223"/>
    </row>
    <row r="37" spans="1:14" ht="14" outlineLevel="3">
      <c r="A37" s="130" t="s">
        <v>237</v>
      </c>
      <c r="B37" s="175">
        <v>1.9655999696199999</v>
      </c>
      <c r="C37" s="175">
        <v>1.81737684392</v>
      </c>
      <c r="D37" s="175">
        <v>1.71769488215</v>
      </c>
      <c r="E37" s="175">
        <v>1.50342298167</v>
      </c>
      <c r="F37" s="175">
        <v>1.56418665697</v>
      </c>
      <c r="G37" s="175">
        <v>1.5679945290599999</v>
      </c>
      <c r="H37" s="175">
        <v>1.5805480252399999</v>
      </c>
      <c r="I37" s="175">
        <v>1.59603005274</v>
      </c>
      <c r="J37" s="175">
        <v>1.6085422861400001</v>
      </c>
      <c r="K37" s="175">
        <v>1.56176201198</v>
      </c>
      <c r="L37" s="223"/>
      <c r="M37" s="223"/>
      <c r="N37" s="223"/>
    </row>
    <row r="38" spans="1:14" ht="14" outlineLevel="3">
      <c r="A38" s="130" t="s">
        <v>238</v>
      </c>
      <c r="B38" s="175">
        <v>0</v>
      </c>
      <c r="C38" s="175">
        <v>0</v>
      </c>
      <c r="D38" s="175">
        <v>0</v>
      </c>
      <c r="E38" s="175">
        <v>0.22067031342000001</v>
      </c>
      <c r="F38" s="175">
        <v>0.21684006020999999</v>
      </c>
      <c r="G38" s="175">
        <v>0.89013381173999995</v>
      </c>
      <c r="H38" s="175">
        <v>0.97162728877000004</v>
      </c>
      <c r="I38" s="175">
        <v>1.1693094483399999</v>
      </c>
      <c r="J38" s="175">
        <v>1.36178212597</v>
      </c>
      <c r="K38" s="175">
        <v>1.3406918911100001</v>
      </c>
      <c r="L38" s="223"/>
      <c r="M38" s="223"/>
      <c r="N38" s="223"/>
    </row>
    <row r="39" spans="1:14" ht="14" outlineLevel="3">
      <c r="A39" s="130" t="s">
        <v>239</v>
      </c>
      <c r="B39" s="175">
        <v>1.6746145857300001</v>
      </c>
      <c r="C39" s="175">
        <v>1.5917292412499999</v>
      </c>
      <c r="D39" s="175">
        <v>1.6149690973699999</v>
      </c>
      <c r="E39" s="175">
        <v>1.4135116084299999</v>
      </c>
      <c r="F39" s="175">
        <v>1.4706413460100001</v>
      </c>
      <c r="G39" s="175">
        <v>1.4742214904499999</v>
      </c>
      <c r="H39" s="175">
        <v>1.4860242317900001</v>
      </c>
      <c r="I39" s="175">
        <v>1.4324085904099999</v>
      </c>
      <c r="J39" s="175">
        <v>1.44363809738</v>
      </c>
      <c r="K39" s="175">
        <v>1.4016536332</v>
      </c>
      <c r="L39" s="223"/>
      <c r="M39" s="223"/>
      <c r="N39" s="223"/>
    </row>
    <row r="40" spans="1:14" ht="14" outlineLevel="3">
      <c r="A40" s="130" t="s">
        <v>240</v>
      </c>
      <c r="B40" s="175">
        <v>0.99645835970999996</v>
      </c>
      <c r="C40" s="175">
        <v>1.15378569479</v>
      </c>
      <c r="D40" s="175">
        <v>1.1169175929299999</v>
      </c>
      <c r="E40" s="175">
        <v>0.97758897426000002</v>
      </c>
      <c r="F40" s="175">
        <v>0.95933273765000004</v>
      </c>
      <c r="G40" s="175">
        <v>0.92768768191999995</v>
      </c>
      <c r="H40" s="175">
        <v>0.93511482755999997</v>
      </c>
      <c r="I40" s="175">
        <v>0.67334563565000005</v>
      </c>
      <c r="J40" s="175">
        <v>0.67862439447</v>
      </c>
      <c r="K40" s="175">
        <v>0.65888836667999995</v>
      </c>
      <c r="L40" s="223"/>
      <c r="M40" s="223"/>
      <c r="N40" s="223"/>
    </row>
    <row r="41" spans="1:14" ht="14" outlineLevel="3">
      <c r="A41" s="130" t="s">
        <v>241</v>
      </c>
      <c r="B41" s="175">
        <v>0.73882682741000005</v>
      </c>
      <c r="C41" s="175">
        <v>0.70225846319999996</v>
      </c>
      <c r="D41" s="175">
        <v>0.71251170556999999</v>
      </c>
      <c r="E41" s="175">
        <v>0.62363024072999995</v>
      </c>
      <c r="F41" s="175">
        <v>0.64883543312000003</v>
      </c>
      <c r="G41" s="175">
        <v>0.65041496478000005</v>
      </c>
      <c r="H41" s="175">
        <v>0.65562224168000005</v>
      </c>
      <c r="I41" s="175">
        <v>0.63196744107000002</v>
      </c>
      <c r="J41" s="175">
        <v>0.63692181147000004</v>
      </c>
      <c r="K41" s="175">
        <v>0.61839859501000005</v>
      </c>
      <c r="L41" s="223"/>
      <c r="M41" s="223"/>
      <c r="N41" s="223"/>
    </row>
    <row r="42" spans="1:14" ht="14" outlineLevel="3">
      <c r="A42" s="130" t="s">
        <v>242</v>
      </c>
      <c r="B42" s="175">
        <v>0</v>
      </c>
      <c r="C42" s="175">
        <v>0</v>
      </c>
      <c r="D42" s="175">
        <v>0</v>
      </c>
      <c r="E42" s="175">
        <v>7.3616000000000001E-2</v>
      </c>
      <c r="F42" s="175">
        <v>0.18734000000000001</v>
      </c>
      <c r="G42" s="175">
        <v>0.42819735842000001</v>
      </c>
      <c r="H42" s="175">
        <v>0.46912883718999998</v>
      </c>
      <c r="I42" s="175">
        <v>0.45896191734000003</v>
      </c>
      <c r="J42" s="175">
        <v>0.57173374142</v>
      </c>
      <c r="K42" s="175">
        <v>0.70564579986999998</v>
      </c>
      <c r="L42" s="223"/>
      <c r="M42" s="223"/>
      <c r="N42" s="223"/>
    </row>
    <row r="43" spans="1:14" ht="14" outlineLevel="3">
      <c r="A43" s="130" t="s">
        <v>243</v>
      </c>
      <c r="B43" s="175">
        <v>0.75993616533999997</v>
      </c>
      <c r="C43" s="175">
        <v>0.72232299072999995</v>
      </c>
      <c r="D43" s="175">
        <v>0.73286918287000002</v>
      </c>
      <c r="E43" s="175">
        <v>0.64144824760999997</v>
      </c>
      <c r="F43" s="175">
        <v>0.66737358834000005</v>
      </c>
      <c r="G43" s="175">
        <v>0.66899824947999997</v>
      </c>
      <c r="H43" s="175">
        <v>0.67435430573999999</v>
      </c>
      <c r="I43" s="175">
        <v>0.65002365366000003</v>
      </c>
      <c r="J43" s="175">
        <v>0.65511957751000005</v>
      </c>
      <c r="K43" s="175">
        <v>0.63606712628999995</v>
      </c>
      <c r="L43" s="223"/>
      <c r="M43" s="223"/>
      <c r="N43" s="223"/>
    </row>
    <row r="44" spans="1:14" ht="14" outlineLevel="2">
      <c r="A44" s="142" t="s">
        <v>244</v>
      </c>
      <c r="B44" s="160">
        <f t="shared" ref="B44:J44" si="4">SUM(B$45:B$45)</f>
        <v>8.9336422060000004E-2</v>
      </c>
      <c r="C44" s="160">
        <f t="shared" si="4"/>
        <v>8.4914700080000002E-2</v>
      </c>
      <c r="D44" s="160">
        <f t="shared" si="4"/>
        <v>8.6154487200000004E-2</v>
      </c>
      <c r="E44" s="160">
        <f t="shared" si="4"/>
        <v>7.4229005200000003E-2</v>
      </c>
      <c r="F44" s="160">
        <f t="shared" si="4"/>
        <v>7.7229110449999999E-2</v>
      </c>
      <c r="G44" s="160">
        <f t="shared" si="4"/>
        <v>7.7417117790000003E-2</v>
      </c>
      <c r="H44" s="160">
        <f t="shared" si="4"/>
        <v>7.6798244390000006E-2</v>
      </c>
      <c r="I44" s="160">
        <f t="shared" si="4"/>
        <v>7.4027369570000001E-2</v>
      </c>
      <c r="J44" s="160">
        <f t="shared" si="4"/>
        <v>7.4607714359999994E-2</v>
      </c>
      <c r="K44" s="160">
        <v>7.1269588859999997E-2</v>
      </c>
      <c r="L44" s="223"/>
      <c r="M44" s="223"/>
      <c r="N44" s="223"/>
    </row>
    <row r="45" spans="1:14" ht="14" outlineLevel="3">
      <c r="A45" s="130" t="s">
        <v>245</v>
      </c>
      <c r="B45" s="175">
        <v>8.9336422060000004E-2</v>
      </c>
      <c r="C45" s="175">
        <v>8.4914700080000002E-2</v>
      </c>
      <c r="D45" s="175">
        <v>8.6154487200000004E-2</v>
      </c>
      <c r="E45" s="175">
        <v>7.4229005200000003E-2</v>
      </c>
      <c r="F45" s="175">
        <v>7.7229110449999999E-2</v>
      </c>
      <c r="G45" s="175">
        <v>7.7417117790000003E-2</v>
      </c>
      <c r="H45" s="175">
        <v>7.6798244390000006E-2</v>
      </c>
      <c r="I45" s="175">
        <v>7.4027369570000001E-2</v>
      </c>
      <c r="J45" s="175">
        <v>7.4607714359999994E-2</v>
      </c>
      <c r="K45" s="175">
        <v>7.1269588859999997E-2</v>
      </c>
      <c r="L45" s="223"/>
      <c r="M45" s="223"/>
      <c r="N45" s="223"/>
    </row>
    <row r="46" spans="1:14" ht="15" outlineLevel="1">
      <c r="A46" s="115" t="s">
        <v>246</v>
      </c>
      <c r="B46" s="94">
        <f t="shared" ref="B46:K46" si="5">B$47+B$54+B$62+B$67+B$75</f>
        <v>39.342487468169999</v>
      </c>
      <c r="C46" s="94">
        <f t="shared" si="5"/>
        <v>40.582150165680005</v>
      </c>
      <c r="D46" s="94">
        <f t="shared" si="5"/>
        <v>40.454678595650002</v>
      </c>
      <c r="E46" s="94">
        <f t="shared" si="5"/>
        <v>40.339059813190005</v>
      </c>
      <c r="F46" s="94">
        <f t="shared" si="5"/>
        <v>40.165047730660007</v>
      </c>
      <c r="G46" s="94">
        <f t="shared" si="5"/>
        <v>39.32435817751</v>
      </c>
      <c r="H46" s="94">
        <f t="shared" si="5"/>
        <v>41.958524394220007</v>
      </c>
      <c r="I46" s="94">
        <f t="shared" si="5"/>
        <v>43.115951880110003</v>
      </c>
      <c r="J46" s="94">
        <f t="shared" si="5"/>
        <v>43.526739942589998</v>
      </c>
      <c r="K46" s="94">
        <f t="shared" si="5"/>
        <v>41.953358330969998</v>
      </c>
      <c r="L46" s="223"/>
      <c r="M46" s="223"/>
      <c r="N46" s="223"/>
    </row>
    <row r="47" spans="1:14" ht="14" outlineLevel="2">
      <c r="A47" s="142" t="s">
        <v>247</v>
      </c>
      <c r="B47" s="160">
        <f t="shared" ref="B47:J47" si="6">SUM(B$48:B$53)</f>
        <v>12.33617275898</v>
      </c>
      <c r="C47" s="160">
        <f t="shared" si="6"/>
        <v>12.235566617920002</v>
      </c>
      <c r="D47" s="160">
        <f t="shared" si="6"/>
        <v>12.175478251540001</v>
      </c>
      <c r="E47" s="160">
        <f t="shared" si="6"/>
        <v>12.19567169714</v>
      </c>
      <c r="F47" s="160">
        <f t="shared" si="6"/>
        <v>12.083266045310001</v>
      </c>
      <c r="G47" s="160">
        <f t="shared" si="6"/>
        <v>12.181812442999998</v>
      </c>
      <c r="H47" s="160">
        <f t="shared" si="6"/>
        <v>14.71319868846</v>
      </c>
      <c r="I47" s="160">
        <f t="shared" si="6"/>
        <v>14.409310377979997</v>
      </c>
      <c r="J47" s="160">
        <f t="shared" si="6"/>
        <v>14.462757241490001</v>
      </c>
      <c r="K47" s="160">
        <v>14.393546977550001</v>
      </c>
      <c r="L47" s="223"/>
      <c r="M47" s="223"/>
      <c r="N47" s="223"/>
    </row>
    <row r="48" spans="1:14" ht="14" outlineLevel="3">
      <c r="A48" s="130" t="s">
        <v>248</v>
      </c>
      <c r="B48" s="175">
        <v>3.6923111347500002</v>
      </c>
      <c r="C48" s="175">
        <v>3.6494398385200002</v>
      </c>
      <c r="D48" s="175">
        <v>3.6292483612400002</v>
      </c>
      <c r="E48" s="175">
        <v>3.6520936870799998</v>
      </c>
      <c r="F48" s="175">
        <v>3.5887029965099999</v>
      </c>
      <c r="G48" s="175">
        <v>3.6443105043899999</v>
      </c>
      <c r="H48" s="175">
        <v>4.2750129251400004</v>
      </c>
      <c r="I48" s="175">
        <v>3.7728770408000001</v>
      </c>
      <c r="J48" s="175">
        <v>3.82423192689</v>
      </c>
      <c r="K48" s="175">
        <v>3.7581032831600001</v>
      </c>
      <c r="L48" s="223"/>
      <c r="M48" s="223"/>
      <c r="N48" s="223"/>
    </row>
    <row r="49" spans="1:14" ht="14" outlineLevel="3">
      <c r="A49" s="130" t="s">
        <v>249</v>
      </c>
      <c r="B49" s="175">
        <v>0.50583389292000003</v>
      </c>
      <c r="C49" s="175">
        <v>0.50482436150999999</v>
      </c>
      <c r="D49" s="175">
        <v>0.49346231443999999</v>
      </c>
      <c r="E49" s="175">
        <v>0.50176243274999999</v>
      </c>
      <c r="F49" s="175">
        <v>0.48630684792000001</v>
      </c>
      <c r="G49" s="175">
        <v>0.4673186761</v>
      </c>
      <c r="H49" s="175">
        <v>0.48105528335999997</v>
      </c>
      <c r="I49" s="175">
        <v>0.50646305746999998</v>
      </c>
      <c r="J49" s="175">
        <v>0.50624625506999998</v>
      </c>
      <c r="K49" s="175">
        <v>0.49704899069000003</v>
      </c>
      <c r="L49" s="223"/>
      <c r="M49" s="223"/>
      <c r="N49" s="223"/>
    </row>
    <row r="50" spans="1:14" ht="14" outlineLevel="3">
      <c r="A50" s="130" t="s">
        <v>250</v>
      </c>
      <c r="B50" s="175">
        <v>0.78487537830999998</v>
      </c>
      <c r="C50" s="175">
        <v>0.77576221756999997</v>
      </c>
      <c r="D50" s="175">
        <v>0.76121602231999996</v>
      </c>
      <c r="E50" s="175">
        <v>0.76600771092999997</v>
      </c>
      <c r="F50" s="175">
        <v>0.75253114228999995</v>
      </c>
      <c r="G50" s="175">
        <v>0.76481888309000001</v>
      </c>
      <c r="H50" s="175">
        <v>0.77904104402999996</v>
      </c>
      <c r="I50" s="175">
        <v>0.82361429439</v>
      </c>
      <c r="J50" s="175">
        <v>0.82368340130999995</v>
      </c>
      <c r="K50" s="175">
        <v>0.80944026251000001</v>
      </c>
      <c r="L50" s="223"/>
      <c r="M50" s="223"/>
      <c r="N50" s="223"/>
    </row>
    <row r="51" spans="1:14" ht="14" outlineLevel="3">
      <c r="A51" s="130" t="s">
        <v>251</v>
      </c>
      <c r="B51" s="175">
        <v>4.90298972188</v>
      </c>
      <c r="C51" s="175">
        <v>4.8656883093300003</v>
      </c>
      <c r="D51" s="175">
        <v>4.8579527031399996</v>
      </c>
      <c r="E51" s="175">
        <v>4.8571012931100004</v>
      </c>
      <c r="F51" s="175">
        <v>4.8342026341700004</v>
      </c>
      <c r="G51" s="175">
        <v>4.8736544933500001</v>
      </c>
      <c r="H51" s="175">
        <v>4.8952499077300002</v>
      </c>
      <c r="I51" s="175">
        <v>4.9044845722600003</v>
      </c>
      <c r="J51" s="175">
        <v>4.8881964083999998</v>
      </c>
      <c r="K51" s="175">
        <v>4.9436554991500001</v>
      </c>
      <c r="L51" s="223"/>
      <c r="M51" s="223"/>
      <c r="N51" s="223"/>
    </row>
    <row r="52" spans="1:14" ht="14" outlineLevel="3">
      <c r="A52" s="130" t="s">
        <v>252</v>
      </c>
      <c r="B52" s="175">
        <v>2.4272968759200002</v>
      </c>
      <c r="C52" s="175">
        <v>2.4169861357900002</v>
      </c>
      <c r="D52" s="175">
        <v>2.41054512416</v>
      </c>
      <c r="E52" s="175">
        <v>2.39565284703</v>
      </c>
      <c r="F52" s="175">
        <v>2.3984686981799999</v>
      </c>
      <c r="G52" s="175">
        <v>2.40832628165</v>
      </c>
      <c r="H52" s="175">
        <v>4.2587981777100001</v>
      </c>
      <c r="I52" s="175">
        <v>4.3744936065299997</v>
      </c>
      <c r="J52" s="175">
        <v>4.3925871146600004</v>
      </c>
      <c r="K52" s="175">
        <v>4.3574868068799999</v>
      </c>
      <c r="L52" s="223"/>
      <c r="M52" s="223"/>
      <c r="N52" s="223"/>
    </row>
    <row r="53" spans="1:14" ht="14" outlineLevel="3">
      <c r="A53" s="130" t="s">
        <v>253</v>
      </c>
      <c r="B53" s="175">
        <v>2.2865755200000001E-2</v>
      </c>
      <c r="C53" s="175">
        <v>2.2865755200000001E-2</v>
      </c>
      <c r="D53" s="175">
        <v>2.3053726239999999E-2</v>
      </c>
      <c r="E53" s="175">
        <v>2.3053726239999999E-2</v>
      </c>
      <c r="F53" s="175">
        <v>2.3053726239999999E-2</v>
      </c>
      <c r="G53" s="175">
        <v>2.3383604419999999E-2</v>
      </c>
      <c r="H53" s="175">
        <v>2.4041350489999998E-2</v>
      </c>
      <c r="I53" s="175">
        <v>2.737780653E-2</v>
      </c>
      <c r="J53" s="175">
        <v>2.7812135160000001E-2</v>
      </c>
      <c r="K53" s="175">
        <v>2.7812135160000001E-2</v>
      </c>
      <c r="L53" s="223"/>
      <c r="M53" s="223"/>
      <c r="N53" s="223"/>
    </row>
    <row r="54" spans="1:14" ht="14" outlineLevel="2">
      <c r="A54" s="142" t="s">
        <v>254</v>
      </c>
      <c r="B54" s="160">
        <f t="shared" ref="B54:J54" si="7">SUM(B$55:B$61)</f>
        <v>1.6291030925099999</v>
      </c>
      <c r="C54" s="160">
        <f t="shared" si="7"/>
        <v>1.6276943553000001</v>
      </c>
      <c r="D54" s="160">
        <f t="shared" si="7"/>
        <v>1.6191511011599999</v>
      </c>
      <c r="E54" s="160">
        <f t="shared" si="7"/>
        <v>1.4755234084700002</v>
      </c>
      <c r="F54" s="160">
        <f t="shared" si="7"/>
        <v>1.4785291076300002</v>
      </c>
      <c r="G54" s="160">
        <f t="shared" si="7"/>
        <v>1.4767960775300002</v>
      </c>
      <c r="H54" s="160">
        <f t="shared" si="7"/>
        <v>1.48475156221</v>
      </c>
      <c r="I54" s="160">
        <f t="shared" si="7"/>
        <v>1.5188785715100002</v>
      </c>
      <c r="J54" s="160">
        <f t="shared" si="7"/>
        <v>1.5232047496800001</v>
      </c>
      <c r="K54" s="160">
        <v>1.5111319542999999</v>
      </c>
      <c r="L54" s="223"/>
      <c r="M54" s="223"/>
      <c r="N54" s="223"/>
    </row>
    <row r="55" spans="1:14" ht="14" outlineLevel="3">
      <c r="A55" s="130" t="s">
        <v>255</v>
      </c>
      <c r="B55" s="175">
        <v>0.15284089470000001</v>
      </c>
      <c r="C55" s="175">
        <v>0.1513716111</v>
      </c>
      <c r="D55" s="175">
        <v>0.14973413134999999</v>
      </c>
      <c r="E55" s="175">
        <v>0</v>
      </c>
      <c r="F55" s="175">
        <v>0</v>
      </c>
      <c r="G55" s="175">
        <v>0</v>
      </c>
      <c r="H55" s="175">
        <v>0</v>
      </c>
      <c r="I55" s="175">
        <v>0</v>
      </c>
      <c r="J55" s="175">
        <v>0</v>
      </c>
      <c r="K55" s="175">
        <v>0</v>
      </c>
      <c r="L55" s="223"/>
      <c r="M55" s="223"/>
      <c r="N55" s="223"/>
    </row>
    <row r="56" spans="1:14" ht="14" outlineLevel="3">
      <c r="A56" s="130" t="s">
        <v>256</v>
      </c>
      <c r="B56" s="175">
        <v>0.27155235158000002</v>
      </c>
      <c r="C56" s="175">
        <v>0.26839936666000003</v>
      </c>
      <c r="D56" s="175">
        <v>0.2669143772</v>
      </c>
      <c r="E56" s="175">
        <v>0.26859454492000001</v>
      </c>
      <c r="F56" s="175">
        <v>0.26393245376000002</v>
      </c>
      <c r="G56" s="175">
        <v>0.26802212794000002</v>
      </c>
      <c r="H56" s="175">
        <v>0.27301864176000001</v>
      </c>
      <c r="I56" s="175">
        <v>0.29669135888999998</v>
      </c>
      <c r="J56" s="175">
        <v>0.30072980244000003</v>
      </c>
      <c r="K56" s="175">
        <v>0.29623941171000001</v>
      </c>
      <c r="L56" s="223"/>
      <c r="M56" s="223"/>
      <c r="N56" s="223"/>
    </row>
    <row r="57" spans="1:14" ht="14" outlineLevel="3">
      <c r="A57" s="130" t="s">
        <v>257</v>
      </c>
      <c r="B57" s="175">
        <v>6.4909268300000003E-3</v>
      </c>
      <c r="C57" s="175">
        <v>6.4155608999999997E-3</v>
      </c>
      <c r="D57" s="175">
        <v>6.3800651400000002E-3</v>
      </c>
      <c r="E57" s="175">
        <v>6.4202262500000001E-3</v>
      </c>
      <c r="F57" s="175">
        <v>6.3087880999999997E-3</v>
      </c>
      <c r="G57" s="175">
        <v>6.4065437500000003E-3</v>
      </c>
      <c r="H57" s="175">
        <v>6.5290331500000003E-3</v>
      </c>
      <c r="I57" s="175">
        <v>6.4290865799999999E-3</v>
      </c>
      <c r="J57" s="175">
        <v>6.5165967200000001E-3</v>
      </c>
      <c r="K57" s="175">
        <v>6.5198158100000002E-3</v>
      </c>
      <c r="L57" s="223"/>
      <c r="M57" s="223"/>
      <c r="N57" s="223"/>
    </row>
    <row r="58" spans="1:14" ht="14" outlineLevel="3">
      <c r="A58" s="130" t="s">
        <v>258</v>
      </c>
      <c r="B58" s="175">
        <v>0.60585586000000002</v>
      </c>
      <c r="C58" s="175">
        <v>0.60585586000000002</v>
      </c>
      <c r="D58" s="175">
        <v>0.60585586000000002</v>
      </c>
      <c r="E58" s="175">
        <v>0.60585586000000002</v>
      </c>
      <c r="F58" s="175">
        <v>0.60585586000000002</v>
      </c>
      <c r="G58" s="175">
        <v>0.60585586000000002</v>
      </c>
      <c r="H58" s="175">
        <v>0.60585586000000002</v>
      </c>
      <c r="I58" s="175">
        <v>0.60585586000000002</v>
      </c>
      <c r="J58" s="175">
        <v>0.60585586000000002</v>
      </c>
      <c r="K58" s="175">
        <v>0.60585586000000002</v>
      </c>
      <c r="L58" s="223"/>
      <c r="M58" s="223"/>
      <c r="N58" s="223"/>
    </row>
    <row r="59" spans="1:14" ht="14" outlineLevel="3">
      <c r="A59" s="130" t="s">
        <v>259</v>
      </c>
      <c r="B59" s="175">
        <v>3.3223687899999999E-3</v>
      </c>
      <c r="C59" s="175">
        <v>3.3223687899999999E-3</v>
      </c>
      <c r="D59" s="175">
        <v>3.3223687899999999E-3</v>
      </c>
      <c r="E59" s="175">
        <v>3.3223687899999999E-3</v>
      </c>
      <c r="F59" s="175">
        <v>3.3223687899999999E-3</v>
      </c>
      <c r="G59" s="175">
        <v>3.3223687899999999E-3</v>
      </c>
      <c r="H59" s="175">
        <v>3.3223687899999999E-3</v>
      </c>
      <c r="I59" s="175">
        <v>3.3223687899999999E-3</v>
      </c>
      <c r="J59" s="175">
        <v>3.3223687899999999E-3</v>
      </c>
      <c r="K59" s="175">
        <v>3.3223687899999999E-3</v>
      </c>
      <c r="L59" s="223"/>
      <c r="M59" s="223"/>
      <c r="N59" s="223"/>
    </row>
    <row r="60" spans="1:14" ht="14" outlineLevel="3">
      <c r="A60" s="130" t="s">
        <v>260</v>
      </c>
      <c r="B60" s="175">
        <v>2.4816354990000001E-2</v>
      </c>
      <c r="C60" s="175">
        <v>2.4528213149999999E-2</v>
      </c>
      <c r="D60" s="175">
        <v>2.4392504419999999E-2</v>
      </c>
      <c r="E60" s="175">
        <v>2.389845568E-2</v>
      </c>
      <c r="F60" s="175">
        <v>2.3483641669999999E-2</v>
      </c>
      <c r="G60" s="175">
        <v>2.3847524330000001E-2</v>
      </c>
      <c r="H60" s="175">
        <v>2.5374462590000001E-2</v>
      </c>
      <c r="I60" s="175">
        <v>2.6579818790000001E-2</v>
      </c>
      <c r="J60" s="175">
        <v>2.6941612600000001E-2</v>
      </c>
      <c r="K60" s="175">
        <v>2.582158872E-2</v>
      </c>
      <c r="L60" s="223"/>
      <c r="M60" s="223"/>
      <c r="N60" s="223"/>
    </row>
    <row r="61" spans="1:14" ht="14" outlineLevel="3">
      <c r="A61" s="130" t="s">
        <v>261</v>
      </c>
      <c r="B61" s="175">
        <v>0.56422433561999996</v>
      </c>
      <c r="C61" s="175">
        <v>0.56780137470000003</v>
      </c>
      <c r="D61" s="175">
        <v>0.56255179426000002</v>
      </c>
      <c r="E61" s="175">
        <v>0.56743195283000003</v>
      </c>
      <c r="F61" s="175">
        <v>0.57562599531000003</v>
      </c>
      <c r="G61" s="175">
        <v>0.56934165272000004</v>
      </c>
      <c r="H61" s="175">
        <v>0.57065119592000002</v>
      </c>
      <c r="I61" s="175">
        <v>0.58000007846000001</v>
      </c>
      <c r="J61" s="175">
        <v>0.57983850913000001</v>
      </c>
      <c r="K61" s="175">
        <v>0.57337290926999995</v>
      </c>
      <c r="L61" s="223"/>
      <c r="M61" s="223"/>
      <c r="N61" s="223"/>
    </row>
    <row r="62" spans="1:14" ht="14" outlineLevel="2">
      <c r="A62" s="142" t="s">
        <v>262</v>
      </c>
      <c r="B62" s="160">
        <f t="shared" ref="B62:J62" si="8">SUM(B$63:B$66)</f>
        <v>1.4076640828</v>
      </c>
      <c r="C62" s="160">
        <f t="shared" si="8"/>
        <v>1.39131974407</v>
      </c>
      <c r="D62" s="160">
        <f t="shared" si="8"/>
        <v>1.3507111811800001</v>
      </c>
      <c r="E62" s="160">
        <f t="shared" si="8"/>
        <v>1.3534158220100001</v>
      </c>
      <c r="F62" s="160">
        <f t="shared" si="8"/>
        <v>1.3299241016700001</v>
      </c>
      <c r="G62" s="160">
        <f t="shared" si="8"/>
        <v>1.34772525652</v>
      </c>
      <c r="H62" s="160">
        <f t="shared" si="8"/>
        <v>1.39067101893</v>
      </c>
      <c r="I62" s="160">
        <f t="shared" si="8"/>
        <v>1.4575143963400001</v>
      </c>
      <c r="J62" s="160">
        <f t="shared" si="8"/>
        <v>1.4385577787599999</v>
      </c>
      <c r="K62" s="160">
        <v>1.7002174564200001</v>
      </c>
      <c r="L62" s="223"/>
      <c r="M62" s="223"/>
      <c r="N62" s="223"/>
    </row>
    <row r="63" spans="1:14" ht="14" outlineLevel="3">
      <c r="A63" s="130" t="s">
        <v>57</v>
      </c>
      <c r="B63" s="175">
        <v>0.27887546335000002</v>
      </c>
      <c r="C63" s="175">
        <v>0.27563745004000001</v>
      </c>
      <c r="D63" s="175">
        <v>0.27411241399000003</v>
      </c>
      <c r="E63" s="175">
        <v>0.27583789177000001</v>
      </c>
      <c r="F63" s="175">
        <v>0.27105007527000002</v>
      </c>
      <c r="G63" s="175">
        <v>0.27525003809999998</v>
      </c>
      <c r="H63" s="175">
        <v>0.28051265913000001</v>
      </c>
      <c r="I63" s="175">
        <v>0.29383777576999998</v>
      </c>
      <c r="J63" s="175">
        <v>0.29783737748</v>
      </c>
      <c r="K63" s="175">
        <v>0.58537434316000003</v>
      </c>
      <c r="L63" s="223"/>
      <c r="M63" s="223"/>
      <c r="N63" s="223"/>
    </row>
    <row r="64" spans="1:14" ht="14" outlineLevel="3">
      <c r="A64" s="130" t="s">
        <v>176</v>
      </c>
      <c r="B64" s="175">
        <v>5.7034719999999999E-5</v>
      </c>
      <c r="C64" s="175">
        <v>5.6372490000000002E-5</v>
      </c>
      <c r="D64" s="175">
        <v>5.6060590000000003E-5</v>
      </c>
      <c r="E64" s="175">
        <v>5.6413480000000003E-5</v>
      </c>
      <c r="F64" s="175">
        <v>5.5434289999999998E-5</v>
      </c>
      <c r="G64" s="175">
        <v>5.6293260000000003E-5</v>
      </c>
      <c r="H64" s="175">
        <v>5.7369549999999997E-5</v>
      </c>
      <c r="I64" s="175">
        <v>6.0094760000000003E-5</v>
      </c>
      <c r="J64" s="175">
        <v>6.0912750000000001E-5</v>
      </c>
      <c r="K64" s="175">
        <v>5.9859440000000001E-5</v>
      </c>
      <c r="L64" s="223"/>
      <c r="M64" s="223"/>
      <c r="N64" s="223"/>
    </row>
    <row r="65" spans="1:14" ht="14" outlineLevel="3">
      <c r="A65" s="130" t="s">
        <v>163</v>
      </c>
      <c r="B65" s="175">
        <v>0.18226253311000001</v>
      </c>
      <c r="C65" s="175">
        <v>0.18014628917</v>
      </c>
      <c r="D65" s="175">
        <v>0.17914958285999999</v>
      </c>
      <c r="E65" s="175">
        <v>0.17447949929000001</v>
      </c>
      <c r="F65" s="175">
        <v>0.17145099649000001</v>
      </c>
      <c r="G65" s="175">
        <v>0.17130143144000001</v>
      </c>
      <c r="H65" s="175">
        <v>0.19175465285000001</v>
      </c>
      <c r="I65" s="175">
        <v>0.20164623185</v>
      </c>
      <c r="J65" s="175">
        <v>0.20135445247</v>
      </c>
      <c r="K65" s="175">
        <v>0.19172068665</v>
      </c>
      <c r="L65" s="223"/>
      <c r="M65" s="223"/>
      <c r="N65" s="223"/>
    </row>
    <row r="66" spans="1:14" ht="14" outlineLevel="3">
      <c r="A66" s="130" t="s">
        <v>196</v>
      </c>
      <c r="B66" s="175">
        <v>0.94646905161999995</v>
      </c>
      <c r="C66" s="175">
        <v>0.93547963236999998</v>
      </c>
      <c r="D66" s="175">
        <v>0.89739312374000002</v>
      </c>
      <c r="E66" s="175">
        <v>0.90304201747000001</v>
      </c>
      <c r="F66" s="175">
        <v>0.88736759562</v>
      </c>
      <c r="G66" s="175">
        <v>0.90111749372000005</v>
      </c>
      <c r="H66" s="175">
        <v>0.91834633740000005</v>
      </c>
      <c r="I66" s="175">
        <v>0.96197029396</v>
      </c>
      <c r="J66" s="175">
        <v>0.93930503606000004</v>
      </c>
      <c r="K66" s="175">
        <v>0.92306256717000001</v>
      </c>
      <c r="L66" s="223"/>
      <c r="M66" s="223"/>
      <c r="N66" s="223"/>
    </row>
    <row r="67" spans="1:14" ht="14" outlineLevel="2">
      <c r="A67" s="142" t="s">
        <v>263</v>
      </c>
      <c r="B67" s="160">
        <f t="shared" ref="B67:J67" si="9">SUM(B$68:B$74)</f>
        <v>22.271436853400001</v>
      </c>
      <c r="C67" s="160">
        <f t="shared" si="9"/>
        <v>23.636672050359998</v>
      </c>
      <c r="D67" s="160">
        <f t="shared" si="9"/>
        <v>23.622946725910001</v>
      </c>
      <c r="E67" s="160">
        <f t="shared" si="9"/>
        <v>23.638476025960003</v>
      </c>
      <c r="F67" s="160">
        <f t="shared" si="9"/>
        <v>23.595385677380001</v>
      </c>
      <c r="G67" s="160">
        <f t="shared" si="9"/>
        <v>22.633185342859999</v>
      </c>
      <c r="H67" s="160">
        <f t="shared" si="9"/>
        <v>22.680548932160001</v>
      </c>
      <c r="I67" s="160">
        <f t="shared" si="9"/>
        <v>23.995000981870003</v>
      </c>
      <c r="J67" s="160">
        <f t="shared" si="9"/>
        <v>24.359795397350002</v>
      </c>
      <c r="K67" s="160">
        <v>22.61996054427</v>
      </c>
      <c r="L67" s="223"/>
      <c r="M67" s="223"/>
      <c r="N67" s="223"/>
    </row>
    <row r="68" spans="1:14" ht="14" outlineLevel="3">
      <c r="A68" s="130" t="s">
        <v>264</v>
      </c>
      <c r="B68" s="175">
        <v>3</v>
      </c>
      <c r="C68" s="175">
        <v>3</v>
      </c>
      <c r="D68" s="175">
        <v>3</v>
      </c>
      <c r="E68" s="175">
        <v>3</v>
      </c>
      <c r="F68" s="175">
        <v>3</v>
      </c>
      <c r="G68" s="175">
        <v>3</v>
      </c>
      <c r="H68" s="175">
        <v>3</v>
      </c>
      <c r="I68" s="175">
        <v>3</v>
      </c>
      <c r="J68" s="175">
        <v>3</v>
      </c>
      <c r="K68" s="175">
        <v>3</v>
      </c>
      <c r="L68" s="223"/>
      <c r="M68" s="223"/>
      <c r="N68" s="223"/>
    </row>
    <row r="69" spans="1:14" ht="14" outlineLevel="3">
      <c r="A69" s="130" t="s">
        <v>265</v>
      </c>
      <c r="B69" s="175">
        <v>11.805935</v>
      </c>
      <c r="C69" s="175">
        <v>11.805935</v>
      </c>
      <c r="D69" s="175">
        <v>11.805935</v>
      </c>
      <c r="E69" s="175">
        <v>11.805935</v>
      </c>
      <c r="F69" s="175">
        <v>11.805935</v>
      </c>
      <c r="G69" s="175">
        <v>10.805935</v>
      </c>
      <c r="H69" s="175">
        <v>10.805935</v>
      </c>
      <c r="I69" s="175">
        <v>10.000461</v>
      </c>
      <c r="J69" s="175">
        <v>10.329259</v>
      </c>
      <c r="K69" s="175">
        <v>8.6357759999999999</v>
      </c>
      <c r="L69" s="223"/>
      <c r="M69" s="223"/>
      <c r="N69" s="223"/>
    </row>
    <row r="70" spans="1:14" ht="14" outlineLevel="3">
      <c r="A70" s="130" t="s">
        <v>266</v>
      </c>
      <c r="B70" s="175">
        <v>1</v>
      </c>
      <c r="C70" s="175">
        <v>1</v>
      </c>
      <c r="D70" s="175">
        <v>1</v>
      </c>
      <c r="E70" s="175">
        <v>1</v>
      </c>
      <c r="F70" s="175">
        <v>1</v>
      </c>
      <c r="G70" s="175">
        <v>1</v>
      </c>
      <c r="H70" s="175">
        <v>1</v>
      </c>
      <c r="I70" s="175">
        <v>1</v>
      </c>
      <c r="J70" s="175">
        <v>1</v>
      </c>
      <c r="K70" s="175">
        <v>1</v>
      </c>
      <c r="L70" s="223"/>
      <c r="M70" s="223"/>
      <c r="N70" s="223"/>
    </row>
    <row r="71" spans="1:14" ht="14" outlineLevel="3">
      <c r="A71" s="130" t="s">
        <v>267</v>
      </c>
      <c r="B71" s="175">
        <v>3</v>
      </c>
      <c r="C71" s="175">
        <v>3</v>
      </c>
      <c r="D71" s="175">
        <v>3</v>
      </c>
      <c r="E71" s="175">
        <v>3</v>
      </c>
      <c r="F71" s="175">
        <v>3</v>
      </c>
      <c r="G71" s="175">
        <v>3</v>
      </c>
      <c r="H71" s="175">
        <v>3</v>
      </c>
      <c r="I71" s="175">
        <v>3</v>
      </c>
      <c r="J71" s="175">
        <v>3</v>
      </c>
      <c r="K71" s="175">
        <v>3</v>
      </c>
      <c r="L71" s="223"/>
      <c r="M71" s="223"/>
      <c r="N71" s="223"/>
    </row>
    <row r="72" spans="1:14" ht="14" outlineLevel="3">
      <c r="A72" s="130" t="s">
        <v>268</v>
      </c>
      <c r="B72" s="175">
        <v>2.35</v>
      </c>
      <c r="C72" s="175">
        <v>2.35</v>
      </c>
      <c r="D72" s="175">
        <v>2.35</v>
      </c>
      <c r="E72" s="175">
        <v>2.35</v>
      </c>
      <c r="F72" s="175">
        <v>2.35</v>
      </c>
      <c r="G72" s="175">
        <v>2.35</v>
      </c>
      <c r="H72" s="175">
        <v>2.35</v>
      </c>
      <c r="I72" s="175">
        <v>2.35</v>
      </c>
      <c r="J72" s="175">
        <v>2.35</v>
      </c>
      <c r="K72" s="175">
        <v>2.35</v>
      </c>
      <c r="L72" s="223"/>
      <c r="M72" s="223"/>
      <c r="N72" s="223"/>
    </row>
    <row r="73" spans="1:14" ht="14" outlineLevel="3">
      <c r="A73" s="130" t="s">
        <v>269</v>
      </c>
      <c r="B73" s="175">
        <v>1.1155018534000001</v>
      </c>
      <c r="C73" s="175">
        <v>1.10254980016</v>
      </c>
      <c r="D73" s="175">
        <v>1.0964496559600001</v>
      </c>
      <c r="E73" s="175">
        <v>1.10335156709</v>
      </c>
      <c r="F73" s="175">
        <v>1.0842003010600001</v>
      </c>
      <c r="G73" s="175">
        <v>1.1010001523799999</v>
      </c>
      <c r="H73" s="175">
        <v>1.12205063652</v>
      </c>
      <c r="I73" s="175">
        <v>1.1753511030499999</v>
      </c>
      <c r="J73" s="175">
        <v>1.19134950993</v>
      </c>
      <c r="K73" s="175">
        <v>1.1707486863400001</v>
      </c>
      <c r="L73" s="223"/>
      <c r="M73" s="223"/>
      <c r="N73" s="223"/>
    </row>
    <row r="74" spans="1:14" ht="14" outlineLevel="3">
      <c r="A74" s="130" t="s">
        <v>270</v>
      </c>
      <c r="B74" s="175">
        <v>0</v>
      </c>
      <c r="C74" s="175">
        <v>1.3781872502000001</v>
      </c>
      <c r="D74" s="175">
        <v>1.3705620699500001</v>
      </c>
      <c r="E74" s="175">
        <v>1.37918945887</v>
      </c>
      <c r="F74" s="175">
        <v>1.3552503763199999</v>
      </c>
      <c r="G74" s="175">
        <v>1.37625019048</v>
      </c>
      <c r="H74" s="175">
        <v>1.40256329564</v>
      </c>
      <c r="I74" s="175">
        <v>3.4691888788199998</v>
      </c>
      <c r="J74" s="175">
        <v>3.4891868874199998</v>
      </c>
      <c r="K74" s="175">
        <v>3.46343585793</v>
      </c>
      <c r="L74" s="223"/>
      <c r="M74" s="223"/>
      <c r="N74" s="223"/>
    </row>
    <row r="75" spans="1:14" ht="14" outlineLevel="2">
      <c r="A75" s="142" t="s">
        <v>271</v>
      </c>
      <c r="B75" s="160">
        <f t="shared" ref="B75:J75" si="10">SUM(B$76:B$76)</f>
        <v>1.6981106804799999</v>
      </c>
      <c r="C75" s="160">
        <f t="shared" si="10"/>
        <v>1.6908973980299999</v>
      </c>
      <c r="D75" s="160">
        <f t="shared" si="10"/>
        <v>1.68639133586</v>
      </c>
      <c r="E75" s="160">
        <f t="shared" si="10"/>
        <v>1.6759728596100001</v>
      </c>
      <c r="F75" s="160">
        <f t="shared" si="10"/>
        <v>1.67794279867</v>
      </c>
      <c r="G75" s="160">
        <f t="shared" si="10"/>
        <v>1.6848390576000001</v>
      </c>
      <c r="H75" s="160">
        <f t="shared" si="10"/>
        <v>1.68935419246</v>
      </c>
      <c r="I75" s="160">
        <f t="shared" si="10"/>
        <v>1.7352475524099999</v>
      </c>
      <c r="J75" s="160">
        <f t="shared" si="10"/>
        <v>1.74242477531</v>
      </c>
      <c r="K75" s="160">
        <v>1.7285013984299999</v>
      </c>
      <c r="L75" s="223"/>
      <c r="M75" s="223"/>
      <c r="N75" s="223"/>
    </row>
    <row r="76" spans="1:14" ht="14" outlineLevel="3">
      <c r="A76" s="130" t="s">
        <v>252</v>
      </c>
      <c r="B76" s="175">
        <v>1.6981106804799999</v>
      </c>
      <c r="C76" s="175">
        <v>1.6908973980299999</v>
      </c>
      <c r="D76" s="175">
        <v>1.68639133586</v>
      </c>
      <c r="E76" s="175">
        <v>1.6759728596100001</v>
      </c>
      <c r="F76" s="175">
        <v>1.67794279867</v>
      </c>
      <c r="G76" s="175">
        <v>1.6848390576000001</v>
      </c>
      <c r="H76" s="175">
        <v>1.68935419246</v>
      </c>
      <c r="I76" s="175">
        <v>1.7352475524099999</v>
      </c>
      <c r="J76" s="175">
        <v>1.74242477531</v>
      </c>
      <c r="K76" s="175">
        <v>1.7285013984299999</v>
      </c>
      <c r="L76" s="223"/>
      <c r="M76" s="223"/>
      <c r="N76" s="223"/>
    </row>
    <row r="77" spans="1:14" ht="15">
      <c r="A77" s="173" t="s">
        <v>272</v>
      </c>
      <c r="B77" s="101">
        <f t="shared" ref="B77:K77" si="11">B$78+B$91</f>
        <v>10.002734439280003</v>
      </c>
      <c r="C77" s="101">
        <f t="shared" si="11"/>
        <v>9.8929348676999993</v>
      </c>
      <c r="D77" s="101">
        <f t="shared" si="11"/>
        <v>9.7544228880399988</v>
      </c>
      <c r="E77" s="101">
        <f t="shared" si="11"/>
        <v>9.5056995521700003</v>
      </c>
      <c r="F77" s="101">
        <f t="shared" si="11"/>
        <v>9.696523011730001</v>
      </c>
      <c r="G77" s="101">
        <f t="shared" si="11"/>
        <v>9.721784791000001</v>
      </c>
      <c r="H77" s="101">
        <f t="shared" si="11"/>
        <v>9.9880362580499984</v>
      </c>
      <c r="I77" s="101">
        <f t="shared" si="11"/>
        <v>10.20344150713</v>
      </c>
      <c r="J77" s="101">
        <f t="shared" si="11"/>
        <v>10.20227746136</v>
      </c>
      <c r="K77" s="101">
        <f t="shared" si="11"/>
        <v>9.8986953035100012</v>
      </c>
      <c r="L77" s="223"/>
      <c r="M77" s="223"/>
      <c r="N77" s="223"/>
    </row>
    <row r="78" spans="1:14" ht="15" outlineLevel="1">
      <c r="A78" s="115" t="s">
        <v>273</v>
      </c>
      <c r="B78" s="94">
        <f t="shared" ref="B78:K78" si="12">B$79+B$85+B$89</f>
        <v>0.39486344792</v>
      </c>
      <c r="C78" s="94">
        <f t="shared" si="12"/>
        <v>0.37570912465999995</v>
      </c>
      <c r="D78" s="94">
        <f t="shared" si="12"/>
        <v>0.39027526194000001</v>
      </c>
      <c r="E78" s="94">
        <f t="shared" si="12"/>
        <v>0.38892082644999998</v>
      </c>
      <c r="F78" s="94">
        <f t="shared" si="12"/>
        <v>0.59104778197000007</v>
      </c>
      <c r="G78" s="94">
        <f t="shared" si="12"/>
        <v>0.59162290430999998</v>
      </c>
      <c r="H78" s="94">
        <f t="shared" si="12"/>
        <v>0.83062116913000006</v>
      </c>
      <c r="I78" s="94">
        <f t="shared" si="12"/>
        <v>0.78293714055999997</v>
      </c>
      <c r="J78" s="94">
        <f t="shared" si="12"/>
        <v>0.88253909823999999</v>
      </c>
      <c r="K78" s="94">
        <f t="shared" si="12"/>
        <v>0.85651113444999993</v>
      </c>
      <c r="L78" s="223"/>
      <c r="M78" s="223"/>
      <c r="N78" s="223"/>
    </row>
    <row r="79" spans="1:14" ht="14" outlineLevel="2">
      <c r="A79" s="142" t="s">
        <v>274</v>
      </c>
      <c r="B79" s="160">
        <f t="shared" ref="B79:J79" si="13">SUM(B$80:B$84)</f>
        <v>0.17681230419999999</v>
      </c>
      <c r="C79" s="160">
        <f t="shared" si="13"/>
        <v>0.16806094800999999</v>
      </c>
      <c r="D79" s="160">
        <f t="shared" si="13"/>
        <v>0.17051470215999998</v>
      </c>
      <c r="E79" s="160">
        <f t="shared" si="13"/>
        <v>0.1951075887</v>
      </c>
      <c r="F79" s="160">
        <f t="shared" si="13"/>
        <v>0.41736845695000002</v>
      </c>
      <c r="G79" s="160">
        <f t="shared" si="13"/>
        <v>0.41838450301000002</v>
      </c>
      <c r="H79" s="160">
        <f t="shared" si="13"/>
        <v>0.61208935944000009</v>
      </c>
      <c r="I79" s="160">
        <f t="shared" si="13"/>
        <v>0.59000522185000004</v>
      </c>
      <c r="J79" s="160">
        <f t="shared" si="13"/>
        <v>0.69917333371000001</v>
      </c>
      <c r="K79" s="160">
        <v>0.67883969340999994</v>
      </c>
      <c r="L79" s="223"/>
      <c r="M79" s="223"/>
      <c r="N79" s="223"/>
    </row>
    <row r="80" spans="1:14" ht="14" outlineLevel="3">
      <c r="A80" s="130" t="s">
        <v>275</v>
      </c>
      <c r="B80" s="175">
        <v>4.8973999999999999E-7</v>
      </c>
      <c r="C80" s="175">
        <v>4.6549999999999998E-7</v>
      </c>
      <c r="D80" s="175">
        <v>4.7229E-7</v>
      </c>
      <c r="E80" s="175">
        <v>4.1338000000000001E-7</v>
      </c>
      <c r="F80" s="175">
        <v>4.3009000000000001E-7</v>
      </c>
      <c r="G80" s="175">
        <v>4.3113000000000002E-7</v>
      </c>
      <c r="H80" s="175">
        <v>4.3458000000000002E-7</v>
      </c>
      <c r="I80" s="175">
        <v>4.1890000000000003E-7</v>
      </c>
      <c r="J80" s="175">
        <v>4.2219E-7</v>
      </c>
      <c r="K80" s="175">
        <v>4.0991E-7</v>
      </c>
      <c r="L80" s="223"/>
      <c r="M80" s="223"/>
      <c r="N80" s="223"/>
    </row>
    <row r="81" spans="1:14" ht="14" outlineLevel="3">
      <c r="A81" s="130" t="s">
        <v>276</v>
      </c>
      <c r="B81" s="175">
        <v>9.2374462759999998E-2</v>
      </c>
      <c r="C81" s="175">
        <v>8.7802372429999997E-2</v>
      </c>
      <c r="D81" s="175">
        <v>8.9084320669999995E-2</v>
      </c>
      <c r="E81" s="175">
        <v>0.1238351478</v>
      </c>
      <c r="F81" s="175">
        <v>0.12884017884999999</v>
      </c>
      <c r="G81" s="175">
        <v>0.12915382871</v>
      </c>
      <c r="H81" s="175">
        <v>0.13018784514000001</v>
      </c>
      <c r="I81" s="175">
        <v>0.12549067757999999</v>
      </c>
      <c r="J81" s="175">
        <v>0.12647447399</v>
      </c>
      <c r="K81" s="175">
        <v>0.12279629243</v>
      </c>
      <c r="L81" s="223"/>
      <c r="M81" s="223"/>
      <c r="N81" s="223"/>
    </row>
    <row r="82" spans="1:14" ht="14" outlineLevel="3">
      <c r="A82" s="130" t="s">
        <v>277</v>
      </c>
      <c r="B82" s="175">
        <v>8.4437351699999996E-2</v>
      </c>
      <c r="C82" s="175">
        <v>8.025811008E-2</v>
      </c>
      <c r="D82" s="175">
        <v>8.1429909199999997E-2</v>
      </c>
      <c r="E82" s="175">
        <v>7.1272027520000003E-2</v>
      </c>
      <c r="F82" s="175">
        <v>7.4152620919999995E-2</v>
      </c>
      <c r="G82" s="175">
        <v>7.4333138820000005E-2</v>
      </c>
      <c r="H82" s="175">
        <v>7.4928256200000001E-2</v>
      </c>
      <c r="I82" s="175">
        <v>7.2224850399999999E-2</v>
      </c>
      <c r="J82" s="175">
        <v>7.2791064160000002E-2</v>
      </c>
      <c r="K82" s="175">
        <v>7.0674125140000002E-2</v>
      </c>
      <c r="L82" s="223"/>
      <c r="M82" s="223"/>
      <c r="N82" s="223"/>
    </row>
    <row r="83" spans="1:14" ht="14" outlineLevel="3">
      <c r="A83" s="130" t="s">
        <v>285</v>
      </c>
      <c r="B83" s="175">
        <v>0</v>
      </c>
      <c r="C83" s="175">
        <v>0</v>
      </c>
      <c r="D83" s="175">
        <v>0</v>
      </c>
      <c r="E83" s="175">
        <v>0</v>
      </c>
      <c r="F83" s="175">
        <v>0.21437522709000001</v>
      </c>
      <c r="G83" s="175">
        <v>0.21489710435000001</v>
      </c>
      <c r="H83" s="175">
        <v>0.40697282352000003</v>
      </c>
      <c r="I83" s="175">
        <v>0.39228927496999999</v>
      </c>
      <c r="J83" s="175">
        <v>0.39536466503000001</v>
      </c>
      <c r="K83" s="175">
        <v>0.38386651071</v>
      </c>
      <c r="L83" s="223"/>
      <c r="M83" s="223"/>
      <c r="N83" s="223"/>
    </row>
    <row r="84" spans="1:14" ht="14" outlineLevel="3">
      <c r="A84" s="130" t="s">
        <v>284</v>
      </c>
      <c r="B84" s="175">
        <v>0</v>
      </c>
      <c r="C84" s="175">
        <v>0</v>
      </c>
      <c r="D84" s="175">
        <v>0</v>
      </c>
      <c r="E84" s="175">
        <v>0</v>
      </c>
      <c r="F84" s="175">
        <v>0</v>
      </c>
      <c r="G84" s="175">
        <v>0</v>
      </c>
      <c r="H84" s="175">
        <v>0</v>
      </c>
      <c r="I84" s="175">
        <v>0</v>
      </c>
      <c r="J84" s="175">
        <v>0.10454270834</v>
      </c>
      <c r="K84" s="175">
        <v>0.10150235522000001</v>
      </c>
      <c r="L84" s="223"/>
      <c r="M84" s="223"/>
      <c r="N84" s="223"/>
    </row>
    <row r="85" spans="1:14" ht="14" outlineLevel="2">
      <c r="A85" s="142" t="s">
        <v>244</v>
      </c>
      <c r="B85" s="160">
        <f t="shared" ref="B85:J85" si="14">SUM(B$86:B$88)</f>
        <v>0.21801083966000001</v>
      </c>
      <c r="C85" s="160">
        <f t="shared" si="14"/>
        <v>0.20760986744999999</v>
      </c>
      <c r="D85" s="160">
        <f t="shared" si="14"/>
        <v>0.21972169125000002</v>
      </c>
      <c r="E85" s="160">
        <f t="shared" si="14"/>
        <v>0.19377921782999999</v>
      </c>
      <c r="F85" s="160">
        <f t="shared" si="14"/>
        <v>0.17364393011999998</v>
      </c>
      <c r="G85" s="160">
        <f t="shared" si="14"/>
        <v>0.17320292023</v>
      </c>
      <c r="H85" s="160">
        <f t="shared" si="14"/>
        <v>0.21849604455999999</v>
      </c>
      <c r="I85" s="160">
        <f t="shared" si="14"/>
        <v>0.19289744398</v>
      </c>
      <c r="J85" s="160">
        <f t="shared" si="14"/>
        <v>0.18333101954</v>
      </c>
      <c r="K85" s="160">
        <v>0.17763770650999999</v>
      </c>
      <c r="L85" s="223"/>
      <c r="M85" s="223"/>
      <c r="N85" s="223"/>
    </row>
    <row r="86" spans="1:14" ht="14" outlineLevel="3">
      <c r="A86" s="130" t="s">
        <v>278</v>
      </c>
      <c r="B86" s="175">
        <v>7.3951316520000004E-2</v>
      </c>
      <c r="C86" s="175">
        <v>7.1304444319999993E-2</v>
      </c>
      <c r="D86" s="175">
        <v>7.8216048290000006E-2</v>
      </c>
      <c r="E86" s="175">
        <v>6.8955894899999995E-2</v>
      </c>
      <c r="F86" s="175">
        <v>4.4021563469999997E-2</v>
      </c>
      <c r="G86" s="175">
        <v>4.1914954980000002E-2</v>
      </c>
      <c r="H86" s="175">
        <v>8.4662616029999999E-2</v>
      </c>
      <c r="I86" s="175">
        <v>7.0943818079999998E-2</v>
      </c>
      <c r="J86" s="175">
        <v>5.95056406E-2</v>
      </c>
      <c r="K86" s="175">
        <v>5.6921298629999999E-2</v>
      </c>
      <c r="L86" s="223"/>
      <c r="M86" s="223"/>
      <c r="N86" s="223"/>
    </row>
    <row r="87" spans="1:14" ht="14" outlineLevel="3">
      <c r="A87" s="130" t="s">
        <v>279</v>
      </c>
      <c r="B87" s="175">
        <v>0.14157806559</v>
      </c>
      <c r="C87" s="175">
        <v>0.13410061106999999</v>
      </c>
      <c r="D87" s="175">
        <v>0.13926863980000001</v>
      </c>
      <c r="E87" s="175">
        <v>0.12286537219</v>
      </c>
      <c r="F87" s="175">
        <v>0.12772740497999999</v>
      </c>
      <c r="G87" s="175">
        <v>0.12938839046</v>
      </c>
      <c r="H87" s="175">
        <v>0.13191864557999999</v>
      </c>
      <c r="I87" s="175">
        <v>0.12024635668</v>
      </c>
      <c r="J87" s="175">
        <v>0.12210472542</v>
      </c>
      <c r="K87" s="175">
        <v>0.1190457951</v>
      </c>
      <c r="L87" s="223"/>
      <c r="M87" s="223"/>
      <c r="N87" s="223"/>
    </row>
    <row r="88" spans="1:14" ht="14" outlineLevel="3">
      <c r="A88" s="130" t="s">
        <v>280</v>
      </c>
      <c r="B88" s="175">
        <v>2.4814575499999998E-3</v>
      </c>
      <c r="C88" s="175">
        <v>2.2048120600000002E-3</v>
      </c>
      <c r="D88" s="175">
        <v>2.2370031599999998E-3</v>
      </c>
      <c r="E88" s="175">
        <v>1.95795074E-3</v>
      </c>
      <c r="F88" s="175">
        <v>1.8949616700000001E-3</v>
      </c>
      <c r="G88" s="175">
        <v>1.8995747900000001E-3</v>
      </c>
      <c r="H88" s="175">
        <v>1.91478295E-3</v>
      </c>
      <c r="I88" s="175">
        <v>1.70726922E-3</v>
      </c>
      <c r="J88" s="175">
        <v>1.72065352E-3</v>
      </c>
      <c r="K88" s="175">
        <v>1.6706127800000001E-3</v>
      </c>
      <c r="L88" s="223"/>
      <c r="M88" s="223"/>
      <c r="N88" s="223"/>
    </row>
    <row r="89" spans="1:14" ht="14" outlineLevel="2">
      <c r="A89" s="142" t="s">
        <v>281</v>
      </c>
      <c r="B89" s="160">
        <f t="shared" ref="B89:J89" si="15">SUM(B$90:B$90)</f>
        <v>4.0304060000000003E-5</v>
      </c>
      <c r="C89" s="160">
        <f t="shared" si="15"/>
        <v>3.8309200000000002E-5</v>
      </c>
      <c r="D89" s="160">
        <f t="shared" si="15"/>
        <v>3.8868529999999998E-5</v>
      </c>
      <c r="E89" s="160">
        <f t="shared" si="15"/>
        <v>3.4019919999999997E-5</v>
      </c>
      <c r="F89" s="160">
        <f t="shared" si="15"/>
        <v>3.5394900000000002E-5</v>
      </c>
      <c r="G89" s="160">
        <f t="shared" si="15"/>
        <v>3.5481069999999999E-5</v>
      </c>
      <c r="H89" s="160">
        <f t="shared" si="15"/>
        <v>3.5765130000000003E-5</v>
      </c>
      <c r="I89" s="160">
        <f t="shared" si="15"/>
        <v>3.4474729999999999E-5</v>
      </c>
      <c r="J89" s="160">
        <f t="shared" si="15"/>
        <v>3.474499E-5</v>
      </c>
      <c r="K89" s="160">
        <v>3.3734530000000002E-5</v>
      </c>
      <c r="L89" s="223"/>
      <c r="M89" s="223"/>
      <c r="N89" s="223"/>
    </row>
    <row r="90" spans="1:14" ht="14" outlineLevel="3">
      <c r="A90" s="130" t="s">
        <v>282</v>
      </c>
      <c r="B90" s="175">
        <v>4.0304060000000003E-5</v>
      </c>
      <c r="C90" s="175">
        <v>3.8309200000000002E-5</v>
      </c>
      <c r="D90" s="175">
        <v>3.8868529999999998E-5</v>
      </c>
      <c r="E90" s="175">
        <v>3.4019919999999997E-5</v>
      </c>
      <c r="F90" s="175">
        <v>3.5394900000000002E-5</v>
      </c>
      <c r="G90" s="175">
        <v>3.5481069999999999E-5</v>
      </c>
      <c r="H90" s="175">
        <v>3.5765130000000003E-5</v>
      </c>
      <c r="I90" s="175">
        <v>3.4474729999999999E-5</v>
      </c>
      <c r="J90" s="175">
        <v>3.474499E-5</v>
      </c>
      <c r="K90" s="175">
        <v>3.3734530000000002E-5</v>
      </c>
      <c r="L90" s="223"/>
      <c r="M90" s="223"/>
      <c r="N90" s="223"/>
    </row>
    <row r="91" spans="1:14" ht="15" outlineLevel="1">
      <c r="A91" s="115" t="s">
        <v>246</v>
      </c>
      <c r="B91" s="94">
        <f t="shared" ref="B91:K91" si="16">B$92+B$98+B$99+B$106</f>
        <v>9.6078709913600022</v>
      </c>
      <c r="C91" s="94">
        <f t="shared" si="16"/>
        <v>9.5172257430399991</v>
      </c>
      <c r="D91" s="94">
        <f t="shared" si="16"/>
        <v>9.3641476260999994</v>
      </c>
      <c r="E91" s="94">
        <f t="shared" si="16"/>
        <v>9.1167787257199997</v>
      </c>
      <c r="F91" s="94">
        <f t="shared" si="16"/>
        <v>9.1054752297600015</v>
      </c>
      <c r="G91" s="94">
        <f t="shared" si="16"/>
        <v>9.1301618866900007</v>
      </c>
      <c r="H91" s="94">
        <f t="shared" si="16"/>
        <v>9.1574150889199988</v>
      </c>
      <c r="I91" s="94">
        <f t="shared" si="16"/>
        <v>9.4205043665700003</v>
      </c>
      <c r="J91" s="94">
        <f t="shared" si="16"/>
        <v>9.319738363119999</v>
      </c>
      <c r="K91" s="94">
        <f t="shared" si="16"/>
        <v>9.0421841690600004</v>
      </c>
      <c r="L91" s="223"/>
      <c r="M91" s="223"/>
      <c r="N91" s="223"/>
    </row>
    <row r="92" spans="1:14" ht="14" outlineLevel="2">
      <c r="A92" s="142" t="s">
        <v>247</v>
      </c>
      <c r="B92" s="160">
        <f t="shared" ref="B92:J92" si="17">SUM(B$93:B$97)</f>
        <v>8.0575646315700009</v>
      </c>
      <c r="C92" s="160">
        <f t="shared" si="17"/>
        <v>8.0345556162600005</v>
      </c>
      <c r="D92" s="160">
        <f t="shared" si="17"/>
        <v>7.8819336805100004</v>
      </c>
      <c r="E92" s="160">
        <f t="shared" si="17"/>
        <v>7.6404359729799998</v>
      </c>
      <c r="F92" s="160">
        <f t="shared" si="17"/>
        <v>7.6349511340700005</v>
      </c>
      <c r="G92" s="160">
        <f t="shared" si="17"/>
        <v>7.67400734831</v>
      </c>
      <c r="H92" s="160">
        <f t="shared" si="17"/>
        <v>7.7003144803999994</v>
      </c>
      <c r="I92" s="160">
        <f t="shared" si="17"/>
        <v>8.0307874643100003</v>
      </c>
      <c r="J92" s="160">
        <f t="shared" si="17"/>
        <v>7.9289369909899996</v>
      </c>
      <c r="K92" s="160">
        <v>7.6536411686000001</v>
      </c>
      <c r="L92" s="223"/>
      <c r="M92" s="223"/>
      <c r="N92" s="223"/>
    </row>
    <row r="93" spans="1:14" ht="14" outlineLevel="3">
      <c r="A93" s="130" t="s">
        <v>283</v>
      </c>
      <c r="B93" s="175">
        <v>0.11155018534</v>
      </c>
      <c r="C93" s="175">
        <v>0.11025498002</v>
      </c>
      <c r="D93" s="175">
        <v>0.10964496560000001</v>
      </c>
      <c r="E93" s="175">
        <v>0.11033515671000001</v>
      </c>
      <c r="F93" s="175">
        <v>0.10842003011</v>
      </c>
      <c r="G93" s="175">
        <v>0.11010001524</v>
      </c>
      <c r="H93" s="175">
        <v>0.11220506365000001</v>
      </c>
      <c r="I93" s="175">
        <v>0.23507022060999999</v>
      </c>
      <c r="J93" s="175">
        <v>0.23826990199</v>
      </c>
      <c r="K93" s="175">
        <v>0.23414973726999999</v>
      </c>
      <c r="L93" s="223"/>
      <c r="M93" s="223"/>
      <c r="N93" s="223"/>
    </row>
    <row r="94" spans="1:14" ht="14" outlineLevel="3">
      <c r="A94" s="130" t="s">
        <v>249</v>
      </c>
      <c r="B94" s="175">
        <v>0.33752435519000001</v>
      </c>
      <c r="C94" s="175">
        <v>0.34663851504999998</v>
      </c>
      <c r="D94" s="175">
        <v>0.34905527846000001</v>
      </c>
      <c r="E94" s="175">
        <v>0.33466680347</v>
      </c>
      <c r="F94" s="175">
        <v>0.33377661745999998</v>
      </c>
      <c r="G94" s="175">
        <v>0.33966238096000001</v>
      </c>
      <c r="H94" s="175">
        <v>0.34472091825000001</v>
      </c>
      <c r="I94" s="175">
        <v>0.36654600801999998</v>
      </c>
      <c r="J94" s="175">
        <v>0.37179652186000001</v>
      </c>
      <c r="K94" s="175">
        <v>0.34743607653000003</v>
      </c>
      <c r="L94" s="223"/>
      <c r="M94" s="223"/>
      <c r="N94" s="223"/>
    </row>
    <row r="95" spans="1:14" ht="14" outlineLevel="3">
      <c r="A95" s="130" t="s">
        <v>250</v>
      </c>
      <c r="B95" s="175">
        <v>6.1090459E-2</v>
      </c>
      <c r="C95" s="175">
        <v>6.0381139809999998E-2</v>
      </c>
      <c r="D95" s="175">
        <v>6.0047065410000003E-2</v>
      </c>
      <c r="E95" s="175">
        <v>6.0425048570000001E-2</v>
      </c>
      <c r="F95" s="175">
        <v>5.9376229490000001E-2</v>
      </c>
      <c r="G95" s="175">
        <v>6.0296273349999999E-2</v>
      </c>
      <c r="H95" s="175">
        <v>6.144910311E-2</v>
      </c>
      <c r="I95" s="175">
        <v>6.4368103159999995E-2</v>
      </c>
      <c r="J95" s="175">
        <v>6.5244255910000007E-2</v>
      </c>
      <c r="K95" s="175">
        <v>6.4116051810000005E-2</v>
      </c>
      <c r="L95" s="223"/>
      <c r="M95" s="223"/>
      <c r="N95" s="223"/>
    </row>
    <row r="96" spans="1:14" ht="14" outlineLevel="3">
      <c r="A96" s="130" t="s">
        <v>251</v>
      </c>
      <c r="B96" s="175">
        <v>0.45703505259999999</v>
      </c>
      <c r="C96" s="175">
        <v>0.45703505259999999</v>
      </c>
      <c r="D96" s="175">
        <v>0.45703505259999999</v>
      </c>
      <c r="E96" s="175">
        <v>0.45703505259999999</v>
      </c>
      <c r="F96" s="175">
        <v>0.44755505262</v>
      </c>
      <c r="G96" s="175">
        <v>0.45064708353999999</v>
      </c>
      <c r="H96" s="175">
        <v>0.45064708353999999</v>
      </c>
      <c r="I96" s="175">
        <v>0.45064708353999999</v>
      </c>
      <c r="J96" s="175">
        <v>0.45064708353999999</v>
      </c>
      <c r="K96" s="175">
        <v>0.45064708353999999</v>
      </c>
      <c r="L96" s="223"/>
      <c r="M96" s="223"/>
      <c r="N96" s="223"/>
    </row>
    <row r="97" spans="1:14" ht="14" outlineLevel="3">
      <c r="A97" s="130" t="s">
        <v>252</v>
      </c>
      <c r="B97" s="175">
        <v>7.0903645794400001</v>
      </c>
      <c r="C97" s="175">
        <v>7.0602459287799997</v>
      </c>
      <c r="D97" s="175">
        <v>6.9061513184400001</v>
      </c>
      <c r="E97" s="175">
        <v>6.6779739116299996</v>
      </c>
      <c r="F97" s="175">
        <v>6.6858232043900001</v>
      </c>
      <c r="G97" s="175">
        <v>6.7133015952199999</v>
      </c>
      <c r="H97" s="175">
        <v>6.7312923118499999</v>
      </c>
      <c r="I97" s="175">
        <v>6.9141560489799998</v>
      </c>
      <c r="J97" s="175">
        <v>6.8029792276899999</v>
      </c>
      <c r="K97" s="175">
        <v>6.5572922194499998</v>
      </c>
      <c r="L97" s="223"/>
      <c r="M97" s="223"/>
      <c r="N97" s="223"/>
    </row>
    <row r="98" spans="1:14" ht="14" outlineLevel="2">
      <c r="A98" s="142" t="s">
        <v>286</v>
      </c>
      <c r="B98" s="160"/>
      <c r="C98" s="160"/>
      <c r="D98" s="160"/>
      <c r="E98" s="160"/>
      <c r="F98" s="160"/>
      <c r="G98" s="160"/>
      <c r="H98" s="160"/>
      <c r="I98" s="160"/>
      <c r="J98" s="160"/>
      <c r="K98" s="160"/>
      <c r="L98" s="223"/>
      <c r="M98" s="223"/>
      <c r="N98" s="223"/>
    </row>
    <row r="99" spans="1:14" ht="14" outlineLevel="2">
      <c r="A99" s="142" t="s">
        <v>262</v>
      </c>
      <c r="B99" s="160">
        <f t="shared" ref="B99:J99" si="18">SUM(B$100:B$105)</f>
        <v>1.4376842756799999</v>
      </c>
      <c r="C99" s="160">
        <f t="shared" si="18"/>
        <v>1.3705264419399998</v>
      </c>
      <c r="D99" s="160">
        <f t="shared" si="18"/>
        <v>1.3703691117699999</v>
      </c>
      <c r="E99" s="160">
        <f t="shared" si="18"/>
        <v>1.3651888930299998</v>
      </c>
      <c r="F99" s="160">
        <f t="shared" si="18"/>
        <v>1.3592395856899999</v>
      </c>
      <c r="G99" s="160">
        <f t="shared" si="18"/>
        <v>1.3444126547500002</v>
      </c>
      <c r="H99" s="160">
        <f t="shared" si="18"/>
        <v>1.3450592721500001</v>
      </c>
      <c r="I99" s="160">
        <f t="shared" si="18"/>
        <v>1.2746318268100001</v>
      </c>
      <c r="J99" s="160">
        <f t="shared" si="18"/>
        <v>1.2752402889500001</v>
      </c>
      <c r="K99" s="160">
        <v>1.2739053433800001</v>
      </c>
      <c r="L99" s="223"/>
      <c r="M99" s="223"/>
      <c r="N99" s="223"/>
    </row>
    <row r="100" spans="1:14" ht="14" outlineLevel="3">
      <c r="A100" s="130" t="s">
        <v>68</v>
      </c>
      <c r="B100" s="175">
        <v>0.14482956551000001</v>
      </c>
      <c r="C100" s="175">
        <v>0.15301404440999999</v>
      </c>
      <c r="D100" s="175">
        <v>0.15301404440999999</v>
      </c>
      <c r="E100" s="175">
        <v>0.15659051952</v>
      </c>
      <c r="F100" s="175">
        <v>0.15757387699</v>
      </c>
      <c r="G100" s="175">
        <v>0.15757387699</v>
      </c>
      <c r="H100" s="175">
        <v>0.15757387699</v>
      </c>
      <c r="I100" s="175">
        <v>0.15757387699</v>
      </c>
      <c r="J100" s="175">
        <v>0.15757387699</v>
      </c>
      <c r="K100" s="175">
        <v>0.16713518998999999</v>
      </c>
      <c r="L100" s="223"/>
      <c r="M100" s="223"/>
      <c r="N100" s="223"/>
    </row>
    <row r="101" spans="1:14" ht="14" outlineLevel="3">
      <c r="A101" s="130" t="s">
        <v>196</v>
      </c>
      <c r="B101" s="175">
        <v>3.0354194519999999E-2</v>
      </c>
      <c r="C101" s="175">
        <v>3.0121974329999999E-2</v>
      </c>
      <c r="D101" s="175">
        <v>3.0016495380000001E-2</v>
      </c>
      <c r="E101" s="175">
        <v>2.5890379429999999E-2</v>
      </c>
      <c r="F101" s="175">
        <v>2.58391075E-2</v>
      </c>
      <c r="G101" s="175">
        <v>2.7250152190000002E-2</v>
      </c>
      <c r="H101" s="175">
        <v>2.780730503E-2</v>
      </c>
      <c r="I101" s="175">
        <v>3.2153332710000003E-2</v>
      </c>
      <c r="J101" s="175">
        <v>3.2693801629999998E-2</v>
      </c>
      <c r="K101" s="175">
        <v>2.6860778389999999E-2</v>
      </c>
      <c r="L101" s="223"/>
      <c r="M101" s="223"/>
      <c r="N101" s="223"/>
    </row>
    <row r="102" spans="1:14" ht="14" outlineLevel="3">
      <c r="A102" s="130" t="s">
        <v>117</v>
      </c>
      <c r="B102" s="175">
        <v>9.4817656499999996E-3</v>
      </c>
      <c r="C102" s="175">
        <v>9.3716731999999997E-3</v>
      </c>
      <c r="D102" s="175">
        <v>9.3198219800000003E-3</v>
      </c>
      <c r="E102" s="175">
        <v>4.6892440800000001E-3</v>
      </c>
      <c r="F102" s="175">
        <v>4.6078511999999997E-3</v>
      </c>
      <c r="G102" s="175">
        <v>4.6792505699999997E-3</v>
      </c>
      <c r="H102" s="175">
        <v>4.7687151300000001E-3</v>
      </c>
      <c r="I102" s="175">
        <v>4.99524211E-3</v>
      </c>
      <c r="J102" s="175">
        <v>5.0632353299999997E-3</v>
      </c>
      <c r="K102" s="175">
        <v>0</v>
      </c>
      <c r="L102" s="223"/>
      <c r="M102" s="223"/>
      <c r="N102" s="223"/>
    </row>
    <row r="103" spans="1:14" ht="14" outlineLevel="3">
      <c r="A103" s="130" t="s">
        <v>287</v>
      </c>
      <c r="B103" s="175">
        <v>2.0400000000000001E-2</v>
      </c>
      <c r="C103" s="175">
        <v>2.0400000000000001E-2</v>
      </c>
      <c r="D103" s="175">
        <v>2.0400000000000001E-2</v>
      </c>
      <c r="E103" s="175">
        <v>2.0400000000000001E-2</v>
      </c>
      <c r="F103" s="175">
        <v>1.3599999999999999E-2</v>
      </c>
      <c r="G103" s="175">
        <v>1.3599999999999999E-2</v>
      </c>
      <c r="H103" s="175">
        <v>1.3599999999999999E-2</v>
      </c>
      <c r="I103" s="175">
        <v>1.3599999999999999E-2</v>
      </c>
      <c r="J103" s="175">
        <v>1.3599999999999999E-2</v>
      </c>
      <c r="K103" s="175">
        <v>1.3599999999999999E-2</v>
      </c>
      <c r="L103" s="223"/>
      <c r="M103" s="223"/>
      <c r="N103" s="223"/>
    </row>
    <row r="104" spans="1:14" ht="14" outlineLevel="3">
      <c r="A104" s="130" t="s">
        <v>288</v>
      </c>
      <c r="B104" s="175">
        <v>1.2</v>
      </c>
      <c r="C104" s="175">
        <v>1.125</v>
      </c>
      <c r="D104" s="175">
        <v>1.125</v>
      </c>
      <c r="E104" s="175">
        <v>1.125</v>
      </c>
      <c r="F104" s="175">
        <v>1.125</v>
      </c>
      <c r="G104" s="175">
        <v>1.125</v>
      </c>
      <c r="H104" s="175">
        <v>1.125</v>
      </c>
      <c r="I104" s="175">
        <v>1.05</v>
      </c>
      <c r="J104" s="175">
        <v>1.05</v>
      </c>
      <c r="K104" s="175">
        <v>1.05</v>
      </c>
      <c r="L104" s="223"/>
      <c r="M104" s="223"/>
      <c r="N104" s="223"/>
    </row>
    <row r="105" spans="1:14" ht="14" outlineLevel="3">
      <c r="A105" s="130" t="s">
        <v>289</v>
      </c>
      <c r="B105" s="175">
        <v>3.2618750000000002E-2</v>
      </c>
      <c r="C105" s="175">
        <v>3.2618750000000002E-2</v>
      </c>
      <c r="D105" s="175">
        <v>3.2618750000000002E-2</v>
      </c>
      <c r="E105" s="175">
        <v>3.2618750000000002E-2</v>
      </c>
      <c r="F105" s="175">
        <v>3.2618750000000002E-2</v>
      </c>
      <c r="G105" s="175">
        <v>1.6309375000000001E-2</v>
      </c>
      <c r="H105" s="175">
        <v>1.6309375000000001E-2</v>
      </c>
      <c r="I105" s="175">
        <v>1.6309375000000001E-2</v>
      </c>
      <c r="J105" s="175">
        <v>1.6309375000000001E-2</v>
      </c>
      <c r="K105" s="175">
        <v>1.6309375000000001E-2</v>
      </c>
      <c r="L105" s="223"/>
      <c r="M105" s="223"/>
      <c r="N105" s="223"/>
    </row>
    <row r="106" spans="1:14" ht="14" outlineLevel="2">
      <c r="A106" s="142" t="s">
        <v>290</v>
      </c>
      <c r="B106" s="160">
        <f t="shared" ref="B106:J106" si="19">SUM(B$107:B$107)</f>
        <v>0.11262208411000001</v>
      </c>
      <c r="C106" s="160">
        <f t="shared" si="19"/>
        <v>0.11214368483999999</v>
      </c>
      <c r="D106" s="160">
        <f t="shared" si="19"/>
        <v>0.11184483382</v>
      </c>
      <c r="E106" s="160">
        <f t="shared" si="19"/>
        <v>0.11115385971</v>
      </c>
      <c r="F106" s="160">
        <f t="shared" si="19"/>
        <v>0.11128451</v>
      </c>
      <c r="G106" s="160">
        <f t="shared" si="19"/>
        <v>0.11174188363</v>
      </c>
      <c r="H106" s="160">
        <f t="shared" si="19"/>
        <v>0.11204133636999999</v>
      </c>
      <c r="I106" s="160">
        <f t="shared" si="19"/>
        <v>0.11508507545</v>
      </c>
      <c r="J106" s="160">
        <f t="shared" si="19"/>
        <v>0.11556108318</v>
      </c>
      <c r="K106" s="160">
        <v>0.11463765708</v>
      </c>
      <c r="L106" s="223"/>
      <c r="M106" s="223"/>
      <c r="N106" s="223"/>
    </row>
    <row r="107" spans="1:14" ht="14" outlineLevel="3">
      <c r="A107" s="130" t="s">
        <v>252</v>
      </c>
      <c r="B107" s="175">
        <v>0.11262208411000001</v>
      </c>
      <c r="C107" s="175">
        <v>0.11214368483999999</v>
      </c>
      <c r="D107" s="175">
        <v>0.11184483382</v>
      </c>
      <c r="E107" s="175">
        <v>0.11115385971</v>
      </c>
      <c r="F107" s="175">
        <v>0.11128451</v>
      </c>
      <c r="G107" s="175">
        <v>0.11174188363</v>
      </c>
      <c r="H107" s="175">
        <v>0.11204133636999999</v>
      </c>
      <c r="I107" s="175">
        <v>0.11508507545</v>
      </c>
      <c r="J107" s="175">
        <v>0.11556108318</v>
      </c>
      <c r="K107" s="175">
        <v>0.11463765708</v>
      </c>
      <c r="L107" s="223"/>
      <c r="M107" s="223"/>
      <c r="N107" s="223"/>
    </row>
    <row r="108" spans="1:14"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223"/>
      <c r="M108" s="223"/>
      <c r="N108" s="223"/>
    </row>
    <row r="109" spans="1:14"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223"/>
      <c r="M109" s="223"/>
      <c r="N109" s="223"/>
    </row>
    <row r="110" spans="1:14"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223"/>
      <c r="M110" s="223"/>
      <c r="N110" s="223"/>
    </row>
    <row r="111" spans="1:14"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223"/>
      <c r="M111" s="223"/>
      <c r="N111" s="223"/>
    </row>
    <row r="112" spans="1:14"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223"/>
      <c r="M112" s="223"/>
      <c r="N112" s="223"/>
    </row>
    <row r="113" spans="2:14"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223"/>
      <c r="M113" s="223"/>
      <c r="N113" s="223"/>
    </row>
    <row r="114" spans="2:14"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223"/>
      <c r="M114" s="223"/>
      <c r="N114" s="223"/>
    </row>
    <row r="115" spans="2:14"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223"/>
      <c r="M115" s="223"/>
      <c r="N115" s="223"/>
    </row>
    <row r="116" spans="2:14"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223"/>
      <c r="M116" s="223"/>
      <c r="N116" s="223"/>
    </row>
    <row r="117" spans="2:14"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223"/>
      <c r="M117" s="223"/>
      <c r="N117" s="223"/>
    </row>
    <row r="118" spans="2:14"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223"/>
      <c r="M118" s="223"/>
      <c r="N118" s="223"/>
    </row>
    <row r="119" spans="2:14"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223"/>
      <c r="M119" s="223"/>
      <c r="N119" s="223"/>
    </row>
    <row r="120" spans="2:14"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223"/>
      <c r="M120" s="223"/>
      <c r="N120" s="223"/>
    </row>
    <row r="121" spans="2:14"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223"/>
      <c r="M121" s="223"/>
      <c r="N121" s="223"/>
    </row>
    <row r="122" spans="2:14"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223"/>
      <c r="M122" s="223"/>
      <c r="N122" s="223"/>
    </row>
    <row r="123" spans="2:14"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223"/>
      <c r="M123" s="223"/>
      <c r="N123" s="223"/>
    </row>
    <row r="124" spans="2:14"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223"/>
      <c r="M124" s="223"/>
      <c r="N124" s="223"/>
    </row>
    <row r="125" spans="2:14"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223"/>
      <c r="M125" s="223"/>
      <c r="N125" s="223"/>
    </row>
    <row r="126" spans="2:14"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223"/>
      <c r="M126" s="223"/>
      <c r="N126" s="223"/>
    </row>
    <row r="127" spans="2:14"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223"/>
      <c r="M127" s="223"/>
      <c r="N127" s="223"/>
    </row>
    <row r="128" spans="2:14"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223"/>
      <c r="M128" s="223"/>
      <c r="N128" s="223"/>
    </row>
    <row r="129" spans="2:14"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223"/>
      <c r="M129" s="223"/>
      <c r="N129" s="223"/>
    </row>
    <row r="130" spans="2:14"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223"/>
      <c r="M130" s="223"/>
      <c r="N130" s="223"/>
    </row>
    <row r="131" spans="2:14"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223"/>
      <c r="M131" s="223"/>
      <c r="N131" s="223"/>
    </row>
    <row r="132" spans="2:14"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223"/>
      <c r="M132" s="223"/>
      <c r="N132" s="223"/>
    </row>
    <row r="133" spans="2:14"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223"/>
      <c r="M133" s="223"/>
      <c r="N133" s="223"/>
    </row>
    <row r="134" spans="2:14"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223"/>
      <c r="M134" s="223"/>
      <c r="N134" s="223"/>
    </row>
    <row r="135" spans="2:14"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223"/>
      <c r="M135" s="223"/>
      <c r="N135" s="223"/>
    </row>
    <row r="136" spans="2:14"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223"/>
      <c r="M136" s="223"/>
      <c r="N136" s="223"/>
    </row>
    <row r="137" spans="2:14"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223"/>
      <c r="M137" s="223"/>
      <c r="N137" s="223"/>
    </row>
    <row r="138" spans="2:14"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223"/>
      <c r="M138" s="223"/>
      <c r="N138" s="223"/>
    </row>
    <row r="139" spans="2:14"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223"/>
      <c r="M139" s="223"/>
      <c r="N139" s="223"/>
    </row>
    <row r="140" spans="2:14"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223"/>
      <c r="M140" s="223"/>
      <c r="N140" s="223"/>
    </row>
    <row r="141" spans="2:14"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223"/>
      <c r="M141" s="223"/>
      <c r="N141" s="223"/>
    </row>
    <row r="142" spans="2:14"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223"/>
      <c r="M142" s="223"/>
      <c r="N142" s="223"/>
    </row>
    <row r="143" spans="2:14"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223"/>
      <c r="M143" s="223"/>
      <c r="N143" s="223"/>
    </row>
    <row r="144" spans="2:14"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223"/>
      <c r="M144" s="223"/>
      <c r="N144" s="223"/>
    </row>
    <row r="145" spans="2:14"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223"/>
      <c r="M145" s="223"/>
      <c r="N145" s="223"/>
    </row>
    <row r="146" spans="2:14"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223"/>
      <c r="M146" s="223"/>
      <c r="N146" s="223"/>
    </row>
    <row r="147" spans="2:14"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223"/>
      <c r="M147" s="223"/>
      <c r="N147" s="223"/>
    </row>
    <row r="148" spans="2:14"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223"/>
      <c r="M148" s="223"/>
      <c r="N148" s="223"/>
    </row>
    <row r="149" spans="2:14"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223"/>
      <c r="M149" s="223"/>
      <c r="N149" s="223"/>
    </row>
    <row r="150" spans="2:14"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223"/>
      <c r="M150" s="223"/>
      <c r="N150" s="223"/>
    </row>
    <row r="151" spans="2:14"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223"/>
      <c r="M151" s="223"/>
      <c r="N151" s="223"/>
    </row>
    <row r="152" spans="2:14"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223"/>
      <c r="M152" s="223"/>
      <c r="N152" s="223"/>
    </row>
    <row r="153" spans="2:14"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223"/>
      <c r="M153" s="223"/>
      <c r="N153" s="223"/>
    </row>
    <row r="154" spans="2:14"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223"/>
      <c r="M154" s="223"/>
      <c r="N154" s="223"/>
    </row>
    <row r="155" spans="2:14"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223"/>
      <c r="M155" s="223"/>
      <c r="N155" s="223"/>
    </row>
    <row r="156" spans="2:14"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223"/>
      <c r="M156" s="223"/>
      <c r="N156" s="223"/>
    </row>
    <row r="157" spans="2:14"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223"/>
      <c r="M157" s="223"/>
      <c r="N157" s="223"/>
    </row>
    <row r="158" spans="2:14"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223"/>
      <c r="M158" s="223"/>
      <c r="N158" s="223"/>
    </row>
    <row r="159" spans="2:14"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223"/>
      <c r="M159" s="223"/>
      <c r="N159" s="223"/>
    </row>
    <row r="160" spans="2:14"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223"/>
      <c r="M160" s="223"/>
      <c r="N160" s="223"/>
    </row>
    <row r="161" spans="2:14"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223"/>
      <c r="M161" s="223"/>
      <c r="N161" s="223"/>
    </row>
    <row r="162" spans="2:14"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223"/>
      <c r="M162" s="223"/>
      <c r="N162" s="223"/>
    </row>
    <row r="163" spans="2:14"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223"/>
      <c r="M163" s="223"/>
      <c r="N163" s="223"/>
    </row>
    <row r="164" spans="2:14"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223"/>
      <c r="M164" s="223"/>
      <c r="N164" s="223"/>
    </row>
    <row r="165" spans="2:14"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223"/>
      <c r="M165" s="223"/>
      <c r="N165" s="223"/>
    </row>
    <row r="166" spans="2:14"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223"/>
      <c r="M166" s="223"/>
      <c r="N166" s="223"/>
    </row>
    <row r="167" spans="2:14"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223"/>
      <c r="M167" s="223"/>
      <c r="N167" s="223"/>
    </row>
    <row r="168" spans="2:14"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223"/>
      <c r="M168" s="223"/>
      <c r="N168" s="223"/>
    </row>
    <row r="169" spans="2:14"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223"/>
      <c r="M169" s="223"/>
      <c r="N169" s="223"/>
    </row>
    <row r="170" spans="2:14"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223"/>
      <c r="M170" s="223"/>
      <c r="N170" s="223"/>
    </row>
    <row r="171" spans="2:14"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223"/>
      <c r="M171" s="223"/>
      <c r="N171" s="223"/>
    </row>
    <row r="172" spans="2:14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223"/>
      <c r="M172" s="223"/>
      <c r="N172" s="223"/>
    </row>
    <row r="173" spans="2:14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223"/>
      <c r="M173" s="223"/>
      <c r="N173" s="223"/>
    </row>
    <row r="174" spans="2:14"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223"/>
      <c r="M174" s="223"/>
      <c r="N174" s="223"/>
    </row>
    <row r="175" spans="2:14"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223"/>
      <c r="M175" s="223"/>
      <c r="N175" s="223"/>
    </row>
    <row r="176" spans="2:14"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223"/>
      <c r="M176" s="223"/>
      <c r="N176" s="223"/>
    </row>
    <row r="177" spans="2:14"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223"/>
      <c r="M177" s="223"/>
      <c r="N177" s="223"/>
    </row>
    <row r="178" spans="2:14"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223"/>
      <c r="M178" s="223"/>
      <c r="N178" s="223"/>
    </row>
    <row r="179" spans="2:14"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223"/>
      <c r="M179" s="223"/>
      <c r="N179" s="223"/>
    </row>
    <row r="180" spans="2:14"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223"/>
      <c r="M180" s="223"/>
      <c r="N180" s="223"/>
    </row>
  </sheetData>
  <mergeCells count="1">
    <mergeCell ref="A2:K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7">
    <tabColor indexed="57"/>
    <outlinePr applyStyles="1" summaryBelow="0"/>
    <pageSetUpPr fitToPage="1"/>
  </sheetPr>
  <dimension ref="A2:N247"/>
  <sheetViews>
    <sheetView workbookViewId="0">
      <selection activeCell="B25" sqref="B25"/>
    </sheetView>
  </sheetViews>
  <sheetFormatPr baseColWidth="10" defaultColWidth="9.1640625" defaultRowHeight="14"/>
  <cols>
    <col min="1" max="1" width="52.6640625" style="119" bestFit="1" customWidth="1"/>
    <col min="2" max="11" width="15.1640625" style="119" customWidth="1"/>
    <col min="12" max="16384" width="9.1640625" style="119"/>
  </cols>
  <sheetData>
    <row r="2" spans="1:14" ht="19">
      <c r="A2" s="5" t="s">
        <v>99</v>
      </c>
      <c r="B2" s="5"/>
      <c r="C2" s="5"/>
      <c r="D2" s="5"/>
      <c r="E2" s="5"/>
      <c r="F2" s="5"/>
      <c r="G2" s="5"/>
      <c r="H2" s="5"/>
      <c r="I2" s="5"/>
      <c r="J2" s="5"/>
      <c r="K2" s="5"/>
      <c r="L2" s="111"/>
      <c r="M2" s="111"/>
      <c r="N2" s="111"/>
    </row>
    <row r="3" spans="1:14">
      <c r="A3" s="83"/>
    </row>
    <row r="4" spans="1:14" s="150" customFormat="1">
      <c r="A4" s="247" t="str">
        <f>$A$2 &amp; " (" &amp;K4 &amp; ")"</f>
        <v>Державний та гарантований державою борг України за поточний рік (млрд. грн)</v>
      </c>
      <c r="K4" s="150" t="str">
        <f>VALUAH</f>
        <v>млрд. грн</v>
      </c>
    </row>
    <row r="5" spans="1:14" s="207" customFormat="1">
      <c r="A5" s="209"/>
      <c r="B5" s="12">
        <v>43830</v>
      </c>
      <c r="C5" s="12">
        <v>43861</v>
      </c>
      <c r="D5" s="12">
        <v>43890</v>
      </c>
      <c r="E5" s="12">
        <v>43921</v>
      </c>
      <c r="F5" s="12">
        <v>43951</v>
      </c>
      <c r="G5" s="12">
        <v>43982</v>
      </c>
      <c r="H5" s="12">
        <v>44012</v>
      </c>
      <c r="I5" s="12">
        <v>44043</v>
      </c>
      <c r="J5" s="12">
        <v>44074</v>
      </c>
      <c r="K5" s="14">
        <v>44104</v>
      </c>
    </row>
    <row r="6" spans="1:14" s="258" customFormat="1" ht="15">
      <c r="A6" s="38" t="s">
        <v>141</v>
      </c>
      <c r="B6" s="124">
        <f t="shared" ref="B6:K6" si="0">SUM(B7:B8)</f>
        <v>1998.2958999565099</v>
      </c>
      <c r="C6" s="124">
        <f t="shared" si="0"/>
        <v>2078.15813987208</v>
      </c>
      <c r="D6" s="124">
        <f t="shared" si="0"/>
        <v>2047.83042640639</v>
      </c>
      <c r="E6" s="124">
        <f t="shared" si="0"/>
        <v>2255.55276201996</v>
      </c>
      <c r="F6" s="124">
        <f t="shared" si="0"/>
        <v>2196.4174446163702</v>
      </c>
      <c r="G6" s="124">
        <f t="shared" si="0"/>
        <v>2209.4770742232299</v>
      </c>
      <c r="H6" s="124">
        <f t="shared" si="0"/>
        <v>2269.1912858555702</v>
      </c>
      <c r="I6" s="124">
        <f t="shared" si="0"/>
        <v>2355.0835414242001</v>
      </c>
      <c r="J6" s="124">
        <f t="shared" si="0"/>
        <v>2341.0580649918302</v>
      </c>
      <c r="K6" s="124">
        <f t="shared" si="0"/>
        <v>2345.6080919830001</v>
      </c>
    </row>
    <row r="7" spans="1:14" s="117" customFormat="1">
      <c r="A7" s="229" t="s">
        <v>45</v>
      </c>
      <c r="B7" s="103">
        <v>838.84791941263995</v>
      </c>
      <c r="C7" s="103">
        <v>829.70173197741997</v>
      </c>
      <c r="D7" s="103">
        <v>824.23023557528995</v>
      </c>
      <c r="E7" s="103">
        <v>867.74774885986994</v>
      </c>
      <c r="F7" s="103">
        <v>867.52246164277005</v>
      </c>
      <c r="G7" s="103">
        <v>905.76460282768005</v>
      </c>
      <c r="H7" s="103">
        <v>904.79440598499002</v>
      </c>
      <c r="I7" s="103">
        <v>900.28077056048005</v>
      </c>
      <c r="J7" s="103">
        <v>889.05351171202005</v>
      </c>
      <c r="K7" s="175">
        <v>902.49033432828003</v>
      </c>
    </row>
    <row r="8" spans="1:14" s="117" customFormat="1">
      <c r="A8" s="229" t="s">
        <v>56</v>
      </c>
      <c r="B8" s="103">
        <v>1159.44798054387</v>
      </c>
      <c r="C8" s="103">
        <v>1248.4564078946601</v>
      </c>
      <c r="D8" s="103">
        <v>1223.6001908311</v>
      </c>
      <c r="E8" s="103">
        <v>1387.8050131600901</v>
      </c>
      <c r="F8" s="103">
        <v>1328.8949829736</v>
      </c>
      <c r="G8" s="103">
        <v>1303.71247139555</v>
      </c>
      <c r="H8" s="103">
        <v>1364.3968798705801</v>
      </c>
      <c r="I8" s="103">
        <v>1454.8027708637201</v>
      </c>
      <c r="J8" s="103">
        <v>1452.0045532798099</v>
      </c>
      <c r="K8" s="175">
        <v>1443.11775765472</v>
      </c>
    </row>
    <row r="9" spans="1:14"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</row>
    <row r="10" spans="1:14">
      <c r="A10" s="247" t="str">
        <f>$A$2 &amp; " (" &amp;K10 &amp; ")"</f>
        <v>Державний та гарантований державою борг України за поточний рік (млрд. дол. США)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50" t="str">
        <f>VALUSD</f>
        <v>млрд. дол. США</v>
      </c>
      <c r="L10" s="111"/>
    </row>
    <row r="11" spans="1:14" s="59" customFormat="1">
      <c r="A11" s="209"/>
      <c r="B11" s="12">
        <v>43830</v>
      </c>
      <c r="C11" s="12">
        <v>43861</v>
      </c>
      <c r="D11" s="12">
        <v>43890</v>
      </c>
      <c r="E11" s="12">
        <v>43921</v>
      </c>
      <c r="F11" s="12">
        <v>43951</v>
      </c>
      <c r="G11" s="12">
        <v>43982</v>
      </c>
      <c r="H11" s="12">
        <v>44012</v>
      </c>
      <c r="I11" s="12">
        <v>44043</v>
      </c>
      <c r="J11" s="12">
        <v>44074</v>
      </c>
      <c r="K11" s="14">
        <v>44104</v>
      </c>
      <c r="L11" s="207"/>
      <c r="M11" s="207"/>
      <c r="N11" s="207"/>
    </row>
    <row r="12" spans="1:14" s="97" customFormat="1" ht="15">
      <c r="A12" s="38" t="s">
        <v>141</v>
      </c>
      <c r="B12" s="124">
        <f t="shared" ref="B12:K12" si="1">SUM(B13:B14)</f>
        <v>84.365406859510003</v>
      </c>
      <c r="C12" s="124">
        <f t="shared" si="1"/>
        <v>83.394522378510004</v>
      </c>
      <c r="D12" s="124">
        <f t="shared" si="1"/>
        <v>83.377322845519998</v>
      </c>
      <c r="E12" s="124">
        <f t="shared" si="1"/>
        <v>80.378909253789999</v>
      </c>
      <c r="F12" s="124">
        <f t="shared" si="1"/>
        <v>81.435055081280012</v>
      </c>
      <c r="G12" s="124">
        <f t="shared" si="1"/>
        <v>82.11868304846999</v>
      </c>
      <c r="H12" s="124">
        <f t="shared" si="1"/>
        <v>85.013273010709995</v>
      </c>
      <c r="I12" s="124">
        <f t="shared" si="1"/>
        <v>85.047778234579994</v>
      </c>
      <c r="J12" s="124">
        <f t="shared" si="1"/>
        <v>85.204053915910009</v>
      </c>
      <c r="K12" s="124">
        <f t="shared" si="1"/>
        <v>82.886899914439994</v>
      </c>
      <c r="L12" s="85"/>
    </row>
    <row r="13" spans="1:14" s="250" customFormat="1">
      <c r="A13" s="129" t="s">
        <v>45</v>
      </c>
      <c r="B13" s="103">
        <v>35.415048399980002</v>
      </c>
      <c r="C13" s="103">
        <v>33.295146469789998</v>
      </c>
      <c r="D13" s="103">
        <v>33.558496623769997</v>
      </c>
      <c r="E13" s="103">
        <v>30.923070714880001</v>
      </c>
      <c r="F13" s="103">
        <v>32.164532120860002</v>
      </c>
      <c r="G13" s="103">
        <v>33.66416298427</v>
      </c>
      <c r="H13" s="103">
        <v>33.897333527569998</v>
      </c>
      <c r="I13" s="103">
        <v>32.511321987899997</v>
      </c>
      <c r="J13" s="103">
        <v>32.357575610200001</v>
      </c>
      <c r="K13" s="175">
        <v>31.891357414409999</v>
      </c>
      <c r="L13" s="240"/>
    </row>
    <row r="14" spans="1:14" s="250" customFormat="1">
      <c r="A14" s="129" t="s">
        <v>56</v>
      </c>
      <c r="B14" s="103">
        <v>48.950358459530001</v>
      </c>
      <c r="C14" s="103">
        <v>50.099375908719999</v>
      </c>
      <c r="D14" s="103">
        <v>49.818826221750001</v>
      </c>
      <c r="E14" s="103">
        <v>49.455838538910001</v>
      </c>
      <c r="F14" s="103">
        <v>49.270522960420003</v>
      </c>
      <c r="G14" s="103">
        <v>48.454520064199997</v>
      </c>
      <c r="H14" s="103">
        <v>51.115939483139996</v>
      </c>
      <c r="I14" s="103">
        <v>52.536456246679997</v>
      </c>
      <c r="J14" s="103">
        <v>52.846478305710001</v>
      </c>
      <c r="K14" s="175">
        <v>50.995542500029998</v>
      </c>
      <c r="L14" s="240"/>
    </row>
    <row r="15" spans="1:14"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</row>
    <row r="16" spans="1:14" s="216" customFormat="1">
      <c r="B16" s="204"/>
      <c r="C16" s="204"/>
      <c r="D16" s="204"/>
      <c r="E16" s="204"/>
      <c r="F16" s="204"/>
      <c r="G16" s="204"/>
      <c r="H16" s="204"/>
      <c r="I16" s="204"/>
      <c r="J16" s="204"/>
      <c r="K16" s="50" t="s">
        <v>37</v>
      </c>
      <c r="L16" s="204"/>
    </row>
    <row r="17" spans="1:14" s="59" customFormat="1">
      <c r="A17" s="220"/>
      <c r="B17" s="12">
        <v>43830</v>
      </c>
      <c r="C17" s="12">
        <v>43861</v>
      </c>
      <c r="D17" s="12">
        <v>43890</v>
      </c>
      <c r="E17" s="12">
        <v>43921</v>
      </c>
      <c r="F17" s="12">
        <v>43951</v>
      </c>
      <c r="G17" s="12">
        <v>43982</v>
      </c>
      <c r="H17" s="12">
        <v>44012</v>
      </c>
      <c r="I17" s="12">
        <v>44043</v>
      </c>
      <c r="J17" s="12">
        <v>44074</v>
      </c>
      <c r="K17" s="12">
        <v>44104</v>
      </c>
      <c r="L17" s="207"/>
      <c r="M17" s="207"/>
      <c r="N17" s="207"/>
    </row>
    <row r="18" spans="1:14" s="97" customFormat="1">
      <c r="A18" s="176" t="s">
        <v>141</v>
      </c>
      <c r="B18" s="124">
        <f t="shared" ref="B18:K18" si="2">SUM(B19:B20)</f>
        <v>1</v>
      </c>
      <c r="C18" s="124">
        <f t="shared" si="2"/>
        <v>1</v>
      </c>
      <c r="D18" s="124">
        <f t="shared" si="2"/>
        <v>1</v>
      </c>
      <c r="E18" s="124">
        <f t="shared" si="2"/>
        <v>1</v>
      </c>
      <c r="F18" s="124">
        <f t="shared" si="2"/>
        <v>1</v>
      </c>
      <c r="G18" s="124">
        <f t="shared" si="2"/>
        <v>1</v>
      </c>
      <c r="H18" s="124">
        <f t="shared" si="2"/>
        <v>1</v>
      </c>
      <c r="I18" s="124">
        <f t="shared" si="2"/>
        <v>1</v>
      </c>
      <c r="J18" s="124">
        <f t="shared" si="2"/>
        <v>1</v>
      </c>
      <c r="K18" s="124">
        <f t="shared" si="2"/>
        <v>1</v>
      </c>
      <c r="L18" s="85"/>
    </row>
    <row r="19" spans="1:14" s="250" customFormat="1">
      <c r="A19" s="129" t="s">
        <v>45</v>
      </c>
      <c r="B19" s="178">
        <v>0.41978199999999999</v>
      </c>
      <c r="C19" s="178">
        <v>0.39924900000000002</v>
      </c>
      <c r="D19" s="178">
        <v>0.40248899999999999</v>
      </c>
      <c r="E19" s="178">
        <v>0.384716</v>
      </c>
      <c r="F19" s="178">
        <v>0.39497199999999999</v>
      </c>
      <c r="G19" s="178">
        <v>0.409945</v>
      </c>
      <c r="H19" s="178">
        <v>0.39872999999999997</v>
      </c>
      <c r="I19" s="178">
        <v>0.38227100000000003</v>
      </c>
      <c r="J19" s="178">
        <v>0.37976599999999999</v>
      </c>
      <c r="K19" s="252">
        <v>0.38475799999999999</v>
      </c>
      <c r="L19" s="240"/>
    </row>
    <row r="20" spans="1:14" s="250" customFormat="1">
      <c r="A20" s="129" t="s">
        <v>56</v>
      </c>
      <c r="B20" s="178">
        <v>0.58021800000000001</v>
      </c>
      <c r="C20" s="178">
        <v>0.60075100000000003</v>
      </c>
      <c r="D20" s="178">
        <v>0.59751100000000001</v>
      </c>
      <c r="E20" s="178">
        <v>0.61528400000000005</v>
      </c>
      <c r="F20" s="178">
        <v>0.60502800000000001</v>
      </c>
      <c r="G20" s="178">
        <v>0.590055</v>
      </c>
      <c r="H20" s="178">
        <v>0.60126999999999997</v>
      </c>
      <c r="I20" s="178">
        <v>0.61772899999999997</v>
      </c>
      <c r="J20" s="178">
        <v>0.62023399999999995</v>
      </c>
      <c r="K20" s="252">
        <v>0.61524199999999996</v>
      </c>
      <c r="L20" s="240"/>
    </row>
    <row r="21" spans="1:14"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</row>
    <row r="22" spans="1:14"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</row>
    <row r="23" spans="1:14"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216" customFormat="1"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</row>
    <row r="26" spans="1:14"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</row>
    <row r="27" spans="1:14"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</row>
    <row r="28" spans="1:14"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</row>
    <row r="29" spans="1:14"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</row>
    <row r="30" spans="1:14"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</row>
    <row r="31" spans="1:14"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</row>
    <row r="32" spans="1:14"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</row>
    <row r="33" spans="2:12"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</row>
    <row r="34" spans="2:12"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</row>
    <row r="35" spans="2:12"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2:12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</row>
    <row r="37" spans="2:12"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</row>
    <row r="38" spans="2:12"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</row>
    <row r="39" spans="2:12"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2:12"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</row>
    <row r="41" spans="2:12"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</row>
    <row r="42" spans="2:12"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</row>
    <row r="43" spans="2:12"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</row>
    <row r="44" spans="2:12"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</row>
    <row r="45" spans="2:12"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</row>
    <row r="46" spans="2:12"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</row>
    <row r="47" spans="2:12"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</row>
    <row r="48" spans="2:12"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</row>
    <row r="49" spans="2:12"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</row>
    <row r="50" spans="2:12"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</row>
    <row r="51" spans="2:12"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</row>
    <row r="52" spans="2:12"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</row>
    <row r="53" spans="2:12"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</row>
    <row r="54" spans="2:12"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</row>
    <row r="55" spans="2:12"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</row>
    <row r="56" spans="2:12"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</row>
    <row r="57" spans="2:12"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</row>
    <row r="58" spans="2:12"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</row>
    <row r="59" spans="2:12"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</row>
    <row r="60" spans="2:12"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</row>
    <row r="61" spans="2:12"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</row>
    <row r="62" spans="2:12"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</row>
    <row r="63" spans="2:12"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</row>
    <row r="64" spans="2:12"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</row>
    <row r="65" spans="2:12"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</row>
    <row r="66" spans="2:12"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</row>
    <row r="67" spans="2:12"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</row>
    <row r="68" spans="2:12"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</row>
    <row r="69" spans="2:12"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</row>
    <row r="70" spans="2:12"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</row>
    <row r="71" spans="2:12"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</row>
    <row r="72" spans="2:12"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</row>
    <row r="73" spans="2:12"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</row>
    <row r="74" spans="2:12"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</row>
    <row r="75" spans="2:12"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</row>
    <row r="76" spans="2:12"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</row>
    <row r="77" spans="2:12"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</row>
    <row r="78" spans="2:12"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</row>
    <row r="79" spans="2:12"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</row>
    <row r="80" spans="2:12"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</row>
    <row r="81" spans="2:12"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</row>
    <row r="82" spans="2:12"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</row>
    <row r="83" spans="2:12"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</row>
    <row r="84" spans="2:12"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</row>
    <row r="85" spans="2:12"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</row>
    <row r="86" spans="2:12"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</row>
    <row r="87" spans="2:12"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</row>
    <row r="88" spans="2:12"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</row>
    <row r="89" spans="2:12"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</row>
    <row r="90" spans="2:12"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</row>
    <row r="91" spans="2:12"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</row>
    <row r="92" spans="2:12"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</row>
    <row r="93" spans="2:12"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</row>
    <row r="94" spans="2:12"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</row>
    <row r="95" spans="2:12"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</row>
    <row r="96" spans="2:12"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</row>
    <row r="97" spans="2:12"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</row>
    <row r="98" spans="2:12"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</row>
    <row r="99" spans="2:12"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</row>
    <row r="100" spans="2:12"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</row>
    <row r="101" spans="2:12"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</row>
    <row r="102" spans="2:12"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</row>
    <row r="103" spans="2:12"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</row>
    <row r="104" spans="2:12"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</row>
    <row r="105" spans="2:12"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</row>
    <row r="106" spans="2:12"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</row>
    <row r="107" spans="2:12"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</row>
    <row r="108" spans="2:12"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</row>
    <row r="109" spans="2:12"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</row>
    <row r="110" spans="2:12"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</row>
    <row r="111" spans="2:12"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</row>
    <row r="112" spans="2:12"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</row>
    <row r="113" spans="2:12"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</row>
    <row r="114" spans="2:12"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</row>
    <row r="115" spans="2:12"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</row>
    <row r="116" spans="2:12"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</row>
    <row r="117" spans="2:12"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</row>
    <row r="118" spans="2:12"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</row>
    <row r="119" spans="2:12"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</row>
    <row r="120" spans="2:12"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</row>
    <row r="121" spans="2:12"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</row>
    <row r="122" spans="2:12"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</row>
    <row r="123" spans="2:12"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</row>
    <row r="124" spans="2:12"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</row>
    <row r="125" spans="2:12"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</row>
    <row r="126" spans="2:12"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</row>
    <row r="127" spans="2:12"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</row>
    <row r="128" spans="2:12"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</row>
    <row r="129" spans="2:12"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</row>
    <row r="130" spans="2:12"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</row>
    <row r="131" spans="2:12"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</row>
    <row r="132" spans="2:12"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</row>
    <row r="133" spans="2:12"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</row>
    <row r="134" spans="2:12"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</row>
    <row r="135" spans="2:12"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</row>
    <row r="136" spans="2:12"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</row>
    <row r="137" spans="2:12"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</row>
    <row r="138" spans="2:12"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</row>
    <row r="139" spans="2:12"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</row>
    <row r="140" spans="2:12"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</row>
    <row r="141" spans="2:12"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</row>
    <row r="142" spans="2:12"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</row>
    <row r="143" spans="2:12"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</row>
    <row r="144" spans="2:12"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</row>
    <row r="145" spans="2:12"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</row>
    <row r="146" spans="2:12"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</row>
    <row r="147" spans="2:12"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</row>
    <row r="148" spans="2:12"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</row>
    <row r="149" spans="2:12"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</row>
    <row r="150" spans="2:12"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</row>
    <row r="151" spans="2:12"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</row>
    <row r="152" spans="2:12"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</row>
    <row r="153" spans="2:12"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</row>
    <row r="154" spans="2:12"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</row>
    <row r="155" spans="2:12"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</row>
    <row r="156" spans="2:12"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</row>
    <row r="157" spans="2:12"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</row>
    <row r="158" spans="2:12"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</row>
    <row r="159" spans="2:12"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</row>
    <row r="160" spans="2:12">
      <c r="B160" s="111"/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</row>
    <row r="161" spans="2:12"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</row>
    <row r="162" spans="2:12"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</row>
    <row r="163" spans="2:12"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</row>
    <row r="164" spans="2:12"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</row>
    <row r="165" spans="2:12"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</row>
    <row r="166" spans="2:12"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</row>
    <row r="167" spans="2:12"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</row>
    <row r="168" spans="2:12"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</row>
    <row r="169" spans="2:12">
      <c r="B169" s="111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</row>
    <row r="170" spans="2:12"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</row>
    <row r="171" spans="2:12"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</row>
    <row r="172" spans="2:12"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</row>
    <row r="173" spans="2:12"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</row>
    <row r="174" spans="2:12"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</row>
    <row r="175" spans="2:12">
      <c r="B175" s="111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</row>
    <row r="176" spans="2:12">
      <c r="B176" s="111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</row>
    <row r="177" spans="2:12"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</row>
    <row r="178" spans="2:12"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</row>
    <row r="179" spans="2:12"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</row>
    <row r="180" spans="2:12"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</row>
    <row r="181" spans="2:12"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</row>
    <row r="182" spans="2:12"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</row>
    <row r="183" spans="2:12"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</row>
    <row r="184" spans="2:12">
      <c r="B184" s="111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</row>
    <row r="185" spans="2:12">
      <c r="B185" s="111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</row>
    <row r="186" spans="2:12"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</row>
    <row r="187" spans="2:12"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</row>
    <row r="188" spans="2:12"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</row>
    <row r="189" spans="2:12"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</row>
    <row r="190" spans="2:12"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</row>
    <row r="191" spans="2:12"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</row>
    <row r="192" spans="2:12">
      <c r="B192" s="111"/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</row>
    <row r="193" spans="2:12">
      <c r="B193" s="111"/>
      <c r="C193" s="111"/>
      <c r="D193" s="111"/>
      <c r="E193" s="111"/>
      <c r="F193" s="111"/>
      <c r="G193" s="111"/>
      <c r="H193" s="111"/>
      <c r="I193" s="111"/>
      <c r="J193" s="111"/>
      <c r="K193" s="111"/>
      <c r="L193" s="111"/>
    </row>
    <row r="194" spans="2:12"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</row>
    <row r="195" spans="2:12"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</row>
    <row r="196" spans="2:12"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</row>
    <row r="197" spans="2:12">
      <c r="B197" s="111"/>
      <c r="C197" s="111"/>
      <c r="D197" s="111"/>
      <c r="E197" s="111"/>
      <c r="F197" s="111"/>
      <c r="G197" s="111"/>
      <c r="H197" s="111"/>
      <c r="I197" s="111"/>
      <c r="J197" s="111"/>
      <c r="K197" s="111"/>
      <c r="L197" s="111"/>
    </row>
    <row r="198" spans="2:12"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</row>
    <row r="199" spans="2:12">
      <c r="B199" s="111"/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</row>
    <row r="200" spans="2:12">
      <c r="B200" s="111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</row>
    <row r="201" spans="2:12">
      <c r="B201" s="111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</row>
    <row r="202" spans="2:12">
      <c r="B202" s="111"/>
      <c r="C202" s="111"/>
      <c r="D202" s="111"/>
      <c r="E202" s="111"/>
      <c r="F202" s="111"/>
      <c r="G202" s="111"/>
      <c r="H202" s="111"/>
      <c r="I202" s="111"/>
      <c r="J202" s="111"/>
      <c r="K202" s="111"/>
      <c r="L202" s="111"/>
    </row>
    <row r="203" spans="2:12">
      <c r="B203" s="111"/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</row>
    <row r="204" spans="2:12">
      <c r="B204" s="111"/>
      <c r="C204" s="111"/>
      <c r="D204" s="111"/>
      <c r="E204" s="111"/>
      <c r="F204" s="111"/>
      <c r="G204" s="111"/>
      <c r="H204" s="111"/>
      <c r="I204" s="111"/>
      <c r="J204" s="111"/>
      <c r="K204" s="111"/>
      <c r="L204" s="111"/>
    </row>
    <row r="205" spans="2:12"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</row>
    <row r="206" spans="2:12"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</row>
    <row r="207" spans="2:12">
      <c r="B207" s="111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</row>
    <row r="208" spans="2:12">
      <c r="B208" s="111"/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</row>
    <row r="209" spans="2:12">
      <c r="B209" s="111"/>
      <c r="C209" s="111"/>
      <c r="D209" s="111"/>
      <c r="E209" s="111"/>
      <c r="F209" s="111"/>
      <c r="G209" s="111"/>
      <c r="H209" s="111"/>
      <c r="I209" s="111"/>
      <c r="J209" s="111"/>
      <c r="K209" s="111"/>
      <c r="L209" s="111"/>
    </row>
    <row r="210" spans="2:12">
      <c r="B210" s="111"/>
      <c r="C210" s="111"/>
      <c r="D210" s="111"/>
      <c r="E210" s="111"/>
      <c r="F210" s="111"/>
      <c r="G210" s="111"/>
      <c r="H210" s="111"/>
      <c r="I210" s="111"/>
      <c r="J210" s="111"/>
      <c r="K210" s="111"/>
      <c r="L210" s="111"/>
    </row>
    <row r="211" spans="2:12">
      <c r="B211" s="111"/>
      <c r="C211" s="111"/>
      <c r="D211" s="111"/>
      <c r="E211" s="111"/>
      <c r="F211" s="111"/>
      <c r="G211" s="111"/>
      <c r="H211" s="111"/>
      <c r="I211" s="111"/>
      <c r="J211" s="111"/>
      <c r="K211" s="111"/>
      <c r="L211" s="111"/>
    </row>
    <row r="212" spans="2:12">
      <c r="B212" s="111"/>
      <c r="C212" s="111"/>
      <c r="D212" s="111"/>
      <c r="E212" s="111"/>
      <c r="F212" s="111"/>
      <c r="G212" s="111"/>
      <c r="H212" s="111"/>
      <c r="I212" s="111"/>
      <c r="J212" s="111"/>
      <c r="K212" s="111"/>
      <c r="L212" s="111"/>
    </row>
    <row r="213" spans="2:12">
      <c r="B213" s="111"/>
      <c r="C213" s="111"/>
      <c r="D213" s="111"/>
      <c r="E213" s="111"/>
      <c r="F213" s="111"/>
      <c r="G213" s="111"/>
      <c r="H213" s="111"/>
      <c r="I213" s="111"/>
      <c r="J213" s="111"/>
      <c r="K213" s="111"/>
      <c r="L213" s="111"/>
    </row>
    <row r="214" spans="2:12">
      <c r="B214" s="111"/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</row>
    <row r="215" spans="2:12">
      <c r="B215" s="111"/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</row>
    <row r="216" spans="2:12">
      <c r="B216" s="111"/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</row>
    <row r="217" spans="2:12"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</row>
    <row r="218" spans="2:12">
      <c r="B218" s="111"/>
      <c r="C218" s="111"/>
      <c r="D218" s="111"/>
      <c r="E218" s="111"/>
      <c r="F218" s="111"/>
      <c r="G218" s="111"/>
      <c r="H218" s="111"/>
      <c r="I218" s="111"/>
      <c r="J218" s="111"/>
      <c r="K218" s="111"/>
      <c r="L218" s="111"/>
    </row>
    <row r="219" spans="2:12">
      <c r="B219" s="111"/>
      <c r="C219" s="111"/>
      <c r="D219" s="111"/>
      <c r="E219" s="111"/>
      <c r="F219" s="111"/>
      <c r="G219" s="111"/>
      <c r="H219" s="111"/>
      <c r="I219" s="111"/>
      <c r="J219" s="111"/>
      <c r="K219" s="111"/>
      <c r="L219" s="111"/>
    </row>
    <row r="220" spans="2:12">
      <c r="B220" s="111"/>
      <c r="C220" s="111"/>
      <c r="D220" s="111"/>
      <c r="E220" s="111"/>
      <c r="F220" s="111"/>
      <c r="G220" s="111"/>
      <c r="H220" s="111"/>
      <c r="I220" s="111"/>
      <c r="J220" s="111"/>
      <c r="K220" s="111"/>
      <c r="L220" s="111"/>
    </row>
    <row r="221" spans="2:12">
      <c r="B221" s="111"/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</row>
    <row r="222" spans="2:12">
      <c r="B222" s="111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</row>
    <row r="223" spans="2:12">
      <c r="B223" s="111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</row>
    <row r="224" spans="2:12"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</row>
    <row r="225" spans="2:12">
      <c r="B225" s="111"/>
      <c r="C225" s="111"/>
      <c r="D225" s="111"/>
      <c r="E225" s="111"/>
      <c r="F225" s="111"/>
      <c r="G225" s="111"/>
      <c r="H225" s="111"/>
      <c r="I225" s="111"/>
      <c r="J225" s="111"/>
      <c r="K225" s="111"/>
      <c r="L225" s="111"/>
    </row>
    <row r="226" spans="2:12">
      <c r="B226" s="111"/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</row>
    <row r="227" spans="2:12">
      <c r="B227" s="111"/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</row>
    <row r="228" spans="2:12">
      <c r="B228" s="111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</row>
    <row r="229" spans="2:12">
      <c r="B229" s="111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</row>
    <row r="230" spans="2:12">
      <c r="B230" s="111"/>
      <c r="C230" s="111"/>
      <c r="D230" s="111"/>
      <c r="E230" s="111"/>
      <c r="F230" s="111"/>
      <c r="G230" s="111"/>
      <c r="H230" s="111"/>
      <c r="I230" s="111"/>
      <c r="J230" s="111"/>
      <c r="K230" s="111"/>
      <c r="L230" s="111"/>
    </row>
    <row r="231" spans="2:12">
      <c r="B231" s="111"/>
      <c r="C231" s="111"/>
      <c r="D231" s="111"/>
      <c r="E231" s="111"/>
      <c r="F231" s="111"/>
      <c r="G231" s="111"/>
      <c r="H231" s="111"/>
      <c r="I231" s="111"/>
      <c r="J231" s="111"/>
      <c r="K231" s="111"/>
      <c r="L231" s="111"/>
    </row>
    <row r="232" spans="2:12">
      <c r="B232" s="111"/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</row>
    <row r="233" spans="2:12">
      <c r="B233" s="111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</row>
    <row r="234" spans="2:12">
      <c r="B234" s="111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</row>
    <row r="235" spans="2:12">
      <c r="B235" s="111"/>
      <c r="C235" s="111"/>
      <c r="D235" s="111"/>
      <c r="E235" s="111"/>
      <c r="F235" s="111"/>
      <c r="G235" s="111"/>
      <c r="H235" s="111"/>
      <c r="I235" s="111"/>
      <c r="J235" s="111"/>
      <c r="K235" s="111"/>
      <c r="L235" s="111"/>
    </row>
    <row r="236" spans="2:12">
      <c r="B236" s="111"/>
      <c r="C236" s="111"/>
      <c r="D236" s="111"/>
      <c r="E236" s="111"/>
      <c r="F236" s="111"/>
      <c r="G236" s="111"/>
      <c r="H236" s="111"/>
      <c r="I236" s="111"/>
      <c r="J236" s="111"/>
      <c r="K236" s="111"/>
      <c r="L236" s="111"/>
    </row>
    <row r="237" spans="2:12">
      <c r="B237" s="111"/>
      <c r="C237" s="111"/>
      <c r="D237" s="111"/>
      <c r="E237" s="111"/>
      <c r="F237" s="111"/>
      <c r="G237" s="111"/>
      <c r="H237" s="111"/>
      <c r="I237" s="111"/>
      <c r="J237" s="111"/>
      <c r="K237" s="111"/>
      <c r="L237" s="111"/>
    </row>
    <row r="238" spans="2:12">
      <c r="B238" s="111"/>
      <c r="C238" s="111"/>
      <c r="D238" s="111"/>
      <c r="E238" s="111"/>
      <c r="F238" s="111"/>
      <c r="G238" s="111"/>
      <c r="H238" s="111"/>
      <c r="I238" s="111"/>
      <c r="J238" s="111"/>
      <c r="K238" s="111"/>
      <c r="L238" s="111"/>
    </row>
    <row r="239" spans="2:12">
      <c r="B239" s="111"/>
      <c r="C239" s="111"/>
      <c r="D239" s="111"/>
      <c r="E239" s="111"/>
      <c r="F239" s="111"/>
      <c r="G239" s="111"/>
      <c r="H239" s="111"/>
      <c r="I239" s="111"/>
      <c r="J239" s="111"/>
      <c r="K239" s="111"/>
      <c r="L239" s="111"/>
    </row>
    <row r="240" spans="2:12">
      <c r="B240" s="111"/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</row>
    <row r="241" spans="2:12"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</row>
    <row r="242" spans="2:12">
      <c r="B242" s="111"/>
      <c r="C242" s="111"/>
      <c r="D242" s="111"/>
      <c r="E242" s="111"/>
      <c r="F242" s="111"/>
      <c r="G242" s="111"/>
      <c r="H242" s="111"/>
      <c r="I242" s="111"/>
      <c r="J242" s="111"/>
      <c r="K242" s="111"/>
      <c r="L242" s="111"/>
    </row>
    <row r="243" spans="2:12">
      <c r="B243" s="111"/>
      <c r="C243" s="111"/>
      <c r="D243" s="111"/>
      <c r="E243" s="111"/>
      <c r="F243" s="111"/>
      <c r="G243" s="111"/>
      <c r="H243" s="111"/>
      <c r="I243" s="111"/>
      <c r="J243" s="111"/>
      <c r="K243" s="111"/>
      <c r="L243" s="111"/>
    </row>
    <row r="244" spans="2:12">
      <c r="B244" s="111"/>
      <c r="C244" s="111"/>
      <c r="D244" s="111"/>
      <c r="E244" s="111"/>
      <c r="F244" s="111"/>
      <c r="G244" s="111"/>
      <c r="H244" s="111"/>
      <c r="I244" s="111"/>
      <c r="J244" s="111"/>
      <c r="K244" s="111"/>
      <c r="L244" s="111"/>
    </row>
    <row r="245" spans="2:12">
      <c r="B245" s="111"/>
      <c r="C245" s="111"/>
      <c r="D245" s="111"/>
      <c r="E245" s="111"/>
      <c r="F245" s="111"/>
      <c r="G245" s="111"/>
      <c r="H245" s="111"/>
      <c r="I245" s="111"/>
      <c r="J245" s="111"/>
      <c r="K245" s="111"/>
      <c r="L245" s="111"/>
    </row>
    <row r="246" spans="2:12">
      <c r="B246" s="111"/>
      <c r="C246" s="111"/>
      <c r="D246" s="111"/>
      <c r="E246" s="111"/>
      <c r="F246" s="111"/>
      <c r="G246" s="111"/>
      <c r="H246" s="111"/>
      <c r="I246" s="111"/>
      <c r="J246" s="111"/>
      <c r="K246" s="111"/>
      <c r="L246" s="111"/>
    </row>
    <row r="247" spans="2:12">
      <c r="B247" s="111"/>
      <c r="C247" s="111"/>
      <c r="D247" s="111"/>
      <c r="E247" s="111"/>
      <c r="F247" s="111"/>
      <c r="G247" s="111"/>
      <c r="H247" s="111"/>
      <c r="I247" s="111"/>
      <c r="J247" s="111"/>
      <c r="K247" s="111"/>
      <c r="L247" s="111"/>
    </row>
  </sheetData>
  <mergeCells count="1">
    <mergeCell ref="A2:K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2">
    <tabColor indexed="57"/>
  </sheetPr>
  <dimension ref="A2:L20"/>
  <sheetViews>
    <sheetView workbookViewId="0">
      <selection activeCell="N8" sqref="N8"/>
    </sheetView>
  </sheetViews>
  <sheetFormatPr baseColWidth="10" defaultColWidth="9.1640625" defaultRowHeight="14"/>
  <cols>
    <col min="1" max="1" width="52.6640625" style="119" bestFit="1" customWidth="1"/>
    <col min="2" max="11" width="10.1640625" style="119" bestFit="1" customWidth="1"/>
    <col min="12" max="16384" width="9.1640625" style="119"/>
  </cols>
  <sheetData>
    <row r="2" spans="1:12" ht="19">
      <c r="A2" s="5" t="s">
        <v>99</v>
      </c>
      <c r="B2" s="5"/>
      <c r="C2" s="5"/>
      <c r="D2" s="5"/>
      <c r="E2" s="5"/>
      <c r="F2" s="5"/>
      <c r="G2" s="5"/>
      <c r="H2" s="5"/>
      <c r="I2" s="5"/>
      <c r="J2" s="5"/>
      <c r="K2" s="5"/>
    </row>
    <row r="4" spans="1:12">
      <c r="K4" s="50" t="s">
        <v>90</v>
      </c>
    </row>
    <row r="5" spans="1:12">
      <c r="A5" s="246"/>
      <c r="B5" s="144">
        <f>MT_ALL!B5</f>
        <v>43830</v>
      </c>
      <c r="C5" s="144">
        <f>MT_ALL!C5</f>
        <v>43861</v>
      </c>
      <c r="D5" s="144">
        <f>MT_ALL!D5</f>
        <v>43890</v>
      </c>
      <c r="E5" s="144">
        <f>MT_ALL!E5</f>
        <v>43921</v>
      </c>
      <c r="F5" s="144">
        <f>MT_ALL!F5</f>
        <v>43951</v>
      </c>
      <c r="G5" s="144">
        <f>MT_ALL!G5</f>
        <v>43982</v>
      </c>
      <c r="H5" s="144">
        <f>MT_ALL!H5</f>
        <v>44012</v>
      </c>
      <c r="I5" s="144">
        <f>MT_ALL!I5</f>
        <v>44043</v>
      </c>
      <c r="J5" s="144">
        <f>MT_ALL!J5</f>
        <v>44074</v>
      </c>
      <c r="K5" s="144">
        <f>MT_ALL!K5</f>
        <v>44104</v>
      </c>
      <c r="L5" s="13"/>
    </row>
    <row r="6" spans="1:12">
      <c r="A6" s="187" t="str">
        <f>MT_ALL!A6</f>
        <v>Загальна сума державного та гарантованого державою боргу</v>
      </c>
      <c r="B6" s="82">
        <f t="shared" ref="B6:K6" si="0">SUM(B7:B8)</f>
        <v>1998.2958999565099</v>
      </c>
      <c r="C6" s="82">
        <f t="shared" si="0"/>
        <v>2078.15813987208</v>
      </c>
      <c r="D6" s="82">
        <f t="shared" si="0"/>
        <v>2047.83042640639</v>
      </c>
      <c r="E6" s="82">
        <f t="shared" si="0"/>
        <v>2255.55276201996</v>
      </c>
      <c r="F6" s="82">
        <f t="shared" si="0"/>
        <v>2196.4174446163702</v>
      </c>
      <c r="G6" s="82">
        <f t="shared" si="0"/>
        <v>2209.4770742232299</v>
      </c>
      <c r="H6" s="82">
        <f t="shared" si="0"/>
        <v>2269.1912858555702</v>
      </c>
      <c r="I6" s="82">
        <f t="shared" si="0"/>
        <v>2355.0835414242001</v>
      </c>
      <c r="J6" s="82">
        <f t="shared" si="0"/>
        <v>2341.0580649918302</v>
      </c>
      <c r="K6" s="82">
        <f t="shared" si="0"/>
        <v>2345.6080919830001</v>
      </c>
    </row>
    <row r="7" spans="1:12">
      <c r="A7" s="114" t="str">
        <f>MT_ALL!A7</f>
        <v>Внутрішній борг</v>
      </c>
      <c r="B7" s="171">
        <f>MT_ALL!B7/DMLMLR</f>
        <v>838.84791941263995</v>
      </c>
      <c r="C7" s="171">
        <f>MT_ALL!C7/DMLMLR</f>
        <v>829.70173197741997</v>
      </c>
      <c r="D7" s="171">
        <f>MT_ALL!D7/DMLMLR</f>
        <v>824.23023557528995</v>
      </c>
      <c r="E7" s="171">
        <f>MT_ALL!E7/DMLMLR</f>
        <v>867.74774885986994</v>
      </c>
      <c r="F7" s="171">
        <f>MT_ALL!F7/DMLMLR</f>
        <v>867.52246164277005</v>
      </c>
      <c r="G7" s="171">
        <f>MT_ALL!G7/DMLMLR</f>
        <v>905.76460282768005</v>
      </c>
      <c r="H7" s="171">
        <f>MT_ALL!H7/DMLMLR</f>
        <v>904.79440598499002</v>
      </c>
      <c r="I7" s="171">
        <f>MT_ALL!I7/DMLMLR</f>
        <v>900.28077056048005</v>
      </c>
      <c r="J7" s="171">
        <f>MT_ALL!J7/DMLMLR</f>
        <v>889.05351171202005</v>
      </c>
      <c r="K7" s="171">
        <f>MT_ALL!K7/DMLMLR</f>
        <v>902.49033432828003</v>
      </c>
    </row>
    <row r="8" spans="1:12">
      <c r="A8" s="114" t="str">
        <f>MT_ALL!A8</f>
        <v>Зовнішній борг</v>
      </c>
      <c r="B8" s="171">
        <f>MT_ALL!B8/DMLMLR</f>
        <v>1159.44798054387</v>
      </c>
      <c r="C8" s="171">
        <f>MT_ALL!C8/DMLMLR</f>
        <v>1248.4564078946601</v>
      </c>
      <c r="D8" s="171">
        <f>MT_ALL!D8/DMLMLR</f>
        <v>1223.6001908311</v>
      </c>
      <c r="E8" s="171">
        <f>MT_ALL!E8/DMLMLR</f>
        <v>1387.8050131600901</v>
      </c>
      <c r="F8" s="171">
        <f>MT_ALL!F8/DMLMLR</f>
        <v>1328.8949829736</v>
      </c>
      <c r="G8" s="171">
        <f>MT_ALL!G8/DMLMLR</f>
        <v>1303.71247139555</v>
      </c>
      <c r="H8" s="171">
        <f>MT_ALL!H8/DMLMLR</f>
        <v>1364.3968798705801</v>
      </c>
      <c r="I8" s="171">
        <f>MT_ALL!I8/DMLMLR</f>
        <v>1454.8027708637201</v>
      </c>
      <c r="J8" s="171">
        <f>MT_ALL!J8/DMLMLR</f>
        <v>1452.0045532798099</v>
      </c>
      <c r="K8" s="171">
        <f>MT_ALL!K8/DMLMLR</f>
        <v>1443.11775765472</v>
      </c>
    </row>
    <row r="10" spans="1:12">
      <c r="K10" s="50" t="s">
        <v>88</v>
      </c>
    </row>
    <row r="11" spans="1:12">
      <c r="A11" s="246"/>
      <c r="B11" s="144">
        <f>MT_ALL!B11</f>
        <v>43830</v>
      </c>
      <c r="C11" s="144">
        <f>MT_ALL!C11</f>
        <v>43861</v>
      </c>
      <c r="D11" s="144">
        <f>MT_ALL!D11</f>
        <v>43890</v>
      </c>
      <c r="E11" s="144">
        <f>MT_ALL!E11</f>
        <v>43921</v>
      </c>
      <c r="F11" s="144">
        <f>MT_ALL!F11</f>
        <v>43951</v>
      </c>
      <c r="G11" s="144">
        <f>MT_ALL!G11</f>
        <v>43982</v>
      </c>
      <c r="H11" s="144">
        <f>MT_ALL!H11</f>
        <v>44012</v>
      </c>
      <c r="I11" s="144">
        <f>MT_ALL!I11</f>
        <v>44043</v>
      </c>
      <c r="J11" s="144">
        <f>MT_ALL!J11</f>
        <v>44074</v>
      </c>
      <c r="K11" s="144">
        <f>MT_ALL!K11</f>
        <v>44104</v>
      </c>
    </row>
    <row r="12" spans="1:12">
      <c r="A12" s="187" t="str">
        <f>MT_ALL!A12</f>
        <v>Загальна сума державного та гарантованого державою боргу</v>
      </c>
      <c r="B12" s="82">
        <f t="shared" ref="B12:K12" si="1">SUM(B13:B14)</f>
        <v>84.365406859510003</v>
      </c>
      <c r="C12" s="82">
        <f t="shared" si="1"/>
        <v>83.394522378510004</v>
      </c>
      <c r="D12" s="82">
        <f t="shared" si="1"/>
        <v>83.377322845519998</v>
      </c>
      <c r="E12" s="82">
        <f t="shared" si="1"/>
        <v>80.378909253789999</v>
      </c>
      <c r="F12" s="82">
        <f t="shared" si="1"/>
        <v>81.435055081280012</v>
      </c>
      <c r="G12" s="82">
        <f t="shared" si="1"/>
        <v>82.11868304846999</v>
      </c>
      <c r="H12" s="82">
        <f t="shared" si="1"/>
        <v>85.013273010709995</v>
      </c>
      <c r="I12" s="82">
        <f t="shared" si="1"/>
        <v>85.047778234579994</v>
      </c>
      <c r="J12" s="82">
        <f t="shared" si="1"/>
        <v>85.204053915910009</v>
      </c>
      <c r="K12" s="82">
        <f t="shared" si="1"/>
        <v>82.886899914439994</v>
      </c>
    </row>
    <row r="13" spans="1:12">
      <c r="A13" s="114" t="str">
        <f>MT_ALL!A13</f>
        <v>Внутрішній борг</v>
      </c>
      <c r="B13" s="171">
        <f>MT_ALL!B13/DMLMLR</f>
        <v>35.415048399980002</v>
      </c>
      <c r="C13" s="171">
        <f>MT_ALL!C13/DMLMLR</f>
        <v>33.295146469789998</v>
      </c>
      <c r="D13" s="171">
        <f>MT_ALL!D13/DMLMLR</f>
        <v>33.558496623769997</v>
      </c>
      <c r="E13" s="171">
        <f>MT_ALL!E13/DMLMLR</f>
        <v>30.923070714880001</v>
      </c>
      <c r="F13" s="171">
        <f>MT_ALL!F13/DMLMLR</f>
        <v>32.164532120860002</v>
      </c>
      <c r="G13" s="171">
        <f>MT_ALL!G13/DMLMLR</f>
        <v>33.66416298427</v>
      </c>
      <c r="H13" s="171">
        <f>MT_ALL!H13/DMLMLR</f>
        <v>33.897333527569998</v>
      </c>
      <c r="I13" s="171">
        <f>MT_ALL!I13/DMLMLR</f>
        <v>32.511321987899997</v>
      </c>
      <c r="J13" s="171">
        <f>MT_ALL!J13/DMLMLR</f>
        <v>32.357575610200001</v>
      </c>
      <c r="K13" s="171">
        <f>MT_ALL!K13/DMLMLR</f>
        <v>31.891357414409999</v>
      </c>
    </row>
    <row r="14" spans="1:12">
      <c r="A14" s="114" t="str">
        <f>MT_ALL!A14</f>
        <v>Зовнішній борг</v>
      </c>
      <c r="B14" s="171">
        <f>MT_ALL!B14/DMLMLR</f>
        <v>48.950358459530001</v>
      </c>
      <c r="C14" s="171">
        <f>MT_ALL!C14/DMLMLR</f>
        <v>50.099375908719999</v>
      </c>
      <c r="D14" s="171">
        <f>MT_ALL!D14/DMLMLR</f>
        <v>49.818826221750001</v>
      </c>
      <c r="E14" s="171">
        <f>MT_ALL!E14/DMLMLR</f>
        <v>49.455838538910001</v>
      </c>
      <c r="F14" s="171">
        <f>MT_ALL!F14/DMLMLR</f>
        <v>49.270522960420003</v>
      </c>
      <c r="G14" s="171">
        <f>MT_ALL!G14/DMLMLR</f>
        <v>48.454520064199997</v>
      </c>
      <c r="H14" s="171">
        <f>MT_ALL!H14/DMLMLR</f>
        <v>51.115939483139996</v>
      </c>
      <c r="I14" s="171">
        <f>MT_ALL!I14/DMLMLR</f>
        <v>52.536456246679997</v>
      </c>
      <c r="J14" s="171">
        <f>MT_ALL!J14/DMLMLR</f>
        <v>52.846478305710001</v>
      </c>
      <c r="K14" s="171">
        <f>MT_ALL!K14/DMLMLR</f>
        <v>50.995542500029998</v>
      </c>
    </row>
    <row r="16" spans="1:12">
      <c r="K16" s="50" t="s">
        <v>37</v>
      </c>
    </row>
    <row r="17" spans="1:11">
      <c r="A17" s="246"/>
      <c r="B17" s="144">
        <f>MT_ALL!B17</f>
        <v>43830</v>
      </c>
      <c r="C17" s="144">
        <f>MT_ALL!C17</f>
        <v>43861</v>
      </c>
      <c r="D17" s="144">
        <f>MT_ALL!D17</f>
        <v>43890</v>
      </c>
      <c r="E17" s="144">
        <f>MT_ALL!E17</f>
        <v>43921</v>
      </c>
      <c r="F17" s="144">
        <f>MT_ALL!F17</f>
        <v>43951</v>
      </c>
      <c r="G17" s="144">
        <f>MT_ALL!G17</f>
        <v>43982</v>
      </c>
      <c r="H17" s="144">
        <f>MT_ALL!H17</f>
        <v>44012</v>
      </c>
      <c r="I17" s="144">
        <f>MT_ALL!I17</f>
        <v>44043</v>
      </c>
      <c r="J17" s="144">
        <f>MT_ALL!J17</f>
        <v>44074</v>
      </c>
      <c r="K17" s="144">
        <f>MT_ALL!K17</f>
        <v>44104</v>
      </c>
    </row>
    <row r="18" spans="1:11">
      <c r="A18" s="187" t="str">
        <f>MT_ALL!A18</f>
        <v>Загальна сума державного та гарантованого державою боргу</v>
      </c>
      <c r="B18" s="82">
        <f t="shared" ref="B18:K18" si="2">SUM(B19:B20)</f>
        <v>1</v>
      </c>
      <c r="C18" s="82">
        <f t="shared" si="2"/>
        <v>1</v>
      </c>
      <c r="D18" s="82">
        <f t="shared" si="2"/>
        <v>1</v>
      </c>
      <c r="E18" s="82">
        <f t="shared" si="2"/>
        <v>1</v>
      </c>
      <c r="F18" s="82">
        <f t="shared" si="2"/>
        <v>1</v>
      </c>
      <c r="G18" s="82">
        <f t="shared" si="2"/>
        <v>1</v>
      </c>
      <c r="H18" s="82">
        <f t="shared" si="2"/>
        <v>1</v>
      </c>
      <c r="I18" s="82">
        <f t="shared" si="2"/>
        <v>1</v>
      </c>
      <c r="J18" s="82">
        <f t="shared" si="2"/>
        <v>1</v>
      </c>
      <c r="K18" s="82">
        <f t="shared" si="2"/>
        <v>1</v>
      </c>
    </row>
    <row r="19" spans="1:11">
      <c r="A19" s="114" t="str">
        <f>MT_ALL!A19</f>
        <v>Внутрішній борг</v>
      </c>
      <c r="B19" s="248">
        <f>MT_ALL!B19</f>
        <v>0.41978199999999999</v>
      </c>
      <c r="C19" s="248">
        <f>MT_ALL!C19</f>
        <v>0.39924900000000002</v>
      </c>
      <c r="D19" s="248">
        <f>MT_ALL!D19</f>
        <v>0.40248899999999999</v>
      </c>
      <c r="E19" s="248">
        <f>MT_ALL!E19</f>
        <v>0.384716</v>
      </c>
      <c r="F19" s="248">
        <f>MT_ALL!F19</f>
        <v>0.39497199999999999</v>
      </c>
      <c r="G19" s="248">
        <f>MT_ALL!G19</f>
        <v>0.409945</v>
      </c>
      <c r="H19" s="248">
        <f>MT_ALL!H19</f>
        <v>0.39872999999999997</v>
      </c>
      <c r="I19" s="248">
        <f>MT_ALL!I19</f>
        <v>0.38227100000000003</v>
      </c>
      <c r="J19" s="248">
        <f>MT_ALL!J19</f>
        <v>0.37976599999999999</v>
      </c>
      <c r="K19" s="248">
        <f>MT_ALL!K19</f>
        <v>0.38475799999999999</v>
      </c>
    </row>
    <row r="20" spans="1:11">
      <c r="A20" s="114" t="str">
        <f>MT_ALL!A20</f>
        <v>Зовнішній борг</v>
      </c>
      <c r="B20" s="248">
        <f>MT_ALL!B20</f>
        <v>0.58021800000000001</v>
      </c>
      <c r="C20" s="248">
        <f>MT_ALL!C20</f>
        <v>0.60075100000000003</v>
      </c>
      <c r="D20" s="248">
        <f>MT_ALL!D20</f>
        <v>0.59751100000000001</v>
      </c>
      <c r="E20" s="248">
        <f>MT_ALL!E20</f>
        <v>0.61528400000000005</v>
      </c>
      <c r="F20" s="248">
        <f>MT_ALL!F20</f>
        <v>0.60502800000000001</v>
      </c>
      <c r="G20" s="248">
        <f>MT_ALL!G20</f>
        <v>0.590055</v>
      </c>
      <c r="H20" s="248">
        <f>MT_ALL!H20</f>
        <v>0.60126999999999997</v>
      </c>
      <c r="I20" s="248">
        <f>MT_ALL!I20</f>
        <v>0.61772899999999997</v>
      </c>
      <c r="J20" s="248">
        <f>MT_ALL!J20</f>
        <v>0.62023399999999995</v>
      </c>
      <c r="K20" s="248">
        <f>MT_ALL!K20</f>
        <v>0.61524199999999996</v>
      </c>
    </row>
  </sheetData>
  <mergeCells count="1">
    <mergeCell ref="A2:K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6">
    <tabColor indexed="57"/>
    <outlinePr applyStyles="1" summaryBelow="0"/>
    <pageSetUpPr fitToPage="1"/>
  </sheetPr>
  <dimension ref="A2:R247"/>
  <sheetViews>
    <sheetView workbookViewId="0">
      <selection activeCell="A4" sqref="A4"/>
    </sheetView>
  </sheetViews>
  <sheetFormatPr baseColWidth="10" defaultColWidth="9.1640625" defaultRowHeight="14"/>
  <cols>
    <col min="1" max="1" width="63.33203125" style="119" bestFit="1" customWidth="1"/>
    <col min="2" max="2" width="14.6640625" style="119" customWidth="1"/>
    <col min="3" max="10" width="14.5" style="119" bestFit="1" customWidth="1"/>
    <col min="11" max="11" width="13" style="119" customWidth="1"/>
    <col min="12" max="16384" width="9.1640625" style="119"/>
  </cols>
  <sheetData>
    <row r="2" spans="1:18" ht="19">
      <c r="A2" s="5" t="s">
        <v>99</v>
      </c>
      <c r="B2" s="5"/>
      <c r="C2" s="5"/>
      <c r="D2" s="5"/>
      <c r="E2" s="5"/>
      <c r="F2" s="5"/>
      <c r="G2" s="5"/>
      <c r="H2" s="5"/>
      <c r="I2" s="5"/>
      <c r="J2" s="5"/>
      <c r="K2" s="5"/>
      <c r="L2" s="111"/>
      <c r="M2" s="111"/>
      <c r="N2" s="111"/>
      <c r="O2" s="111"/>
      <c r="P2" s="111"/>
      <c r="Q2" s="111"/>
      <c r="R2" s="111"/>
    </row>
    <row r="3" spans="1:18">
      <c r="A3" s="83"/>
    </row>
    <row r="4" spans="1:18" s="150" customFormat="1">
      <c r="A4" s="247" t="str">
        <f>$A$2 &amp; " (" &amp;K4 &amp; ")"</f>
        <v>Державний та гарантований державою борг України за поточний рік (млрд. грн)</v>
      </c>
      <c r="K4" s="150" t="str">
        <f>VALUAH</f>
        <v>млрд. грн</v>
      </c>
    </row>
    <row r="5" spans="1:18" s="207" customFormat="1">
      <c r="A5" s="155"/>
      <c r="B5" s="12">
        <v>43830</v>
      </c>
      <c r="C5" s="12">
        <v>43861</v>
      </c>
      <c r="D5" s="12">
        <v>43890</v>
      </c>
      <c r="E5" s="12">
        <v>43921</v>
      </c>
      <c r="F5" s="12">
        <v>43951</v>
      </c>
      <c r="G5" s="12">
        <v>43982</v>
      </c>
      <c r="H5" s="12">
        <v>44012</v>
      </c>
      <c r="I5" s="12">
        <v>44043</v>
      </c>
      <c r="J5" s="12">
        <v>44074</v>
      </c>
      <c r="K5" s="14">
        <v>44104</v>
      </c>
    </row>
    <row r="6" spans="1:18" s="258" customFormat="1">
      <c r="A6" s="176" t="s">
        <v>141</v>
      </c>
      <c r="B6" s="124">
        <f t="shared" ref="B6:K6" si="0">SUM(B7:B8)</f>
        <v>1998.2958999565099</v>
      </c>
      <c r="C6" s="124">
        <f t="shared" si="0"/>
        <v>2078.15813987208</v>
      </c>
      <c r="D6" s="124">
        <f t="shared" si="0"/>
        <v>2047.83042640639</v>
      </c>
      <c r="E6" s="124">
        <f t="shared" si="0"/>
        <v>2255.55276201996</v>
      </c>
      <c r="F6" s="124">
        <f t="shared" si="0"/>
        <v>2196.4174446163697</v>
      </c>
      <c r="G6" s="124">
        <f t="shared" si="0"/>
        <v>2209.4770742232299</v>
      </c>
      <c r="H6" s="124">
        <f t="shared" si="0"/>
        <v>2269.1912858555702</v>
      </c>
      <c r="I6" s="124">
        <f t="shared" si="0"/>
        <v>2355.0835414242001</v>
      </c>
      <c r="J6" s="124">
        <f t="shared" si="0"/>
        <v>2341.0580649918302</v>
      </c>
      <c r="K6" s="124">
        <f t="shared" si="0"/>
        <v>2345.6080919829997</v>
      </c>
    </row>
    <row r="7" spans="1:18" s="117" customFormat="1">
      <c r="A7" s="229" t="s">
        <v>61</v>
      </c>
      <c r="B7" s="225">
        <v>1761.3691314806099</v>
      </c>
      <c r="C7" s="225">
        <v>1831.6301601432399</v>
      </c>
      <c r="D7" s="225">
        <v>1808.25204585338</v>
      </c>
      <c r="E7" s="225">
        <v>1988.80857403656</v>
      </c>
      <c r="F7" s="225">
        <v>1934.88864385786</v>
      </c>
      <c r="G7" s="225">
        <v>1947.9037048150501</v>
      </c>
      <c r="H7" s="225">
        <v>2002.5886244492001</v>
      </c>
      <c r="I7" s="225">
        <v>2072.5369816184002</v>
      </c>
      <c r="J7" s="225">
        <v>2060.7413096915002</v>
      </c>
      <c r="K7" s="65">
        <v>2065.4859034587798</v>
      </c>
    </row>
    <row r="8" spans="1:18" s="117" customFormat="1">
      <c r="A8" s="229" t="s">
        <v>12</v>
      </c>
      <c r="B8" s="225">
        <v>236.92676847589999</v>
      </c>
      <c r="C8" s="225">
        <v>246.52797972883999</v>
      </c>
      <c r="D8" s="225">
        <v>239.57838055300999</v>
      </c>
      <c r="E8" s="225">
        <v>266.74418798340002</v>
      </c>
      <c r="F8" s="225">
        <v>261.52880075850999</v>
      </c>
      <c r="G8" s="225">
        <v>261.57336940817999</v>
      </c>
      <c r="H8" s="225">
        <v>266.60266140636998</v>
      </c>
      <c r="I8" s="225">
        <v>282.54655980579997</v>
      </c>
      <c r="J8" s="225">
        <v>280.31675530032999</v>
      </c>
      <c r="K8" s="65">
        <v>280.12218852422001</v>
      </c>
    </row>
    <row r="9" spans="1:18"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</row>
    <row r="10" spans="1:18">
      <c r="A10" s="247" t="str">
        <f>$A$2 &amp; " (" &amp;K10 &amp; ")"</f>
        <v>Державний та гарантований державою борг України за поточний рік (млрд. дол. США)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50" t="str">
        <f>VALUSD</f>
        <v>млрд. дол. США</v>
      </c>
      <c r="L10" s="111"/>
      <c r="M10" s="111"/>
      <c r="N10" s="111"/>
      <c r="O10" s="111"/>
      <c r="P10" s="111"/>
    </row>
    <row r="11" spans="1:18" s="59" customFormat="1">
      <c r="A11" s="104"/>
      <c r="B11" s="12">
        <v>43830</v>
      </c>
      <c r="C11" s="12">
        <v>43861</v>
      </c>
      <c r="D11" s="12">
        <v>43890</v>
      </c>
      <c r="E11" s="12">
        <v>43921</v>
      </c>
      <c r="F11" s="12">
        <v>43951</v>
      </c>
      <c r="G11" s="12">
        <v>43982</v>
      </c>
      <c r="H11" s="12">
        <v>44012</v>
      </c>
      <c r="I11" s="12">
        <v>44043</v>
      </c>
      <c r="J11" s="12">
        <v>44074</v>
      </c>
      <c r="K11" s="14">
        <v>44104</v>
      </c>
      <c r="L11" s="207"/>
      <c r="M11" s="207"/>
      <c r="N11" s="207"/>
      <c r="O11" s="207"/>
      <c r="P11" s="207"/>
      <c r="Q11" s="207"/>
      <c r="R11" s="207"/>
    </row>
    <row r="12" spans="1:18" s="97" customFormat="1">
      <c r="A12" s="176" t="s">
        <v>141</v>
      </c>
      <c r="B12" s="124">
        <f t="shared" ref="B12:K12" si="1">SUM(B13:B14)</f>
        <v>84.365406859510003</v>
      </c>
      <c r="C12" s="124">
        <f t="shared" si="1"/>
        <v>83.394522378510004</v>
      </c>
      <c r="D12" s="124">
        <f t="shared" si="1"/>
        <v>83.377322845519998</v>
      </c>
      <c r="E12" s="124">
        <f t="shared" si="1"/>
        <v>80.378909253789999</v>
      </c>
      <c r="F12" s="124">
        <f t="shared" si="1"/>
        <v>81.435055081279998</v>
      </c>
      <c r="G12" s="124">
        <f t="shared" si="1"/>
        <v>82.118683048470004</v>
      </c>
      <c r="H12" s="124">
        <f t="shared" si="1"/>
        <v>85.013273010710009</v>
      </c>
      <c r="I12" s="124">
        <f t="shared" si="1"/>
        <v>85.047778234579994</v>
      </c>
      <c r="J12" s="124">
        <f t="shared" si="1"/>
        <v>85.204053915909995</v>
      </c>
      <c r="K12" s="124">
        <f t="shared" si="1"/>
        <v>82.886899914439994</v>
      </c>
      <c r="L12" s="85"/>
      <c r="M12" s="85"/>
      <c r="N12" s="85"/>
      <c r="O12" s="85"/>
      <c r="P12" s="85"/>
    </row>
    <row r="13" spans="1:18" s="250" customFormat="1">
      <c r="A13" s="129" t="s">
        <v>61</v>
      </c>
      <c r="B13" s="225">
        <v>74.362672420229998</v>
      </c>
      <c r="C13" s="225">
        <v>73.501587510809998</v>
      </c>
      <c r="D13" s="225">
        <v>73.622899957480001</v>
      </c>
      <c r="E13" s="103">
        <v>70.873209701619999</v>
      </c>
      <c r="F13" s="103">
        <v>71.738532069550004</v>
      </c>
      <c r="G13" s="103">
        <v>72.396898257469999</v>
      </c>
      <c r="H13" s="103">
        <v>75.025236752660007</v>
      </c>
      <c r="I13" s="103">
        <v>74.844336727449999</v>
      </c>
      <c r="J13" s="103">
        <v>75.001776454549997</v>
      </c>
      <c r="K13" s="175">
        <v>72.988204610929998</v>
      </c>
      <c r="L13" s="240"/>
      <c r="M13" s="240"/>
      <c r="N13" s="240"/>
      <c r="O13" s="240"/>
      <c r="P13" s="240"/>
    </row>
    <row r="14" spans="1:18" s="250" customFormat="1">
      <c r="A14" s="129" t="s">
        <v>12</v>
      </c>
      <c r="B14" s="225">
        <v>10.002734439279999</v>
      </c>
      <c r="C14" s="225">
        <v>9.8929348676999993</v>
      </c>
      <c r="D14" s="225">
        <v>9.7544228880400006</v>
      </c>
      <c r="E14" s="103">
        <v>9.5056995521700003</v>
      </c>
      <c r="F14" s="103">
        <v>9.6965230117299992</v>
      </c>
      <c r="G14" s="103">
        <v>9.7217847909999993</v>
      </c>
      <c r="H14" s="103">
        <v>9.9880362580500002</v>
      </c>
      <c r="I14" s="103">
        <v>10.20344150713</v>
      </c>
      <c r="J14" s="103">
        <v>10.20227746136</v>
      </c>
      <c r="K14" s="175">
        <v>9.8986953035099994</v>
      </c>
      <c r="L14" s="240"/>
      <c r="M14" s="240"/>
      <c r="N14" s="240"/>
      <c r="O14" s="240"/>
      <c r="P14" s="240"/>
    </row>
    <row r="15" spans="1:18"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</row>
    <row r="16" spans="1:18" s="150" customFormat="1">
      <c r="A16" s="216"/>
      <c r="B16" s="204"/>
      <c r="C16" s="204"/>
      <c r="D16" s="204"/>
      <c r="E16" s="204"/>
      <c r="F16" s="204"/>
      <c r="G16" s="204"/>
      <c r="H16" s="204"/>
      <c r="I16" s="204"/>
      <c r="J16" s="204"/>
      <c r="K16" s="50" t="s">
        <v>37</v>
      </c>
    </row>
    <row r="17" spans="1:18" s="59" customFormat="1">
      <c r="A17" s="220"/>
      <c r="B17" s="12">
        <v>43830</v>
      </c>
      <c r="C17" s="12">
        <v>43861</v>
      </c>
      <c r="D17" s="12">
        <v>43890</v>
      </c>
      <c r="E17" s="12">
        <v>43921</v>
      </c>
      <c r="F17" s="12">
        <v>43951</v>
      </c>
      <c r="G17" s="12">
        <v>43982</v>
      </c>
      <c r="H17" s="12">
        <v>44012</v>
      </c>
      <c r="I17" s="12">
        <v>44043</v>
      </c>
      <c r="J17" s="12">
        <v>44074</v>
      </c>
      <c r="K17" s="12">
        <v>44104</v>
      </c>
      <c r="L17" s="207"/>
      <c r="M17" s="207"/>
      <c r="N17" s="207"/>
      <c r="O17" s="207"/>
      <c r="P17" s="207"/>
      <c r="Q17" s="207"/>
      <c r="R17" s="207"/>
    </row>
    <row r="18" spans="1:18" s="97" customFormat="1">
      <c r="A18" s="176" t="s">
        <v>141</v>
      </c>
      <c r="B18" s="124">
        <f t="shared" ref="B18:K18" si="2">SUM(B19:B20)</f>
        <v>1</v>
      </c>
      <c r="C18" s="124">
        <f t="shared" si="2"/>
        <v>1</v>
      </c>
      <c r="D18" s="124">
        <f t="shared" si="2"/>
        <v>1</v>
      </c>
      <c r="E18" s="124">
        <f t="shared" si="2"/>
        <v>1</v>
      </c>
      <c r="F18" s="124">
        <f t="shared" si="2"/>
        <v>1</v>
      </c>
      <c r="G18" s="124">
        <f t="shared" si="2"/>
        <v>1</v>
      </c>
      <c r="H18" s="124">
        <f t="shared" si="2"/>
        <v>1</v>
      </c>
      <c r="I18" s="124">
        <f t="shared" si="2"/>
        <v>1</v>
      </c>
      <c r="J18" s="124">
        <f t="shared" si="2"/>
        <v>1</v>
      </c>
      <c r="K18" s="124">
        <f t="shared" si="2"/>
        <v>1</v>
      </c>
      <c r="L18" s="85"/>
      <c r="M18" s="85"/>
      <c r="N18" s="85"/>
      <c r="O18" s="85"/>
      <c r="P18" s="85"/>
    </row>
    <row r="19" spans="1:18" s="250" customFormat="1">
      <c r="A19" s="129" t="s">
        <v>61</v>
      </c>
      <c r="B19" s="178">
        <v>0.881436</v>
      </c>
      <c r="C19" s="178">
        <v>0.88137200000000004</v>
      </c>
      <c r="D19" s="178">
        <v>0.88300900000000004</v>
      </c>
      <c r="E19" s="178">
        <v>0.88173900000000005</v>
      </c>
      <c r="F19" s="178">
        <v>0.88092899999999996</v>
      </c>
      <c r="G19" s="178">
        <v>0.88161299999999998</v>
      </c>
      <c r="H19" s="178">
        <v>0.88251199999999996</v>
      </c>
      <c r="I19" s="178">
        <v>0.880027</v>
      </c>
      <c r="J19" s="178">
        <v>0.88026099999999996</v>
      </c>
      <c r="K19" s="252">
        <v>0.88057600000000003</v>
      </c>
      <c r="L19" s="240"/>
      <c r="M19" s="240"/>
      <c r="N19" s="240"/>
      <c r="O19" s="240"/>
      <c r="P19" s="240"/>
    </row>
    <row r="20" spans="1:18" s="250" customFormat="1">
      <c r="A20" s="129" t="s">
        <v>12</v>
      </c>
      <c r="B20" s="178">
        <v>0.118564</v>
      </c>
      <c r="C20" s="178">
        <v>0.118628</v>
      </c>
      <c r="D20" s="178">
        <v>0.116991</v>
      </c>
      <c r="E20" s="178">
        <v>0.11826100000000001</v>
      </c>
      <c r="F20" s="178">
        <v>0.119071</v>
      </c>
      <c r="G20" s="178">
        <v>0.11838700000000001</v>
      </c>
      <c r="H20" s="178">
        <v>0.117488</v>
      </c>
      <c r="I20" s="178">
        <v>0.119973</v>
      </c>
      <c r="J20" s="178">
        <v>0.119739</v>
      </c>
      <c r="K20" s="252">
        <v>0.119424</v>
      </c>
      <c r="L20" s="240"/>
      <c r="M20" s="240"/>
      <c r="N20" s="240"/>
      <c r="O20" s="240"/>
      <c r="P20" s="240"/>
    </row>
    <row r="21" spans="1:18"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</row>
    <row r="22" spans="1:18"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</row>
    <row r="23" spans="1:18"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</row>
    <row r="24" spans="1:18"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</row>
    <row r="25" spans="1:18" s="216" customFormat="1"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</row>
    <row r="26" spans="1:18"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</row>
    <row r="27" spans="1:18"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</row>
    <row r="28" spans="1:18"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</row>
    <row r="29" spans="1:18"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</row>
    <row r="30" spans="1:18"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</row>
    <row r="31" spans="1:18"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</row>
    <row r="32" spans="1:18"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</row>
    <row r="33" spans="2:16"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</row>
    <row r="34" spans="2:16"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</row>
    <row r="35" spans="2:16"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</row>
    <row r="37" spans="2:16"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</row>
    <row r="38" spans="2:16"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</row>
    <row r="39" spans="2:16"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</row>
    <row r="40" spans="2:16"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</row>
    <row r="41" spans="2:16"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</row>
    <row r="42" spans="2:16"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</row>
    <row r="43" spans="2:16"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</row>
    <row r="44" spans="2:16"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</row>
    <row r="45" spans="2:16"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</row>
    <row r="46" spans="2:16"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</row>
    <row r="47" spans="2:16"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</row>
    <row r="48" spans="2:16"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</row>
    <row r="49" spans="2:16"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</row>
    <row r="50" spans="2:16"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</row>
    <row r="51" spans="2:16"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</row>
    <row r="52" spans="2:16"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</row>
    <row r="53" spans="2:16"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</row>
    <row r="54" spans="2:16"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</row>
    <row r="55" spans="2:16"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</row>
    <row r="56" spans="2:16"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</row>
    <row r="57" spans="2:16"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</row>
    <row r="58" spans="2:16"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</row>
    <row r="59" spans="2:16"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</row>
    <row r="60" spans="2:16"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</row>
    <row r="61" spans="2:16"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</row>
    <row r="62" spans="2:16"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</row>
    <row r="63" spans="2:16"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</row>
    <row r="64" spans="2:16"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</row>
    <row r="65" spans="2:16"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</row>
    <row r="66" spans="2:16"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</row>
    <row r="67" spans="2:16"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</row>
    <row r="68" spans="2:16"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</row>
    <row r="69" spans="2:16"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</row>
    <row r="70" spans="2:16"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</row>
    <row r="71" spans="2:16"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</row>
    <row r="72" spans="2:16"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</row>
    <row r="73" spans="2:16"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</row>
    <row r="74" spans="2:16"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</row>
    <row r="75" spans="2:16"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</row>
    <row r="76" spans="2:16"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</row>
    <row r="77" spans="2:16"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</row>
    <row r="78" spans="2:16"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</row>
    <row r="79" spans="2:16"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</row>
    <row r="80" spans="2:16"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</row>
    <row r="81" spans="2:16"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</row>
    <row r="82" spans="2:16"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</row>
    <row r="83" spans="2:16"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</row>
    <row r="84" spans="2:16"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</row>
    <row r="85" spans="2:16"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</row>
    <row r="86" spans="2:16"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</row>
    <row r="87" spans="2:16"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</row>
    <row r="88" spans="2:16"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</row>
    <row r="89" spans="2:16"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</row>
    <row r="90" spans="2:16"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</row>
    <row r="91" spans="2:16"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</row>
    <row r="92" spans="2:16"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</row>
    <row r="93" spans="2:16"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</row>
    <row r="94" spans="2:16"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</row>
    <row r="95" spans="2:16"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</row>
    <row r="96" spans="2:16"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</row>
    <row r="97" spans="2:16"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</row>
    <row r="98" spans="2:16"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</row>
    <row r="99" spans="2:16"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</row>
    <row r="100" spans="2:16"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</row>
    <row r="101" spans="2:16"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</row>
    <row r="102" spans="2:16"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</row>
    <row r="103" spans="2:16"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</row>
    <row r="104" spans="2:16"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</row>
    <row r="105" spans="2:16"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</row>
    <row r="106" spans="2:16"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</row>
    <row r="107" spans="2:16"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</row>
    <row r="108" spans="2:16"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</row>
    <row r="109" spans="2:16"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</row>
    <row r="110" spans="2:16"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</row>
    <row r="111" spans="2:16"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</row>
    <row r="112" spans="2:16"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</row>
    <row r="113" spans="2:16"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</row>
    <row r="114" spans="2:16"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</row>
    <row r="115" spans="2:16"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</row>
    <row r="116" spans="2:16"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</row>
    <row r="117" spans="2:16"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</row>
    <row r="118" spans="2:16"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</row>
    <row r="119" spans="2:16"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</row>
    <row r="120" spans="2:16"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</row>
    <row r="121" spans="2:16"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</row>
    <row r="122" spans="2:16"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</row>
    <row r="123" spans="2:16"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</row>
    <row r="124" spans="2:16"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</row>
    <row r="125" spans="2:16"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</row>
    <row r="126" spans="2:16"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</row>
    <row r="127" spans="2:16"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</row>
    <row r="128" spans="2:16"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</row>
    <row r="129" spans="2:16"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</row>
    <row r="130" spans="2:16"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</row>
    <row r="131" spans="2:16"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</row>
    <row r="132" spans="2:16"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</row>
    <row r="133" spans="2:16"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</row>
    <row r="134" spans="2:16"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</row>
    <row r="135" spans="2:16"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</row>
    <row r="136" spans="2:16"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</row>
    <row r="137" spans="2:16"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</row>
    <row r="138" spans="2:16"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</row>
    <row r="139" spans="2:16"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</row>
    <row r="140" spans="2:16"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</row>
    <row r="141" spans="2:16"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</row>
    <row r="142" spans="2:16"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</row>
    <row r="143" spans="2:16"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</row>
    <row r="144" spans="2:16"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</row>
    <row r="145" spans="2:16"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</row>
    <row r="146" spans="2:16"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</row>
    <row r="147" spans="2:16"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</row>
    <row r="148" spans="2:16"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</row>
    <row r="149" spans="2:16"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</row>
    <row r="150" spans="2:16"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</row>
    <row r="151" spans="2:16"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</row>
    <row r="152" spans="2:16"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</row>
    <row r="153" spans="2:16"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</row>
    <row r="154" spans="2:16"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</row>
    <row r="155" spans="2:16"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</row>
    <row r="156" spans="2:16"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</row>
    <row r="157" spans="2:16"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</row>
    <row r="158" spans="2:16"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</row>
    <row r="159" spans="2:16"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</row>
    <row r="160" spans="2:16">
      <c r="B160" s="111"/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</row>
    <row r="161" spans="2:16"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</row>
    <row r="162" spans="2:16"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</row>
    <row r="163" spans="2:16"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</row>
    <row r="164" spans="2:16"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</row>
    <row r="165" spans="2:16"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</row>
    <row r="166" spans="2:16"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</row>
    <row r="167" spans="2:16"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</row>
    <row r="168" spans="2:16"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</row>
    <row r="169" spans="2:16">
      <c r="B169" s="111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</row>
    <row r="170" spans="2:16"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</row>
    <row r="171" spans="2:16"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</row>
    <row r="172" spans="2:16"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</row>
    <row r="173" spans="2:16"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</row>
    <row r="174" spans="2:16"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</row>
    <row r="175" spans="2:16">
      <c r="B175" s="111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</row>
    <row r="176" spans="2:16">
      <c r="B176" s="111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</row>
    <row r="177" spans="2:16"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</row>
    <row r="178" spans="2:16"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</row>
    <row r="179" spans="2:16"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</row>
    <row r="180" spans="2:16"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</row>
    <row r="181" spans="2:16"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</row>
    <row r="182" spans="2:16"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</row>
    <row r="183" spans="2:16"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</row>
    <row r="184" spans="2:16">
      <c r="B184" s="111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</row>
    <row r="185" spans="2:16">
      <c r="B185" s="111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</row>
    <row r="186" spans="2:16"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</row>
    <row r="187" spans="2:16"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</row>
    <row r="188" spans="2:16"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</row>
    <row r="189" spans="2:16"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</row>
    <row r="190" spans="2:16"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</row>
    <row r="191" spans="2:16"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</row>
    <row r="192" spans="2:16">
      <c r="B192" s="111"/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</row>
    <row r="193" spans="2:16">
      <c r="B193" s="111"/>
      <c r="C193" s="111"/>
      <c r="D193" s="111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</row>
    <row r="194" spans="2:16"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</row>
    <row r="195" spans="2:16"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</row>
    <row r="196" spans="2:16"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</row>
    <row r="197" spans="2:16">
      <c r="B197" s="111"/>
      <c r="C197" s="111"/>
      <c r="D197" s="111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</row>
    <row r="198" spans="2:16"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</row>
    <row r="199" spans="2:16">
      <c r="B199" s="111"/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</row>
    <row r="200" spans="2:16">
      <c r="B200" s="111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</row>
    <row r="201" spans="2:16">
      <c r="B201" s="111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</row>
    <row r="202" spans="2:16">
      <c r="B202" s="111"/>
      <c r="C202" s="111"/>
      <c r="D202" s="111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</row>
    <row r="203" spans="2:16">
      <c r="B203" s="111"/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</row>
    <row r="204" spans="2:16">
      <c r="B204" s="111"/>
      <c r="C204" s="111"/>
      <c r="D204" s="111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</row>
    <row r="205" spans="2:16"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</row>
    <row r="206" spans="2:16"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</row>
    <row r="207" spans="2:16">
      <c r="B207" s="111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</row>
    <row r="208" spans="2:16">
      <c r="B208" s="111"/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</row>
    <row r="209" spans="2:16">
      <c r="B209" s="111"/>
      <c r="C209" s="111"/>
      <c r="D209" s="111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</row>
    <row r="210" spans="2:16">
      <c r="B210" s="111"/>
      <c r="C210" s="111"/>
      <c r="D210" s="111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</row>
    <row r="211" spans="2:16">
      <c r="B211" s="111"/>
      <c r="C211" s="111"/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</row>
    <row r="212" spans="2:16">
      <c r="B212" s="111"/>
      <c r="C212" s="111"/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</row>
    <row r="213" spans="2:16">
      <c r="B213" s="111"/>
      <c r="C213" s="111"/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</row>
    <row r="214" spans="2:16">
      <c r="B214" s="111"/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</row>
    <row r="215" spans="2:16">
      <c r="B215" s="111"/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</row>
    <row r="216" spans="2:16">
      <c r="B216" s="111"/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</row>
    <row r="217" spans="2:16"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</row>
    <row r="218" spans="2:16">
      <c r="B218" s="111"/>
      <c r="C218" s="111"/>
      <c r="D218" s="111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</row>
    <row r="219" spans="2:16">
      <c r="B219" s="111"/>
      <c r="C219" s="111"/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</row>
    <row r="220" spans="2:16">
      <c r="B220" s="111"/>
      <c r="C220" s="111"/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</row>
    <row r="221" spans="2:16">
      <c r="B221" s="111"/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</row>
    <row r="222" spans="2:16">
      <c r="B222" s="111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</row>
    <row r="223" spans="2:16">
      <c r="B223" s="111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</row>
    <row r="224" spans="2:16"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</row>
    <row r="225" spans="2:16">
      <c r="B225" s="111"/>
      <c r="C225" s="111"/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</row>
    <row r="226" spans="2:16">
      <c r="B226" s="111"/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</row>
    <row r="227" spans="2:16">
      <c r="B227" s="111"/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</row>
    <row r="228" spans="2:16">
      <c r="B228" s="111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</row>
    <row r="229" spans="2:16">
      <c r="B229" s="111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</row>
    <row r="230" spans="2:16">
      <c r="B230" s="111"/>
      <c r="C230" s="111"/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</row>
    <row r="231" spans="2:16">
      <c r="B231" s="111"/>
      <c r="C231" s="111"/>
      <c r="D231" s="111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</row>
    <row r="232" spans="2:16">
      <c r="B232" s="111"/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</row>
    <row r="233" spans="2:16">
      <c r="B233" s="111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</row>
    <row r="234" spans="2:16">
      <c r="B234" s="111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</row>
    <row r="235" spans="2:16">
      <c r="B235" s="111"/>
      <c r="C235" s="111"/>
      <c r="D235" s="111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</row>
    <row r="236" spans="2:16">
      <c r="B236" s="111"/>
      <c r="C236" s="111"/>
      <c r="D236" s="111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</row>
    <row r="237" spans="2:16">
      <c r="B237" s="111"/>
      <c r="C237" s="111"/>
      <c r="D237" s="111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</row>
    <row r="238" spans="2:16">
      <c r="B238" s="111"/>
      <c r="C238" s="111"/>
      <c r="D238" s="111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</row>
    <row r="239" spans="2:16">
      <c r="B239" s="111"/>
      <c r="C239" s="111"/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  <c r="P239" s="111"/>
    </row>
    <row r="240" spans="2:16">
      <c r="B240" s="111"/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</row>
    <row r="241" spans="2:16"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</row>
    <row r="242" spans="2:16">
      <c r="B242" s="111"/>
      <c r="C242" s="111"/>
      <c r="D242" s="111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1"/>
      <c r="P242" s="111"/>
    </row>
    <row r="243" spans="2:16">
      <c r="B243" s="111"/>
      <c r="C243" s="111"/>
      <c r="D243" s="111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  <c r="O243" s="111"/>
      <c r="P243" s="111"/>
    </row>
    <row r="244" spans="2:16">
      <c r="B244" s="111"/>
      <c r="C244" s="111"/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</row>
    <row r="245" spans="2:16">
      <c r="B245" s="111"/>
      <c r="C245" s="111"/>
      <c r="D245" s="111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</row>
    <row r="246" spans="2:16">
      <c r="B246" s="111"/>
      <c r="C246" s="111"/>
      <c r="D246" s="111"/>
      <c r="E246" s="111"/>
      <c r="F246" s="111"/>
      <c r="G246" s="111"/>
      <c r="H246" s="111"/>
      <c r="I246" s="111"/>
      <c r="J246" s="111"/>
      <c r="K246" s="111"/>
      <c r="L246" s="111"/>
      <c r="M246" s="111"/>
      <c r="N246" s="111"/>
      <c r="O246" s="111"/>
      <c r="P246" s="111"/>
    </row>
    <row r="247" spans="2:16">
      <c r="B247" s="111"/>
      <c r="C247" s="111"/>
      <c r="D247" s="111"/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  <c r="O247" s="111"/>
      <c r="P247" s="111"/>
    </row>
  </sheetData>
  <mergeCells count="1">
    <mergeCell ref="A2:K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35">
    <tabColor indexed="48"/>
    <outlinePr applyStyles="1" summaryBelow="0"/>
    <pageSetUpPr fitToPage="1"/>
  </sheetPr>
  <dimension ref="A2:S247"/>
  <sheetViews>
    <sheetView workbookViewId="0">
      <selection activeCell="A2" sqref="A2:D2"/>
    </sheetView>
  </sheetViews>
  <sheetFormatPr baseColWidth="10" defaultColWidth="9.1640625" defaultRowHeight="14"/>
  <cols>
    <col min="1" max="1" width="77.33203125" style="119" bestFit="1" customWidth="1"/>
    <col min="2" max="2" width="20" style="119" customWidth="1"/>
    <col min="3" max="3" width="20.83203125" style="119" customWidth="1"/>
    <col min="4" max="4" width="11.5" style="119" bestFit="1" customWidth="1"/>
    <col min="5" max="16384" width="9.1640625" style="119"/>
  </cols>
  <sheetData>
    <row r="2" spans="1:19" ht="54.75" customHeight="1">
      <c r="A2" s="4" t="str">
        <f>"Державний та гарантований державою борг України
за станом на " &amp; STRPRESENTDATE &amp; " 
(за видами відсоткових ставок)"</f>
        <v>Державний та гарантований державою борг України
за станом на 30.09.2020 
(за видами відсоткових ставок)</v>
      </c>
      <c r="B2" s="3"/>
      <c r="C2" s="3"/>
      <c r="D2" s="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>
      <c r="A3" s="2"/>
      <c r="B3" s="2"/>
      <c r="C3" s="2"/>
      <c r="D3" s="2"/>
    </row>
    <row r="4" spans="1:19" s="150" customFormat="1">
      <c r="D4" s="150" t="str">
        <f>VALVAL</f>
        <v>млрд. одиниць</v>
      </c>
    </row>
    <row r="5" spans="1:19" s="207" customFormat="1">
      <c r="A5" s="209"/>
      <c r="B5" s="93" t="s">
        <v>156</v>
      </c>
      <c r="C5" s="93" t="s">
        <v>159</v>
      </c>
      <c r="D5" s="93" t="s">
        <v>178</v>
      </c>
    </row>
    <row r="6" spans="1:19" s="80" customFormat="1" ht="16">
      <c r="A6" s="161" t="s">
        <v>141</v>
      </c>
      <c r="B6" s="108">
        <f t="shared" ref="B6:D6" si="0">SUM(B$7+ B$8)</f>
        <v>82.886899914440008</v>
      </c>
      <c r="C6" s="108">
        <f t="shared" si="0"/>
        <v>2345.6080919830001</v>
      </c>
      <c r="D6" s="180">
        <f t="shared" si="0"/>
        <v>1</v>
      </c>
    </row>
    <row r="7" spans="1:19" s="117" customFormat="1" ht="15">
      <c r="A7" s="174" t="s">
        <v>43</v>
      </c>
      <c r="B7" s="152">
        <v>26.236842898860001</v>
      </c>
      <c r="C7" s="152">
        <v>742.47379351060999</v>
      </c>
      <c r="D7" s="228">
        <v>0.31653799999999999</v>
      </c>
    </row>
    <row r="8" spans="1:19" s="117" customFormat="1" ht="15">
      <c r="A8" s="174" t="s">
        <v>97</v>
      </c>
      <c r="B8" s="152">
        <v>56.650057015580003</v>
      </c>
      <c r="C8" s="152">
        <v>1603.1342984723899</v>
      </c>
      <c r="D8" s="228">
        <v>0.68346200000000001</v>
      </c>
    </row>
    <row r="9" spans="1:19">
      <c r="B9" s="153"/>
      <c r="C9" s="153"/>
      <c r="D9" s="153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</row>
    <row r="10" spans="1:19">
      <c r="B10" s="153"/>
      <c r="C10" s="153"/>
      <c r="D10" s="153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</row>
    <row r="11" spans="1:19">
      <c r="B11" s="153"/>
      <c r="C11" s="153"/>
      <c r="D11" s="153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</row>
    <row r="12" spans="1:19"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</row>
    <row r="13" spans="1:19"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</row>
    <row r="14" spans="1:19"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</row>
    <row r="15" spans="1:19"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</row>
    <row r="16" spans="1:19"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</row>
    <row r="17" spans="2:17"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</row>
    <row r="18" spans="2:17"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</row>
    <row r="19" spans="2:17"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</row>
    <row r="20" spans="2:17"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</row>
    <row r="21" spans="2:17"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</row>
    <row r="22" spans="2:17"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</row>
    <row r="23" spans="2:17"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</row>
    <row r="24" spans="2:17"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</row>
    <row r="25" spans="2:17"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</row>
    <row r="26" spans="2:17"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</row>
    <row r="27" spans="2:17"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</row>
    <row r="28" spans="2:17"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</row>
    <row r="29" spans="2:17"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</row>
    <row r="30" spans="2:17"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</row>
    <row r="31" spans="2:17"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</row>
    <row r="32" spans="2:17"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</row>
    <row r="33" spans="2:17"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</row>
    <row r="34" spans="2:17"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</row>
    <row r="35" spans="2:17"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</row>
    <row r="36" spans="2:17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</row>
    <row r="37" spans="2:17"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</row>
    <row r="38" spans="2:17"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</row>
    <row r="39" spans="2:17"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</row>
    <row r="40" spans="2:17"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</row>
    <row r="41" spans="2:17"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</row>
    <row r="42" spans="2:17"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</row>
    <row r="43" spans="2:17"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</row>
    <row r="44" spans="2:17"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</row>
    <row r="45" spans="2:17"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</row>
    <row r="46" spans="2:17"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</row>
    <row r="47" spans="2:17"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</row>
    <row r="48" spans="2:17"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</row>
    <row r="49" spans="2:17"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</row>
    <row r="50" spans="2:17"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</row>
    <row r="51" spans="2:17"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</row>
    <row r="52" spans="2:17"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</row>
    <row r="53" spans="2:17"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</row>
    <row r="54" spans="2:17"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</row>
    <row r="55" spans="2:17"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</row>
    <row r="56" spans="2:17"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</row>
    <row r="57" spans="2:17"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</row>
    <row r="58" spans="2:17"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</row>
    <row r="59" spans="2:17"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</row>
    <row r="60" spans="2:17"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</row>
    <row r="61" spans="2:17"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</row>
    <row r="62" spans="2:17"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</row>
    <row r="63" spans="2:17"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</row>
    <row r="64" spans="2:17"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</row>
    <row r="65" spans="2:17"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</row>
    <row r="66" spans="2:17"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</row>
    <row r="67" spans="2:17"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</row>
    <row r="68" spans="2:17"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</row>
    <row r="69" spans="2:17"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</row>
    <row r="70" spans="2:17"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</row>
    <row r="71" spans="2:17"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</row>
    <row r="72" spans="2:17"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</row>
    <row r="73" spans="2:17"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</row>
    <row r="74" spans="2:17"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</row>
    <row r="75" spans="2:17"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</row>
    <row r="76" spans="2:17"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</row>
    <row r="77" spans="2:17"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</row>
    <row r="78" spans="2:17"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</row>
    <row r="79" spans="2:17"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</row>
    <row r="80" spans="2:17"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</row>
    <row r="81" spans="2:17"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</row>
    <row r="82" spans="2:17"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</row>
    <row r="83" spans="2:17"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</row>
    <row r="84" spans="2:17"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</row>
    <row r="85" spans="2:17"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</row>
    <row r="86" spans="2:17"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</row>
    <row r="87" spans="2:17"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</row>
    <row r="88" spans="2:17"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</row>
    <row r="89" spans="2:17"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</row>
    <row r="90" spans="2:17"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</row>
    <row r="91" spans="2:17"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</row>
    <row r="92" spans="2:17"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</row>
    <row r="93" spans="2:17"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</row>
    <row r="94" spans="2:17"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</row>
    <row r="95" spans="2:17"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</row>
    <row r="96" spans="2:17"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</row>
    <row r="97" spans="2:17"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</row>
    <row r="98" spans="2:17"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</row>
    <row r="99" spans="2:17"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</row>
    <row r="100" spans="2:17"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</row>
    <row r="101" spans="2:17"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</row>
    <row r="102" spans="2:17"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</row>
    <row r="103" spans="2:17"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</row>
    <row r="104" spans="2:17"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</row>
    <row r="105" spans="2:17"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</row>
    <row r="106" spans="2:17"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</row>
    <row r="107" spans="2:17"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</row>
    <row r="108" spans="2:17"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</row>
    <row r="109" spans="2:17"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</row>
    <row r="110" spans="2:17"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</row>
    <row r="111" spans="2:17"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</row>
    <row r="112" spans="2:17"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</row>
    <row r="113" spans="2:17"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</row>
    <row r="114" spans="2:17"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</row>
    <row r="115" spans="2:17"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</row>
    <row r="116" spans="2:17"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</row>
    <row r="117" spans="2:17"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</row>
    <row r="118" spans="2:17"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</row>
    <row r="119" spans="2:17"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</row>
    <row r="120" spans="2:17"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</row>
    <row r="121" spans="2:17"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</row>
    <row r="122" spans="2:17"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</row>
    <row r="123" spans="2:17"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</row>
    <row r="124" spans="2:17"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</row>
    <row r="125" spans="2:17"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</row>
    <row r="126" spans="2:17"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</row>
    <row r="127" spans="2:17"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</row>
    <row r="128" spans="2:17"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</row>
    <row r="129" spans="2:17"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</row>
    <row r="130" spans="2:17"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</row>
    <row r="131" spans="2:17"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</row>
    <row r="132" spans="2:17"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</row>
    <row r="133" spans="2:17"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</row>
    <row r="134" spans="2:17"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</row>
    <row r="135" spans="2:17"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</row>
    <row r="136" spans="2:17"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</row>
    <row r="137" spans="2:17"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</row>
    <row r="138" spans="2:17"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</row>
    <row r="139" spans="2:17"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</row>
    <row r="140" spans="2:17"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</row>
    <row r="141" spans="2:17"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</row>
    <row r="142" spans="2:17"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</row>
    <row r="143" spans="2:17"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</row>
    <row r="144" spans="2:17"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</row>
    <row r="145" spans="2:17"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</row>
    <row r="146" spans="2:17"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</row>
    <row r="147" spans="2:17"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</row>
    <row r="148" spans="2:17"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</row>
    <row r="149" spans="2:17"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</row>
    <row r="150" spans="2:17"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</row>
    <row r="151" spans="2:17"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</row>
    <row r="152" spans="2:17"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</row>
    <row r="153" spans="2:17"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</row>
    <row r="154" spans="2:17"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</row>
    <row r="155" spans="2:17"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</row>
    <row r="156" spans="2:17"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</row>
    <row r="157" spans="2:17"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</row>
    <row r="158" spans="2:17"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</row>
    <row r="159" spans="2:17"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</row>
    <row r="160" spans="2:17">
      <c r="B160" s="111"/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</row>
    <row r="161" spans="2:17"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</row>
    <row r="162" spans="2:17"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</row>
    <row r="163" spans="2:17"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</row>
    <row r="164" spans="2:17"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</row>
    <row r="165" spans="2:17"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</row>
    <row r="166" spans="2:17"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</row>
    <row r="167" spans="2:17"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</row>
    <row r="168" spans="2:17"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</row>
    <row r="169" spans="2:17">
      <c r="B169" s="111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</row>
    <row r="170" spans="2:17"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</row>
    <row r="171" spans="2:17"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</row>
    <row r="172" spans="2:17"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</row>
    <row r="173" spans="2:17"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</row>
    <row r="174" spans="2:17"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</row>
    <row r="175" spans="2:17">
      <c r="B175" s="111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</row>
    <row r="176" spans="2:17">
      <c r="B176" s="111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</row>
    <row r="177" spans="2:17"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</row>
    <row r="178" spans="2:17"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</row>
    <row r="179" spans="2:17"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</row>
    <row r="180" spans="2:17"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</row>
    <row r="181" spans="2:17"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</row>
    <row r="182" spans="2:17"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</row>
    <row r="183" spans="2:17"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</row>
    <row r="184" spans="2:17">
      <c r="B184" s="111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</row>
    <row r="185" spans="2:17">
      <c r="B185" s="111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</row>
    <row r="186" spans="2:17"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</row>
    <row r="187" spans="2:17"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</row>
    <row r="188" spans="2:17"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</row>
    <row r="189" spans="2:17"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</row>
    <row r="190" spans="2:17"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</row>
    <row r="191" spans="2:17"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</row>
    <row r="192" spans="2:17">
      <c r="B192" s="111"/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</row>
    <row r="193" spans="2:17">
      <c r="B193" s="111"/>
      <c r="C193" s="111"/>
      <c r="D193" s="111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</row>
    <row r="194" spans="2:17"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</row>
    <row r="195" spans="2:17"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</row>
    <row r="196" spans="2:17"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</row>
    <row r="197" spans="2:17">
      <c r="B197" s="111"/>
      <c r="C197" s="111"/>
      <c r="D197" s="111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</row>
    <row r="198" spans="2:17"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</row>
    <row r="199" spans="2:17">
      <c r="B199" s="111"/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</row>
    <row r="200" spans="2:17">
      <c r="B200" s="111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</row>
    <row r="201" spans="2:17">
      <c r="B201" s="111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</row>
    <row r="202" spans="2:17">
      <c r="B202" s="111"/>
      <c r="C202" s="111"/>
      <c r="D202" s="111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</row>
    <row r="203" spans="2:17">
      <c r="B203" s="111"/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</row>
    <row r="204" spans="2:17">
      <c r="B204" s="111"/>
      <c r="C204" s="111"/>
      <c r="D204" s="111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</row>
    <row r="205" spans="2:17"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</row>
    <row r="206" spans="2:17"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</row>
    <row r="207" spans="2:17">
      <c r="B207" s="111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</row>
    <row r="208" spans="2:17">
      <c r="B208" s="111"/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</row>
    <row r="209" spans="2:17">
      <c r="B209" s="111"/>
      <c r="C209" s="111"/>
      <c r="D209" s="111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  <c r="Q209" s="111"/>
    </row>
    <row r="210" spans="2:17">
      <c r="B210" s="111"/>
      <c r="C210" s="111"/>
      <c r="D210" s="111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</row>
    <row r="211" spans="2:17">
      <c r="B211" s="111"/>
      <c r="C211" s="111"/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</row>
    <row r="212" spans="2:17">
      <c r="B212" s="111"/>
      <c r="C212" s="111"/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</row>
    <row r="213" spans="2:17">
      <c r="B213" s="111"/>
      <c r="C213" s="111"/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</row>
    <row r="214" spans="2:17">
      <c r="B214" s="111"/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</row>
    <row r="215" spans="2:17">
      <c r="B215" s="111"/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</row>
    <row r="216" spans="2:17">
      <c r="B216" s="111"/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</row>
    <row r="217" spans="2:17"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</row>
    <row r="218" spans="2:17">
      <c r="B218" s="111"/>
      <c r="C218" s="111"/>
      <c r="D218" s="111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</row>
    <row r="219" spans="2:17">
      <c r="B219" s="111"/>
      <c r="C219" s="111"/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</row>
    <row r="220" spans="2:17">
      <c r="B220" s="111"/>
      <c r="C220" s="111"/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</row>
    <row r="221" spans="2:17">
      <c r="B221" s="111"/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</row>
    <row r="222" spans="2:17">
      <c r="B222" s="111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</row>
    <row r="223" spans="2:17">
      <c r="B223" s="111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</row>
    <row r="224" spans="2:17"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</row>
    <row r="225" spans="2:17">
      <c r="B225" s="111"/>
      <c r="C225" s="111"/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</row>
    <row r="226" spans="2:17">
      <c r="B226" s="111"/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</row>
    <row r="227" spans="2:17">
      <c r="B227" s="111"/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</row>
    <row r="228" spans="2:17">
      <c r="B228" s="111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</row>
    <row r="229" spans="2:17">
      <c r="B229" s="111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</row>
    <row r="230" spans="2:17">
      <c r="B230" s="111"/>
      <c r="C230" s="111"/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</row>
    <row r="231" spans="2:17">
      <c r="B231" s="111"/>
      <c r="C231" s="111"/>
      <c r="D231" s="111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</row>
    <row r="232" spans="2:17">
      <c r="B232" s="111"/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</row>
    <row r="233" spans="2:17">
      <c r="B233" s="111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</row>
    <row r="234" spans="2:17">
      <c r="B234" s="111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</row>
    <row r="235" spans="2:17">
      <c r="B235" s="111"/>
      <c r="C235" s="111"/>
      <c r="D235" s="111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</row>
    <row r="236" spans="2:17">
      <c r="B236" s="111"/>
      <c r="C236" s="111"/>
      <c r="D236" s="111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</row>
    <row r="237" spans="2:17">
      <c r="B237" s="111"/>
      <c r="C237" s="111"/>
      <c r="D237" s="111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</row>
    <row r="238" spans="2:17">
      <c r="B238" s="111"/>
      <c r="C238" s="111"/>
      <c r="D238" s="111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</row>
    <row r="239" spans="2:17">
      <c r="B239" s="111"/>
      <c r="C239" s="111"/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  <c r="P239" s="111"/>
      <c r="Q239" s="111"/>
    </row>
    <row r="240" spans="2:17">
      <c r="B240" s="111"/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</row>
    <row r="241" spans="2:17"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</row>
    <row r="242" spans="2:17">
      <c r="B242" s="111"/>
      <c r="C242" s="111"/>
      <c r="D242" s="111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1"/>
      <c r="P242" s="111"/>
      <c r="Q242" s="111"/>
    </row>
    <row r="243" spans="2:17">
      <c r="B243" s="111"/>
      <c r="C243" s="111"/>
      <c r="D243" s="111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  <c r="O243" s="111"/>
      <c r="P243" s="111"/>
      <c r="Q243" s="111"/>
    </row>
    <row r="244" spans="2:17">
      <c r="B244" s="111"/>
      <c r="C244" s="111"/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</row>
    <row r="245" spans="2:17">
      <c r="B245" s="111"/>
      <c r="C245" s="111"/>
      <c r="D245" s="111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</row>
    <row r="246" spans="2:17">
      <c r="B246" s="111"/>
      <c r="C246" s="111"/>
      <c r="D246" s="111"/>
      <c r="E246" s="111"/>
      <c r="F246" s="111"/>
      <c r="G246" s="111"/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</row>
    <row r="247" spans="2:17">
      <c r="B247" s="111"/>
      <c r="C247" s="111"/>
      <c r="D247" s="111"/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  <c r="O247" s="111"/>
      <c r="P247" s="111"/>
      <c r="Q247" s="11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32">
    <tabColor indexed="48"/>
    <outlinePr applyStyles="1" summaryBelow="0"/>
    <pageSetUpPr fitToPage="1"/>
  </sheetPr>
  <dimension ref="A2:S248"/>
  <sheetViews>
    <sheetView workbookViewId="0">
      <selection activeCell="A2" sqref="A2:D2"/>
    </sheetView>
  </sheetViews>
  <sheetFormatPr baseColWidth="10" defaultColWidth="9.1640625" defaultRowHeight="14" outlineLevelRow="1"/>
  <cols>
    <col min="1" max="1" width="75.5" style="119" bestFit="1" customWidth="1"/>
    <col min="2" max="2" width="18" style="119" customWidth="1"/>
    <col min="3" max="3" width="19.83203125" style="119" customWidth="1"/>
    <col min="4" max="4" width="11.5" style="119" bestFit="1" customWidth="1"/>
    <col min="5" max="16384" width="9.1640625" style="119"/>
  </cols>
  <sheetData>
    <row r="2" spans="1:19" ht="18.75" customHeight="1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30.09.2020</v>
      </c>
      <c r="B2" s="3"/>
      <c r="C2" s="3"/>
      <c r="D2" s="3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19">
      <c r="A3" s="1" t="s">
        <v>79</v>
      </c>
      <c r="B3" s="1"/>
      <c r="C3" s="1"/>
      <c r="D3" s="1"/>
    </row>
    <row r="4" spans="1:19"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</row>
    <row r="5" spans="1:19" s="150" customFormat="1">
      <c r="D5" s="150" t="str">
        <f>VALVAL</f>
        <v>млрд. одиниць</v>
      </c>
    </row>
    <row r="6" spans="1:19" s="207" customFormat="1">
      <c r="A6" s="215"/>
      <c r="B6" s="93" t="s">
        <v>156</v>
      </c>
      <c r="C6" s="93" t="s">
        <v>159</v>
      </c>
      <c r="D6" s="93" t="s">
        <v>178</v>
      </c>
    </row>
    <row r="7" spans="1:19" s="80" customFormat="1" ht="16">
      <c r="A7" s="161" t="s">
        <v>141</v>
      </c>
      <c r="B7" s="51">
        <f t="shared" ref="B7:D7" si="0">SUM(B$8+ B$9)</f>
        <v>82.886899914440008</v>
      </c>
      <c r="C7" s="51">
        <f t="shared" si="0"/>
        <v>2345.6080919830001</v>
      </c>
      <c r="D7" s="185">
        <f t="shared" si="0"/>
        <v>1</v>
      </c>
    </row>
    <row r="8" spans="1:19" s="117" customFormat="1" ht="15">
      <c r="A8" s="191" t="str">
        <f>SRATE_M!A7</f>
        <v>Борг, по якому сплата відсотків здійснюється за плаваючими процентними ставками</v>
      </c>
      <c r="B8" s="152">
        <f>SRATE_M!B7</f>
        <v>26.236842898860001</v>
      </c>
      <c r="C8" s="152">
        <f>SRATE_M!C7</f>
        <v>742.47379351060999</v>
      </c>
      <c r="D8" s="228">
        <f>SRATE_M!D7</f>
        <v>0.31653799999999999</v>
      </c>
    </row>
    <row r="9" spans="1:19" s="117" customFormat="1" ht="15">
      <c r="A9" s="191" t="str">
        <f>SRATE_M!A8</f>
        <v>Борг, по якому сплата відсотків здійснюється за фіксованими процентними ставками</v>
      </c>
      <c r="B9" s="152">
        <f>SRATE_M!B8</f>
        <v>56.650057015580003</v>
      </c>
      <c r="C9" s="152">
        <f>SRATE_M!C8</f>
        <v>1603.1342984723899</v>
      </c>
      <c r="D9" s="228">
        <f>SRATE_M!D8</f>
        <v>0.68346200000000001</v>
      </c>
    </row>
    <row r="10" spans="1:19"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</row>
    <row r="11" spans="1:19">
      <c r="A11" s="13" t="s">
        <v>152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</row>
    <row r="12" spans="1:19">
      <c r="B12" s="111"/>
      <c r="C12" s="111"/>
      <c r="D12" s="150" t="str">
        <f>VALVAL</f>
        <v>млрд. одиниць</v>
      </c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</row>
    <row r="13" spans="1:19" s="59" customFormat="1">
      <c r="A13" s="209"/>
      <c r="B13" s="93" t="s">
        <v>156</v>
      </c>
      <c r="C13" s="93" t="s">
        <v>159</v>
      </c>
      <c r="D13" s="93" t="s">
        <v>178</v>
      </c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</row>
    <row r="14" spans="1:19" s="203" customFormat="1" ht="15">
      <c r="A14" s="189" t="s">
        <v>141</v>
      </c>
      <c r="B14" s="69">
        <f t="shared" ref="B14:C14" si="1">B$15+B$18</f>
        <v>82.886899914440008</v>
      </c>
      <c r="C14" s="69">
        <f t="shared" si="1"/>
        <v>2345.6080919829997</v>
      </c>
      <c r="D14" s="210">
        <v>1</v>
      </c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</row>
    <row r="15" spans="1:19" s="106" customFormat="1" ht="15">
      <c r="A15" s="21" t="s">
        <v>61</v>
      </c>
      <c r="B15" s="179">
        <f t="shared" ref="B15:C15" si="2">SUM(B$16:B$17)</f>
        <v>72.988204610930012</v>
      </c>
      <c r="C15" s="179">
        <f t="shared" si="2"/>
        <v>2065.4859034587798</v>
      </c>
      <c r="D15" s="151">
        <v>1.093029</v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</row>
    <row r="16" spans="1:19" s="250" customFormat="1" outlineLevel="1">
      <c r="A16" s="90" t="s">
        <v>43</v>
      </c>
      <c r="B16" s="103">
        <v>17.609543657060001</v>
      </c>
      <c r="C16" s="103">
        <v>498.33071499706</v>
      </c>
      <c r="D16" s="178">
        <v>0.212453</v>
      </c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</row>
    <row r="17" spans="1:17" s="250" customFormat="1" outlineLevel="1">
      <c r="A17" s="90" t="s">
        <v>97</v>
      </c>
      <c r="B17" s="103">
        <v>55.378660953870003</v>
      </c>
      <c r="C17" s="103">
        <v>1567.1551884617199</v>
      </c>
      <c r="D17" s="178">
        <v>0.66812300000000002</v>
      </c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</row>
    <row r="18" spans="1:17" s="106" customFormat="1" ht="15">
      <c r="A18" s="21" t="s">
        <v>12</v>
      </c>
      <c r="B18" s="179">
        <f t="shared" ref="B18:C18" si="3">SUM(B$19:B$20)</f>
        <v>9.8986953035099994</v>
      </c>
      <c r="C18" s="179">
        <f t="shared" si="3"/>
        <v>280.12218852422001</v>
      </c>
      <c r="D18" s="151">
        <v>0.22350900000000001</v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</row>
    <row r="19" spans="1:17" s="250" customFormat="1" outlineLevel="1">
      <c r="A19" s="90" t="s">
        <v>43</v>
      </c>
      <c r="B19" s="103">
        <v>8.6272992417999994</v>
      </c>
      <c r="C19" s="103">
        <v>244.14307851354999</v>
      </c>
      <c r="D19" s="178">
        <v>0.104085</v>
      </c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</row>
    <row r="20" spans="1:17" s="250" customFormat="1" outlineLevel="1">
      <c r="A20" s="90" t="s">
        <v>97</v>
      </c>
      <c r="B20" s="103">
        <v>1.27139606171</v>
      </c>
      <c r="C20" s="103">
        <v>35.979110010669999</v>
      </c>
      <c r="D20" s="178">
        <v>1.5339E-2</v>
      </c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</row>
    <row r="21" spans="1:17">
      <c r="B21" s="153"/>
      <c r="C21" s="153"/>
      <c r="D21" s="230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</row>
    <row r="22" spans="1:17">
      <c r="B22" s="153"/>
      <c r="C22" s="153"/>
      <c r="D22" s="230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</row>
    <row r="23" spans="1:17">
      <c r="B23" s="153"/>
      <c r="C23" s="153"/>
      <c r="D23" s="230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</row>
    <row r="24" spans="1:17">
      <c r="B24" s="153"/>
      <c r="C24" s="153"/>
      <c r="D24" s="230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</row>
    <row r="25" spans="1:17">
      <c r="B25" s="153"/>
      <c r="C25" s="153"/>
      <c r="D25" s="230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</row>
    <row r="26" spans="1:17">
      <c r="B26" s="153"/>
      <c r="C26" s="153"/>
      <c r="D26" s="230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</row>
    <row r="27" spans="1:17">
      <c r="B27" s="153"/>
      <c r="C27" s="153"/>
      <c r="D27" s="230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</row>
    <row r="28" spans="1:17">
      <c r="B28" s="153"/>
      <c r="C28" s="153"/>
      <c r="D28" s="230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</row>
    <row r="29" spans="1:17">
      <c r="B29" s="153"/>
      <c r="C29" s="153"/>
      <c r="D29" s="230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</row>
    <row r="30" spans="1:17">
      <c r="B30" s="153"/>
      <c r="C30" s="153"/>
      <c r="D30" s="230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</row>
    <row r="31" spans="1:17">
      <c r="B31" s="153"/>
      <c r="C31" s="153"/>
      <c r="D31" s="230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</row>
    <row r="32" spans="1:17">
      <c r="B32" s="153"/>
      <c r="C32" s="153"/>
      <c r="D32" s="230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</row>
    <row r="33" spans="2:17">
      <c r="B33" s="153"/>
      <c r="C33" s="153"/>
      <c r="D33" s="230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</row>
    <row r="34" spans="2:17">
      <c r="B34" s="153"/>
      <c r="C34" s="153"/>
      <c r="D34" s="230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</row>
    <row r="35" spans="2:17">
      <c r="B35" s="153"/>
      <c r="C35" s="153"/>
      <c r="D35" s="230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</row>
    <row r="36" spans="2:17">
      <c r="B36" s="153"/>
      <c r="C36" s="153"/>
      <c r="D36" s="230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</row>
    <row r="37" spans="2:17">
      <c r="B37" s="153"/>
      <c r="C37" s="153"/>
      <c r="D37" s="230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</row>
    <row r="38" spans="2:17">
      <c r="B38" s="153"/>
      <c r="C38" s="153"/>
      <c r="D38" s="230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</row>
    <row r="39" spans="2:17">
      <c r="B39" s="153"/>
      <c r="C39" s="153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</row>
    <row r="40" spans="2:17"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</row>
    <row r="41" spans="2:17"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</row>
    <row r="42" spans="2:17"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</row>
    <row r="43" spans="2:17"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</row>
    <row r="44" spans="2:17"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</row>
    <row r="45" spans="2:17"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</row>
    <row r="46" spans="2:17"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</row>
    <row r="47" spans="2:17"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</row>
    <row r="48" spans="2:17"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</row>
    <row r="49" spans="2:17"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</row>
    <row r="50" spans="2:17"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</row>
    <row r="51" spans="2:17"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</row>
    <row r="52" spans="2:17"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</row>
    <row r="53" spans="2:17"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</row>
    <row r="54" spans="2:17"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</row>
    <row r="55" spans="2:17"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</row>
    <row r="56" spans="2:17"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</row>
    <row r="57" spans="2:17"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</row>
    <row r="58" spans="2:17"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</row>
    <row r="59" spans="2:17"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</row>
    <row r="60" spans="2:17"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</row>
    <row r="61" spans="2:17"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</row>
    <row r="62" spans="2:17"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</row>
    <row r="63" spans="2:17"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</row>
    <row r="64" spans="2:17"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</row>
    <row r="65" spans="2:17"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</row>
    <row r="66" spans="2:17"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</row>
    <row r="67" spans="2:17"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</row>
    <row r="68" spans="2:17"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</row>
    <row r="69" spans="2:17"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</row>
    <row r="70" spans="2:17"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</row>
    <row r="71" spans="2:17"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</row>
    <row r="72" spans="2:17"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</row>
    <row r="73" spans="2:17"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</row>
    <row r="74" spans="2:17"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</row>
    <row r="75" spans="2:17"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</row>
    <row r="76" spans="2:17"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</row>
    <row r="77" spans="2:17"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</row>
    <row r="78" spans="2:17"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</row>
    <row r="79" spans="2:17"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</row>
    <row r="80" spans="2:17"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</row>
    <row r="81" spans="2:17"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</row>
    <row r="82" spans="2:17"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</row>
    <row r="83" spans="2:17"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</row>
    <row r="84" spans="2:17"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</row>
    <row r="85" spans="2:17"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</row>
    <row r="86" spans="2:17"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</row>
    <row r="87" spans="2:17"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</row>
    <row r="88" spans="2:17"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</row>
    <row r="89" spans="2:17"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</row>
    <row r="90" spans="2:17"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</row>
    <row r="91" spans="2:17"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</row>
    <row r="92" spans="2:17"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</row>
    <row r="93" spans="2:17"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</row>
    <row r="94" spans="2:17"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</row>
    <row r="95" spans="2:17"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</row>
    <row r="96" spans="2:17"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</row>
    <row r="97" spans="2:17"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</row>
    <row r="98" spans="2:17"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</row>
    <row r="99" spans="2:17"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</row>
    <row r="100" spans="2:17"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</row>
    <row r="101" spans="2:17"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</row>
    <row r="102" spans="2:17"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</row>
    <row r="103" spans="2:17"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</row>
    <row r="104" spans="2:17"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</row>
    <row r="105" spans="2:17"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</row>
    <row r="106" spans="2:17"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</row>
    <row r="107" spans="2:17"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</row>
    <row r="108" spans="2:17"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</row>
    <row r="109" spans="2:17"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</row>
    <row r="110" spans="2:17"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</row>
    <row r="111" spans="2:17"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</row>
    <row r="112" spans="2:17"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</row>
    <row r="113" spans="2:17"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</row>
    <row r="114" spans="2:17"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</row>
    <row r="115" spans="2:17"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</row>
    <row r="116" spans="2:17"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</row>
    <row r="117" spans="2:17"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</row>
    <row r="118" spans="2:17"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</row>
    <row r="119" spans="2:17"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</row>
    <row r="120" spans="2:17"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</row>
    <row r="121" spans="2:17"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</row>
    <row r="122" spans="2:17"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</row>
    <row r="123" spans="2:17"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</row>
    <row r="124" spans="2:17"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</row>
    <row r="125" spans="2:17"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</row>
    <row r="126" spans="2:17"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</row>
    <row r="127" spans="2:17"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</row>
    <row r="128" spans="2:17"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</row>
    <row r="129" spans="2:17"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</row>
    <row r="130" spans="2:17"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</row>
    <row r="131" spans="2:17"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</row>
    <row r="132" spans="2:17"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</row>
    <row r="133" spans="2:17"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</row>
    <row r="134" spans="2:17"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</row>
    <row r="135" spans="2:17"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</row>
    <row r="136" spans="2:17"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</row>
    <row r="137" spans="2:17"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</row>
    <row r="138" spans="2:17"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</row>
    <row r="139" spans="2:17"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</row>
    <row r="140" spans="2:17"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</row>
    <row r="141" spans="2:17"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</row>
    <row r="142" spans="2:17"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</row>
    <row r="143" spans="2:17"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</row>
    <row r="144" spans="2:17"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</row>
    <row r="145" spans="2:17"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</row>
    <row r="146" spans="2:17"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</row>
    <row r="147" spans="2:17"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</row>
    <row r="148" spans="2:17"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</row>
    <row r="149" spans="2:17"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</row>
    <row r="150" spans="2:17"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</row>
    <row r="151" spans="2:17"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</row>
    <row r="152" spans="2:17"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</row>
    <row r="153" spans="2:17"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</row>
    <row r="154" spans="2:17"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</row>
    <row r="155" spans="2:17"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</row>
    <row r="156" spans="2:17"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</row>
    <row r="157" spans="2:17"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</row>
    <row r="158" spans="2:17"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</row>
    <row r="159" spans="2:17"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</row>
    <row r="160" spans="2:17">
      <c r="B160" s="111"/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</row>
    <row r="161" spans="2:17"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</row>
    <row r="162" spans="2:17"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</row>
    <row r="163" spans="2:17"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</row>
    <row r="164" spans="2:17"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</row>
    <row r="165" spans="2:17"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</row>
    <row r="166" spans="2:17"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</row>
    <row r="167" spans="2:17"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</row>
    <row r="168" spans="2:17"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</row>
    <row r="169" spans="2:17">
      <c r="B169" s="111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</row>
    <row r="170" spans="2:17"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</row>
    <row r="171" spans="2:17"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</row>
    <row r="172" spans="2:17"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</row>
    <row r="173" spans="2:17"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</row>
    <row r="174" spans="2:17"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</row>
    <row r="175" spans="2:17">
      <c r="B175" s="111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</row>
    <row r="176" spans="2:17">
      <c r="B176" s="111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</row>
    <row r="177" spans="2:17"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</row>
    <row r="178" spans="2:17"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</row>
    <row r="179" spans="2:17"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</row>
    <row r="180" spans="2:17"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</row>
    <row r="181" spans="2:17"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</row>
    <row r="182" spans="2:17"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</row>
    <row r="183" spans="2:17"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</row>
    <row r="184" spans="2:17">
      <c r="B184" s="111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</row>
    <row r="185" spans="2:17">
      <c r="B185" s="111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</row>
    <row r="186" spans="2:17"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</row>
    <row r="187" spans="2:17"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</row>
    <row r="188" spans="2:17"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</row>
    <row r="189" spans="2:17"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</row>
    <row r="190" spans="2:17"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</row>
    <row r="191" spans="2:17"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</row>
    <row r="192" spans="2:17">
      <c r="B192" s="111"/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</row>
    <row r="193" spans="2:17">
      <c r="B193" s="111"/>
      <c r="C193" s="111"/>
      <c r="D193" s="111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</row>
    <row r="194" spans="2:17"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</row>
    <row r="195" spans="2:17"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</row>
    <row r="196" spans="2:17"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</row>
    <row r="197" spans="2:17">
      <c r="B197" s="111"/>
      <c r="C197" s="111"/>
      <c r="D197" s="111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</row>
    <row r="198" spans="2:17"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</row>
    <row r="199" spans="2:17">
      <c r="B199" s="111"/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</row>
    <row r="200" spans="2:17">
      <c r="B200" s="111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</row>
    <row r="201" spans="2:17">
      <c r="B201" s="111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</row>
    <row r="202" spans="2:17">
      <c r="B202" s="111"/>
      <c r="C202" s="111"/>
      <c r="D202" s="111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</row>
    <row r="203" spans="2:17">
      <c r="B203" s="111"/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</row>
    <row r="204" spans="2:17">
      <c r="B204" s="111"/>
      <c r="C204" s="111"/>
      <c r="D204" s="111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</row>
    <row r="205" spans="2:17"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</row>
    <row r="206" spans="2:17"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</row>
    <row r="207" spans="2:17">
      <c r="B207" s="111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</row>
    <row r="208" spans="2:17">
      <c r="B208" s="111"/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</row>
    <row r="209" spans="2:17">
      <c r="B209" s="111"/>
      <c r="C209" s="111"/>
      <c r="D209" s="111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  <c r="Q209" s="111"/>
    </row>
    <row r="210" spans="2:17">
      <c r="B210" s="111"/>
      <c r="C210" s="111"/>
      <c r="D210" s="111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</row>
    <row r="211" spans="2:17">
      <c r="B211" s="111"/>
      <c r="C211" s="111"/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</row>
    <row r="212" spans="2:17">
      <c r="B212" s="111"/>
      <c r="C212" s="111"/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</row>
    <row r="213" spans="2:17">
      <c r="B213" s="111"/>
      <c r="C213" s="111"/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</row>
    <row r="214" spans="2:17">
      <c r="B214" s="111"/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</row>
    <row r="215" spans="2:17">
      <c r="B215" s="111"/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</row>
    <row r="216" spans="2:17">
      <c r="B216" s="111"/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</row>
    <row r="217" spans="2:17"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</row>
    <row r="218" spans="2:17">
      <c r="B218" s="111"/>
      <c r="C218" s="111"/>
      <c r="D218" s="111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</row>
    <row r="219" spans="2:17">
      <c r="B219" s="111"/>
      <c r="C219" s="111"/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</row>
    <row r="220" spans="2:17">
      <c r="B220" s="111"/>
      <c r="C220" s="111"/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</row>
    <row r="221" spans="2:17">
      <c r="B221" s="111"/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</row>
    <row r="222" spans="2:17">
      <c r="B222" s="111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</row>
    <row r="223" spans="2:17">
      <c r="B223" s="111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</row>
    <row r="224" spans="2:17"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</row>
    <row r="225" spans="2:17">
      <c r="B225" s="111"/>
      <c r="C225" s="111"/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</row>
    <row r="226" spans="2:17">
      <c r="B226" s="111"/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</row>
    <row r="227" spans="2:17">
      <c r="B227" s="111"/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</row>
    <row r="228" spans="2:17">
      <c r="B228" s="111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</row>
    <row r="229" spans="2:17">
      <c r="B229" s="111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</row>
    <row r="230" spans="2:17">
      <c r="B230" s="111"/>
      <c r="C230" s="111"/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</row>
    <row r="231" spans="2:17">
      <c r="B231" s="111"/>
      <c r="C231" s="111"/>
      <c r="D231" s="111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</row>
    <row r="232" spans="2:17">
      <c r="B232" s="111"/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</row>
    <row r="233" spans="2:17">
      <c r="B233" s="111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</row>
    <row r="234" spans="2:17">
      <c r="B234" s="111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</row>
    <row r="235" spans="2:17">
      <c r="B235" s="111"/>
      <c r="C235" s="111"/>
      <c r="D235" s="111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</row>
    <row r="236" spans="2:17">
      <c r="B236" s="111"/>
      <c r="C236" s="111"/>
      <c r="D236" s="111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</row>
    <row r="237" spans="2:17">
      <c r="B237" s="111"/>
      <c r="C237" s="111"/>
      <c r="D237" s="111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</row>
    <row r="238" spans="2:17">
      <c r="B238" s="111"/>
      <c r="C238" s="111"/>
      <c r="D238" s="111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</row>
    <row r="239" spans="2:17">
      <c r="B239" s="111"/>
      <c r="C239" s="111"/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  <c r="P239" s="111"/>
      <c r="Q239" s="111"/>
    </row>
    <row r="240" spans="2:17">
      <c r="B240" s="111"/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</row>
    <row r="241" spans="2:17"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</row>
    <row r="242" spans="2:17">
      <c r="B242" s="111"/>
      <c r="C242" s="111"/>
      <c r="D242" s="111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1"/>
      <c r="P242" s="111"/>
      <c r="Q242" s="111"/>
    </row>
    <row r="243" spans="2:17">
      <c r="B243" s="111"/>
      <c r="C243" s="111"/>
      <c r="D243" s="111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  <c r="O243" s="111"/>
      <c r="P243" s="111"/>
      <c r="Q243" s="111"/>
    </row>
    <row r="244" spans="2:17">
      <c r="B244" s="111"/>
      <c r="C244" s="111"/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</row>
    <row r="245" spans="2:17">
      <c r="B245" s="111"/>
      <c r="C245" s="111"/>
      <c r="D245" s="111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</row>
    <row r="246" spans="2:17">
      <c r="B246" s="111"/>
      <c r="C246" s="111"/>
      <c r="D246" s="111"/>
      <c r="E246" s="111"/>
      <c r="F246" s="111"/>
      <c r="G246" s="111"/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</row>
    <row r="247" spans="2:17">
      <c r="B247" s="111"/>
      <c r="C247" s="111"/>
      <c r="D247" s="111"/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  <c r="O247" s="111"/>
      <c r="P247" s="111"/>
      <c r="Q247" s="111"/>
    </row>
    <row r="248" spans="2:17">
      <c r="B248" s="111"/>
      <c r="C248" s="111"/>
      <c r="D248" s="111"/>
      <c r="E248" s="111"/>
      <c r="F248" s="111"/>
      <c r="G248" s="111"/>
      <c r="H248" s="111"/>
      <c r="I248" s="111"/>
      <c r="J248" s="111"/>
      <c r="K248" s="111"/>
      <c r="L248" s="111"/>
      <c r="M248" s="111"/>
      <c r="N248" s="111"/>
      <c r="O248" s="111"/>
      <c r="P248" s="111"/>
      <c r="Q248" s="11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6" baseType="variant">
      <vt:variant>
        <vt:lpstr>Листы</vt:lpstr>
      </vt:variant>
      <vt:variant>
        <vt:i4>37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74</vt:i4>
      </vt:variant>
    </vt:vector>
  </HeadingPairs>
  <TitlesOfParts>
    <vt:vector size="136" baseType="lpstr">
      <vt:lpstr>MTK2_UAH</vt:lpstr>
      <vt:lpstr>MTK2_USD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DKT2</vt:lpstr>
      <vt:lpstr>DTK2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REPORT_LANG</vt:lpstr>
      <vt:lpstr>REPORT_REGIME</vt:lpstr>
      <vt:lpstr>SRATED</vt:lpstr>
      <vt:lpstr>STRPRESENTDATE</vt:lpstr>
      <vt:lpstr>VALUAH</vt:lpstr>
      <vt:lpstr>VALUSD</vt:lpstr>
      <vt:lpstr>VALVAL</vt:lpstr>
      <vt:lpstr>YKT2UФР</vt:lpstr>
      <vt:lpstr>YKT2UAH</vt:lpstr>
      <vt:lpstr>YKT2USD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Гришко Ірина Олександрівна</dc:creator>
  <cp:lastModifiedBy>Алла Данильчук</cp:lastModifiedBy>
  <dcterms:created xsi:type="dcterms:W3CDTF">2020-10-22T07:20:20Z</dcterms:created>
  <dcterms:modified xsi:type="dcterms:W3CDTF">2020-10-26T17:17:50Z</dcterms:modified>
</cp:coreProperties>
</file>